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LTC\QIPP\"/>
    </mc:Choice>
  </mc:AlternateContent>
  <bookViews>
    <workbookView xWindow="0" yWindow="0" windowWidth="28800" windowHeight="12150"/>
  </bookViews>
  <sheets>
    <sheet name="Lapse Funds" sheetId="1" r:id="rId1"/>
  </sheets>
  <definedNames>
    <definedName name="_xlnm._FilterDatabase" localSheetId="0" hidden="1">'Lapse Funds'!$A$5:$Z$5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1" l="1"/>
  <c r="R18" i="1"/>
  <c r="F30" i="1"/>
  <c r="G30" i="1" s="1"/>
  <c r="G18" i="1" l="1"/>
  <c r="M9" i="1"/>
  <c r="O9" i="1"/>
  <c r="P9" i="1"/>
  <c r="Q9" i="1"/>
  <c r="S9" i="1"/>
  <c r="T9" i="1"/>
  <c r="O21" i="1"/>
  <c r="P21" i="1"/>
  <c r="S21" i="1"/>
  <c r="M10" i="1"/>
  <c r="N10" i="1"/>
  <c r="O10" i="1"/>
  <c r="P10" i="1"/>
  <c r="Q10" i="1"/>
  <c r="R10" i="1"/>
  <c r="S10" i="1"/>
  <c r="T10" i="1"/>
  <c r="M11" i="1"/>
  <c r="N11" i="1"/>
  <c r="O11" i="1"/>
  <c r="P11" i="1"/>
  <c r="R11" i="1"/>
  <c r="S11" i="1"/>
  <c r="T11" i="1"/>
  <c r="M7" i="1"/>
  <c r="N7" i="1"/>
  <c r="O7" i="1"/>
  <c r="Q7" i="1"/>
  <c r="Q31" i="1" s="1"/>
  <c r="R7" i="1"/>
  <c r="M13" i="1"/>
  <c r="N13" i="1"/>
  <c r="O13" i="1"/>
  <c r="P13" i="1"/>
  <c r="S13" i="1"/>
  <c r="M8" i="1"/>
  <c r="N8" i="1"/>
  <c r="O8" i="1"/>
  <c r="P8" i="1"/>
  <c r="P31" i="1" s="1"/>
  <c r="T8" i="1"/>
  <c r="T31" i="1" s="1"/>
  <c r="M20" i="1"/>
  <c r="M31" i="1" s="1"/>
  <c r="N20" i="1"/>
  <c r="O20" i="1"/>
  <c r="Q20" i="1"/>
  <c r="R20" i="1"/>
  <c r="S20" i="1"/>
  <c r="M6" i="1"/>
  <c r="N6" i="1"/>
  <c r="N31" i="1" s="1"/>
  <c r="O6" i="1"/>
  <c r="O31" i="1" s="1"/>
  <c r="P6" i="1"/>
  <c r="Q6" i="1"/>
  <c r="R6" i="1"/>
  <c r="R31" i="1" s="1"/>
  <c r="S6" i="1"/>
  <c r="S31" i="1" s="1"/>
  <c r="T6" i="1"/>
  <c r="M18" i="1"/>
  <c r="O18" i="1"/>
  <c r="P18" i="1"/>
  <c r="Q18" i="1"/>
  <c r="S18" i="1"/>
  <c r="T18" i="1"/>
  <c r="M22" i="1"/>
  <c r="U22" i="1" s="1"/>
  <c r="N22" i="1"/>
  <c r="O22" i="1"/>
  <c r="P22" i="1"/>
  <c r="Q22" i="1"/>
  <c r="R22" i="1"/>
  <c r="T22" i="1"/>
  <c r="M16" i="1"/>
  <c r="N16" i="1"/>
  <c r="O16" i="1"/>
  <c r="P16" i="1"/>
  <c r="Q16" i="1"/>
  <c r="R16" i="1"/>
  <c r="S16" i="1"/>
  <c r="T16" i="1"/>
  <c r="M23" i="1"/>
  <c r="N23" i="1"/>
  <c r="O23" i="1"/>
  <c r="P23" i="1"/>
  <c r="Q23" i="1"/>
  <c r="R23" i="1"/>
  <c r="S23" i="1"/>
  <c r="T23" i="1"/>
  <c r="M14" i="1"/>
  <c r="N14" i="1"/>
  <c r="O14" i="1"/>
  <c r="P14" i="1"/>
  <c r="Q14" i="1"/>
  <c r="S14" i="1"/>
  <c r="T14" i="1"/>
  <c r="M19" i="1"/>
  <c r="N19" i="1"/>
  <c r="O19" i="1"/>
  <c r="P19" i="1"/>
  <c r="Q19" i="1"/>
  <c r="R19" i="1"/>
  <c r="T19" i="1"/>
  <c r="M17" i="1"/>
  <c r="N17" i="1"/>
  <c r="O17" i="1"/>
  <c r="P17" i="1"/>
  <c r="R17" i="1"/>
  <c r="S17" i="1"/>
  <c r="M15" i="1"/>
  <c r="N15" i="1"/>
  <c r="P15" i="1"/>
  <c r="Q15" i="1"/>
  <c r="R15" i="1"/>
  <c r="T15" i="1"/>
  <c r="M12" i="1"/>
  <c r="N12" i="1"/>
  <c r="O12" i="1"/>
  <c r="Q12" i="1"/>
  <c r="R12" i="1"/>
  <c r="S12" i="1"/>
  <c r="M25" i="1"/>
  <c r="N25" i="1"/>
  <c r="O25" i="1"/>
  <c r="P25" i="1"/>
  <c r="Q25" i="1"/>
  <c r="R25" i="1"/>
  <c r="S25" i="1"/>
  <c r="T25" i="1"/>
  <c r="M28" i="1"/>
  <c r="O28" i="1"/>
  <c r="P28" i="1"/>
  <c r="Q28" i="1"/>
  <c r="S28" i="1"/>
  <c r="M29" i="1"/>
  <c r="N29" i="1"/>
  <c r="O29" i="1"/>
  <c r="P29" i="1"/>
  <c r="Q29" i="1"/>
  <c r="R29" i="1"/>
  <c r="S29" i="1"/>
  <c r="T29" i="1"/>
  <c r="M26" i="1"/>
  <c r="N26" i="1"/>
  <c r="P26" i="1"/>
  <c r="Q26" i="1"/>
  <c r="M27" i="1"/>
  <c r="N27" i="1"/>
  <c r="O27" i="1"/>
  <c r="P27" i="1"/>
  <c r="R27" i="1"/>
  <c r="M30" i="1"/>
  <c r="N30" i="1"/>
  <c r="O30" i="1"/>
  <c r="P30" i="1"/>
  <c r="Q30" i="1"/>
  <c r="R30" i="1"/>
  <c r="S30" i="1"/>
  <c r="T30" i="1"/>
  <c r="S24" i="1"/>
  <c r="T24" i="1"/>
  <c r="Q24" i="1"/>
  <c r="N24" i="1"/>
  <c r="O24" i="1"/>
  <c r="P24" i="1"/>
  <c r="M24" i="1"/>
  <c r="J9" i="1"/>
  <c r="U9" i="1" s="1"/>
  <c r="K9" i="1"/>
  <c r="L9" i="1"/>
  <c r="J21" i="1"/>
  <c r="U21" i="1" s="1"/>
  <c r="K21" i="1"/>
  <c r="L21" i="1"/>
  <c r="J10" i="1"/>
  <c r="K10" i="1"/>
  <c r="L10" i="1"/>
  <c r="U10" i="1" s="1"/>
  <c r="J11" i="1"/>
  <c r="U11" i="1" s="1"/>
  <c r="K11" i="1"/>
  <c r="L11" i="1"/>
  <c r="J7" i="1"/>
  <c r="J31" i="1" s="1"/>
  <c r="K7" i="1"/>
  <c r="L7" i="1"/>
  <c r="J13" i="1"/>
  <c r="U13" i="1" s="1"/>
  <c r="K13" i="1"/>
  <c r="L13" i="1"/>
  <c r="J8" i="1"/>
  <c r="U8" i="1" s="1"/>
  <c r="K8" i="1"/>
  <c r="J20" i="1"/>
  <c r="U20" i="1" s="1"/>
  <c r="K20" i="1"/>
  <c r="L20" i="1"/>
  <c r="J6" i="1"/>
  <c r="U6" i="1" s="1"/>
  <c r="K6" i="1"/>
  <c r="K31" i="1" s="1"/>
  <c r="L6" i="1"/>
  <c r="L31" i="1" s="1"/>
  <c r="J18" i="1"/>
  <c r="K18" i="1"/>
  <c r="L18" i="1"/>
  <c r="U18" i="1" s="1"/>
  <c r="J22" i="1"/>
  <c r="K22" i="1"/>
  <c r="L22" i="1"/>
  <c r="J16" i="1"/>
  <c r="U16" i="1" s="1"/>
  <c r="K16" i="1"/>
  <c r="L16" i="1"/>
  <c r="J23" i="1"/>
  <c r="U23" i="1" s="1"/>
  <c r="K23" i="1"/>
  <c r="L23" i="1"/>
  <c r="J14" i="1"/>
  <c r="K14" i="1"/>
  <c r="L14" i="1"/>
  <c r="U14" i="1" s="1"/>
  <c r="J19" i="1"/>
  <c r="U19" i="1" s="1"/>
  <c r="K19" i="1"/>
  <c r="L19" i="1"/>
  <c r="J17" i="1"/>
  <c r="U17" i="1" s="1"/>
  <c r="L17" i="1"/>
  <c r="J15" i="1"/>
  <c r="U15" i="1" s="1"/>
  <c r="K15" i="1"/>
  <c r="L15" i="1"/>
  <c r="K12" i="1"/>
  <c r="U12" i="1" s="1"/>
  <c r="L12" i="1"/>
  <c r="J25" i="1"/>
  <c r="U25" i="1" s="1"/>
  <c r="K25" i="1"/>
  <c r="L25" i="1"/>
  <c r="J28" i="1"/>
  <c r="U28" i="1" s="1"/>
  <c r="K28" i="1"/>
  <c r="L28" i="1"/>
  <c r="J29" i="1"/>
  <c r="U29" i="1" s="1"/>
  <c r="K29" i="1"/>
  <c r="L29" i="1"/>
  <c r="J26" i="1"/>
  <c r="U26" i="1" s="1"/>
  <c r="K26" i="1"/>
  <c r="L26" i="1"/>
  <c r="J27" i="1"/>
  <c r="U27" i="1" s="1"/>
  <c r="K27" i="1"/>
  <c r="L27" i="1"/>
  <c r="J30" i="1"/>
  <c r="K30" i="1"/>
  <c r="L30" i="1"/>
  <c r="U30" i="1" s="1"/>
  <c r="V30" i="1" s="1"/>
  <c r="K24" i="1"/>
  <c r="L24" i="1"/>
  <c r="J24" i="1"/>
  <c r="U24" i="1" s="1"/>
  <c r="F9" i="1"/>
  <c r="G9" i="1" s="1"/>
  <c r="V9" i="1" s="1"/>
  <c r="F21" i="1"/>
  <c r="G21" i="1" s="1"/>
  <c r="V21" i="1" s="1"/>
  <c r="F10" i="1"/>
  <c r="G10" i="1" s="1"/>
  <c r="V10" i="1" s="1"/>
  <c r="F11" i="1"/>
  <c r="G11" i="1" s="1"/>
  <c r="F7" i="1"/>
  <c r="G7" i="1" s="1"/>
  <c r="F13" i="1"/>
  <c r="G13" i="1" s="1"/>
  <c r="V13" i="1" s="1"/>
  <c r="F8" i="1"/>
  <c r="G8" i="1" s="1"/>
  <c r="F20" i="1"/>
  <c r="G20" i="1" s="1"/>
  <c r="F6" i="1"/>
  <c r="G6" i="1" s="1"/>
  <c r="V6" i="1" s="1"/>
  <c r="F18" i="1"/>
  <c r="F22" i="1"/>
  <c r="G22" i="1" s="1"/>
  <c r="V22" i="1" s="1"/>
  <c r="F16" i="1"/>
  <c r="G16" i="1" s="1"/>
  <c r="F23" i="1"/>
  <c r="G23" i="1" s="1"/>
  <c r="F14" i="1"/>
  <c r="G14" i="1" s="1"/>
  <c r="V14" i="1" s="1"/>
  <c r="F19" i="1"/>
  <c r="G19" i="1" s="1"/>
  <c r="F17" i="1"/>
  <c r="G17" i="1" s="1"/>
  <c r="F15" i="1"/>
  <c r="G15" i="1" s="1"/>
  <c r="F12" i="1"/>
  <c r="G12" i="1" s="1"/>
  <c r="F25" i="1"/>
  <c r="G25" i="1" s="1"/>
  <c r="F28" i="1"/>
  <c r="G28" i="1" s="1"/>
  <c r="F29" i="1"/>
  <c r="G29" i="1" s="1"/>
  <c r="F26" i="1"/>
  <c r="G26" i="1" s="1"/>
  <c r="V26" i="1" s="1"/>
  <c r="F27" i="1"/>
  <c r="G27" i="1" s="1"/>
  <c r="F24" i="1"/>
  <c r="G24" i="1" s="1"/>
  <c r="V29" i="1" l="1"/>
  <c r="V24" i="1"/>
  <c r="V16" i="1"/>
  <c r="V11" i="1"/>
  <c r="V27" i="1"/>
  <c r="V19" i="1"/>
  <c r="V8" i="1"/>
  <c r="V12" i="1"/>
  <c r="U7" i="1"/>
  <c r="U31" i="1" s="1"/>
  <c r="V23" i="1"/>
  <c r="V28" i="1"/>
  <c r="V15" i="1"/>
  <c r="V17" i="1"/>
  <c r="V20" i="1"/>
  <c r="V25" i="1"/>
  <c r="V18" i="1"/>
  <c r="G31" i="1"/>
  <c r="W8" i="1" l="1"/>
  <c r="W26" i="1"/>
  <c r="X26" i="1" s="1"/>
  <c r="Y26" i="1" s="1"/>
  <c r="Z26" i="1" s="1"/>
  <c r="W17" i="1"/>
  <c r="X17" i="1" s="1"/>
  <c r="Y17" i="1" s="1"/>
  <c r="Z17" i="1" s="1"/>
  <c r="W19" i="1"/>
  <c r="W14" i="1"/>
  <c r="W24" i="1"/>
  <c r="W15" i="1"/>
  <c r="X15" i="1" s="1"/>
  <c r="Y15" i="1" s="1"/>
  <c r="Z15" i="1" s="1"/>
  <c r="W10" i="1"/>
  <c r="W12" i="1"/>
  <c r="W30" i="1"/>
  <c r="V7" i="1"/>
  <c r="V31" i="1" s="1"/>
  <c r="X8" i="1" s="1"/>
  <c r="Y8" i="1" s="1"/>
  <c r="Z8" i="1" s="1"/>
  <c r="X19" i="1"/>
  <c r="Y19" i="1" s="1"/>
  <c r="Z19" i="1" s="1"/>
  <c r="X24" i="1"/>
  <c r="Y24" i="1" s="1"/>
  <c r="Z24" i="1" s="1"/>
  <c r="W31" i="1"/>
  <c r="W6" i="1"/>
  <c r="W18" i="1"/>
  <c r="W7" i="1"/>
  <c r="X7" i="1" s="1"/>
  <c r="Y7" i="1" s="1"/>
  <c r="Z7" i="1" s="1"/>
  <c r="W23" i="1"/>
  <c r="W16" i="1"/>
  <c r="W9" i="1"/>
  <c r="W25" i="1"/>
  <c r="X25" i="1" s="1"/>
  <c r="Y25" i="1" s="1"/>
  <c r="Z25" i="1" s="1"/>
  <c r="W28" i="1"/>
  <c r="W21" i="1"/>
  <c r="W22" i="1"/>
  <c r="W11" i="1"/>
  <c r="X11" i="1" s="1"/>
  <c r="Y11" i="1" s="1"/>
  <c r="Z11" i="1" s="1"/>
  <c r="W27" i="1"/>
  <c r="W20" i="1"/>
  <c r="W13" i="1"/>
  <c r="W29" i="1"/>
  <c r="X29" i="1" s="1"/>
  <c r="Y29" i="1" s="1"/>
  <c r="Z29" i="1" s="1"/>
  <c r="X13" i="1" l="1"/>
  <c r="Y13" i="1" s="1"/>
  <c r="Z13" i="1" s="1"/>
  <c r="X22" i="1"/>
  <c r="Y22" i="1" s="1"/>
  <c r="Z22" i="1" s="1"/>
  <c r="X9" i="1"/>
  <c r="Y9" i="1" s="1"/>
  <c r="Z9" i="1" s="1"/>
  <c r="X18" i="1"/>
  <c r="Y18" i="1" s="1"/>
  <c r="Z18" i="1" s="1"/>
  <c r="X14" i="1"/>
  <c r="Y14" i="1" s="1"/>
  <c r="Z14" i="1" s="1"/>
  <c r="X30" i="1"/>
  <c r="Y30" i="1" s="1"/>
  <c r="Z30" i="1" s="1"/>
  <c r="X20" i="1"/>
  <c r="Y20" i="1" s="1"/>
  <c r="Z20" i="1" s="1"/>
  <c r="X21" i="1"/>
  <c r="Y21" i="1" s="1"/>
  <c r="Z21" i="1" s="1"/>
  <c r="X16" i="1"/>
  <c r="Y16" i="1" s="1"/>
  <c r="Z16" i="1" s="1"/>
  <c r="X6" i="1"/>
  <c r="X10" i="1"/>
  <c r="Y10" i="1" s="1"/>
  <c r="Z10" i="1" s="1"/>
  <c r="X12" i="1"/>
  <c r="Y12" i="1" s="1"/>
  <c r="Z12" i="1" s="1"/>
  <c r="X27" i="1"/>
  <c r="Y27" i="1" s="1"/>
  <c r="Z27" i="1" s="1"/>
  <c r="X28" i="1"/>
  <c r="Y28" i="1" s="1"/>
  <c r="Z28" i="1" s="1"/>
  <c r="X23" i="1"/>
  <c r="Y23" i="1" s="1"/>
  <c r="Z23" i="1" s="1"/>
  <c r="Y6" i="1"/>
  <c r="X31" i="1" l="1"/>
  <c r="Z6" i="1"/>
  <c r="Y31" i="1"/>
</calcChain>
</file>

<file path=xl/sharedStrings.xml><?xml version="1.0" encoding="utf-8"?>
<sst xmlns="http://schemas.openxmlformats.org/spreadsheetml/2006/main" count="103" uniqueCount="61">
  <si>
    <t>Provider Name</t>
  </si>
  <si>
    <t>Provider Type</t>
  </si>
  <si>
    <t>Estimated Total Value of Component 1</t>
  </si>
  <si>
    <t>Estimated Maximum Value of QIPP Program to Provider</t>
  </si>
  <si>
    <t>Service Delivery Area
(SDA)</t>
  </si>
  <si>
    <t>Total Caseload by SDA</t>
  </si>
  <si>
    <t>MRSA West</t>
  </si>
  <si>
    <t>NSGO</t>
  </si>
  <si>
    <t>Bexar</t>
  </si>
  <si>
    <t>Lubbock</t>
  </si>
  <si>
    <t>MRSA Central</t>
  </si>
  <si>
    <t>Jefferson</t>
  </si>
  <si>
    <t>Harris</t>
  </si>
  <si>
    <t>Estimated Total Value of Component 2</t>
  </si>
  <si>
    <t>Estimated Total Value of Component 3</t>
  </si>
  <si>
    <t>Provider 1</t>
  </si>
  <si>
    <t>Provider 2</t>
  </si>
  <si>
    <t>Provider 3</t>
  </si>
  <si>
    <t>Provider 4</t>
  </si>
  <si>
    <t>Provider 5</t>
  </si>
  <si>
    <t>Provider 6</t>
  </si>
  <si>
    <t>Provider 7</t>
  </si>
  <si>
    <t>Provider 8</t>
  </si>
  <si>
    <t>Provider 9</t>
  </si>
  <si>
    <t>Provider 10</t>
  </si>
  <si>
    <t>Provider 11</t>
  </si>
  <si>
    <t>Provider 12</t>
  </si>
  <si>
    <t>Provider 13</t>
  </si>
  <si>
    <t>Provider 14</t>
  </si>
  <si>
    <t>Provider 15</t>
  </si>
  <si>
    <t>Provider 16</t>
  </si>
  <si>
    <t>Provider 17</t>
  </si>
  <si>
    <t>Provider 18</t>
  </si>
  <si>
    <t>Provider 19</t>
  </si>
  <si>
    <t>Provider 20</t>
  </si>
  <si>
    <t>Provider 21</t>
  </si>
  <si>
    <t>Provider 22</t>
  </si>
  <si>
    <t>Provider 23</t>
  </si>
  <si>
    <t>Provider 24</t>
  </si>
  <si>
    <t>Provider 25</t>
  </si>
  <si>
    <t>Example Calculation for Quarter 1 Lapse Funds</t>
  </si>
  <si>
    <t>Private</t>
  </si>
  <si>
    <t>Component 1 Metric October</t>
  </si>
  <si>
    <t>Component 1 Metric November</t>
  </si>
  <si>
    <t>Component 2 Metric
Falls</t>
  </si>
  <si>
    <t>Component 2 Metric
Pressure Ulcers</t>
  </si>
  <si>
    <t>Component 2 Metric
Restraints</t>
  </si>
  <si>
    <t>Component 2 Metric
Antipsychotic</t>
  </si>
  <si>
    <t>Component 3 Metric
Falls</t>
  </si>
  <si>
    <t>Component 3 Metric
Pressure Ulcers</t>
  </si>
  <si>
    <t>Component 3 Metric
Restraints</t>
  </si>
  <si>
    <t>Component 3 Metric
Antipsychotic</t>
  </si>
  <si>
    <t>Total of All Quarter 1 Payments</t>
  </si>
  <si>
    <t>Lapse Funds for Quarter 1</t>
  </si>
  <si>
    <t>Total of Funds Lapsed</t>
  </si>
  <si>
    <t>Total Component 1, 2, 3 &amp; Lapse Funds</t>
  </si>
  <si>
    <t>Percent Earned of Possible Funds for Quarter 1</t>
  </si>
  <si>
    <t>Total Funds Available for Quarter 1
(Est. Funds / 4)</t>
  </si>
  <si>
    <t>Component 1 Metric September</t>
  </si>
  <si>
    <t>Percent of Lapse Funds Earned</t>
  </si>
  <si>
    <t>The example below demonstrates the lapse funds calculation.  The calculation starts by identifying estimated values for each component for each provider.  The total values are divided by 4 to find the total estimated value for one quarter.  For component 1, the quarter is broken into individual months while component 2 &amp; 3 are broken into individual metrics.  A "0" in a field represents a facility not meeting a metric.  Each providers earned funds for the period are calculated and then divided against the total funds earned to determine each faculties percent of lapse funds earned. That percent is multiplied by the total lapse funds to determine the actual lapse amount each provider could earn.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</si>
</sst>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00"/>
    <numFmt numFmtId="165" formatCode="&quot;$&quot;#,##0"/>
    <numFmt numFmtId="166" formatCode="_(* #,##0_);_(* \(#,##0\);_(* &quot;-&quot;??_);_(@_)"/>
    <numFmt numFmtId="167" formatCode="0.0%"/>
  </numFmts>
  <fonts count="5" x14ac:knownFonts="1">
    <font>
      <sz val="10"/>
      <color theme="1"/>
      <name val="Arial"/>
      <family val="2"/>
    </font>
    <font>
      <sz val="10"/>
      <color theme="1"/>
      <name val="Arial"/>
      <family val="2"/>
    </font>
    <font>
      <sz val="11"/>
      <color theme="1"/>
      <name val="Calibri"/>
      <family val="2"/>
      <scheme val="minor"/>
    </font>
    <font>
      <b/>
      <sz val="11"/>
      <color rgb="FF000000"/>
      <name val="Calibri"/>
      <family val="2"/>
    </font>
    <font>
      <b/>
      <sz val="12"/>
      <color theme="1"/>
      <name val="Arial"/>
      <family val="2"/>
    </font>
  </fonts>
  <fills count="14">
    <fill>
      <patternFill patternType="none"/>
    </fill>
    <fill>
      <patternFill patternType="gray125"/>
    </fill>
    <fill>
      <patternFill patternType="solid">
        <fgColor rgb="FFC0C0C0"/>
        <bgColor rgb="FFC0C0C0"/>
      </patternFill>
    </fill>
    <fill>
      <patternFill patternType="solid">
        <fgColor rgb="FFFFFFCC"/>
        <bgColor rgb="FFC0C0C0"/>
      </patternFill>
    </fill>
    <fill>
      <patternFill patternType="solid">
        <fgColor rgb="FFD9D9FF"/>
        <bgColor indexed="64"/>
      </patternFill>
    </fill>
    <fill>
      <patternFill patternType="solid">
        <fgColor rgb="FFC5FFE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CCFF"/>
        <bgColor indexed="64"/>
      </patternFill>
    </fill>
    <fill>
      <patternFill patternType="solid">
        <fgColor rgb="FFDDFFEE"/>
        <bgColor indexed="64"/>
      </patternFill>
    </fill>
    <fill>
      <patternFill patternType="solid">
        <fgColor rgb="FFFFFFE1"/>
        <bgColor indexed="64"/>
      </patternFill>
    </fill>
    <fill>
      <patternFill patternType="solid">
        <fgColor theme="4" tint="0.59999389629810485"/>
        <bgColor indexed="64"/>
      </patternFill>
    </fill>
    <fill>
      <patternFill patternType="solid">
        <fgColor rgb="FFFFDEBD"/>
        <bgColor indexed="64"/>
      </patternFill>
    </fill>
    <fill>
      <patternFill patternType="solid">
        <fgColor theme="2" tint="-9.9978637043366805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49">
    <xf numFmtId="0" fontId="0" fillId="0" borderId="0" xfId="0"/>
    <xf numFmtId="0" fontId="3" fillId="2" borderId="1"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0" fontId="2" fillId="5" borderId="1" xfId="3" applyFill="1" applyBorder="1" applyAlignment="1">
      <alignment horizontal="center" vertical="center" wrapText="1"/>
    </xf>
    <xf numFmtId="0" fontId="2" fillId="6" borderId="1" xfId="3" applyFill="1" applyBorder="1" applyAlignment="1">
      <alignment horizontal="center" vertical="center" wrapText="1"/>
    </xf>
    <xf numFmtId="0" fontId="2" fillId="0" borderId="1" xfId="3" applyBorder="1" applyAlignment="1">
      <alignment horizontal="center" vertical="center" wrapText="1"/>
    </xf>
    <xf numFmtId="0" fontId="2" fillId="0" borderId="0" xfId="3" applyAlignment="1">
      <alignment horizontal="center" vertical="center" wrapText="1"/>
    </xf>
    <xf numFmtId="164" fontId="0" fillId="0" borderId="0" xfId="0" applyNumberFormat="1"/>
    <xf numFmtId="165" fontId="0" fillId="0" borderId="0" xfId="0" applyNumberFormat="1"/>
    <xf numFmtId="0" fontId="2" fillId="4" borderId="2" xfId="3" applyFill="1" applyBorder="1" applyAlignment="1">
      <alignment horizontal="center" vertical="center" wrapText="1"/>
    </xf>
    <xf numFmtId="165" fontId="0" fillId="0" borderId="5" xfId="0" applyNumberFormat="1" applyBorder="1"/>
    <xf numFmtId="165" fontId="0" fillId="0" borderId="6" xfId="0" applyNumberFormat="1" applyBorder="1"/>
    <xf numFmtId="165" fontId="0" fillId="0" borderId="7" xfId="0" applyNumberFormat="1" applyBorder="1"/>
    <xf numFmtId="0" fontId="2" fillId="7" borderId="1" xfId="3" applyFill="1" applyBorder="1" applyAlignment="1">
      <alignment horizontal="center" vertical="center" wrapText="1"/>
    </xf>
    <xf numFmtId="0" fontId="0" fillId="0" borderId="5" xfId="0" applyBorder="1"/>
    <xf numFmtId="0" fontId="0" fillId="0" borderId="0" xfId="0" applyBorder="1"/>
    <xf numFmtId="165" fontId="0" fillId="0" borderId="0" xfId="0" applyNumberFormat="1" applyBorder="1"/>
    <xf numFmtId="166" fontId="0" fillId="0" borderId="6" xfId="1" applyNumberFormat="1" applyFont="1" applyBorder="1"/>
    <xf numFmtId="0" fontId="2" fillId="8" borderId="1" xfId="3" applyFill="1" applyBorder="1" applyAlignment="1">
      <alignment horizontal="center" vertical="center" wrapText="1"/>
    </xf>
    <xf numFmtId="0" fontId="2" fillId="9" borderId="1" xfId="3" applyFill="1" applyBorder="1" applyAlignment="1">
      <alignment horizontal="center" vertical="center" wrapText="1"/>
    </xf>
    <xf numFmtId="0" fontId="2" fillId="10" borderId="1" xfId="3" applyFill="1" applyBorder="1" applyAlignment="1">
      <alignment horizontal="center" vertical="center" wrapText="1"/>
    </xf>
    <xf numFmtId="0" fontId="4" fillId="0" borderId="0" xfId="0" applyFont="1"/>
    <xf numFmtId="0" fontId="0" fillId="0" borderId="9" xfId="0" applyBorder="1"/>
    <xf numFmtId="165" fontId="0" fillId="0" borderId="10" xfId="0" applyNumberFormat="1" applyBorder="1"/>
    <xf numFmtId="165" fontId="0" fillId="0" borderId="4" xfId="0" applyNumberFormat="1" applyBorder="1"/>
    <xf numFmtId="166" fontId="0" fillId="0" borderId="4" xfId="1" applyNumberFormat="1" applyFont="1" applyBorder="1"/>
    <xf numFmtId="0" fontId="0" fillId="0" borderId="6" xfId="0" applyBorder="1"/>
    <xf numFmtId="0" fontId="2" fillId="8" borderId="2" xfId="3" applyFill="1" applyBorder="1" applyAlignment="1">
      <alignment horizontal="center" vertical="center" wrapText="1"/>
    </xf>
    <xf numFmtId="0" fontId="2" fillId="10" borderId="3" xfId="3" applyFill="1" applyBorder="1" applyAlignment="1">
      <alignment horizontal="center" vertical="center" wrapText="1"/>
    </xf>
    <xf numFmtId="165" fontId="0" fillId="0" borderId="9" xfId="0" applyNumberFormat="1" applyBorder="1"/>
    <xf numFmtId="0" fontId="2" fillId="11" borderId="1" xfId="3" applyFill="1" applyBorder="1" applyAlignment="1">
      <alignment horizontal="center" vertical="center" wrapText="1"/>
    </xf>
    <xf numFmtId="0" fontId="2" fillId="12" borderId="1" xfId="3" applyFill="1" applyBorder="1" applyAlignment="1">
      <alignment horizontal="center" vertical="center" wrapText="1"/>
    </xf>
    <xf numFmtId="0" fontId="0" fillId="0" borderId="11" xfId="0" applyBorder="1"/>
    <xf numFmtId="165" fontId="0" fillId="0" borderId="11" xfId="0" applyNumberFormat="1" applyBorder="1"/>
    <xf numFmtId="167" fontId="0" fillId="0" borderId="11" xfId="2" applyNumberFormat="1" applyFont="1" applyBorder="1"/>
    <xf numFmtId="0" fontId="2" fillId="13" borderId="2" xfId="3" applyFill="1" applyBorder="1" applyAlignment="1">
      <alignment horizontal="center" vertical="center" wrapText="1"/>
    </xf>
    <xf numFmtId="167" fontId="0" fillId="0" borderId="0" xfId="2" applyNumberFormat="1" applyFont="1" applyBorder="1"/>
    <xf numFmtId="167" fontId="0" fillId="0" borderId="8" xfId="2" applyNumberFormat="1" applyFont="1" applyBorder="1"/>
    <xf numFmtId="165" fontId="0" fillId="0" borderId="12" xfId="0" applyNumberFormat="1" applyBorder="1"/>
    <xf numFmtId="165" fontId="0" fillId="0" borderId="13" xfId="0" applyNumberFormat="1" applyBorder="1"/>
    <xf numFmtId="9" fontId="0" fillId="0" borderId="6" xfId="2" applyFont="1" applyBorder="1"/>
    <xf numFmtId="0" fontId="2" fillId="7" borderId="2" xfId="3" applyFill="1" applyBorder="1" applyAlignment="1">
      <alignment horizontal="center" vertical="center" wrapText="1"/>
    </xf>
    <xf numFmtId="0" fontId="2" fillId="0" borderId="3" xfId="3" applyBorder="1" applyAlignment="1">
      <alignment horizontal="center" vertical="center" wrapText="1"/>
    </xf>
    <xf numFmtId="165" fontId="0" fillId="0" borderId="15" xfId="0" applyNumberFormat="1" applyBorder="1"/>
    <xf numFmtId="165" fontId="0" fillId="0" borderId="16" xfId="0" applyNumberFormat="1" applyBorder="1"/>
    <xf numFmtId="165" fontId="0" fillId="0" borderId="17" xfId="0" applyNumberFormat="1" applyBorder="1"/>
    <xf numFmtId="165" fontId="0" fillId="0" borderId="14" xfId="0" applyNumberFormat="1" applyBorder="1"/>
    <xf numFmtId="0" fontId="0" fillId="0" borderId="0" xfId="0" applyFont="1" applyAlignment="1">
      <alignment horizontal="left" vertical="top" wrapText="1"/>
    </xf>
    <xf numFmtId="0" fontId="0" fillId="0" borderId="10" xfId="0" applyBorder="1" applyAlignment="1"/>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colors>
    <mruColors>
      <color rgb="FFFFDEBD"/>
      <color rgb="FFFFFFE1"/>
      <color rgb="FFDDFFEE"/>
      <color rgb="FFFF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workbookViewId="0">
      <pane xSplit="1" ySplit="5" topLeftCell="B6" activePane="bottomRight" state="frozen"/>
      <selection pane="topRight" activeCell="B1" sqref="B1"/>
      <selection pane="bottomLeft" activeCell="A6" sqref="A6"/>
      <selection pane="bottomRight" activeCell="A3" sqref="A3:P3"/>
    </sheetView>
  </sheetViews>
  <sheetFormatPr defaultRowHeight="12.75" x14ac:dyDescent="0.2"/>
  <cols>
    <col min="1" max="1" width="12" customWidth="1"/>
    <col min="3" max="5" width="14.85546875" customWidth="1"/>
    <col min="6" max="7" width="15.28515625" customWidth="1"/>
    <col min="8" max="8" width="12.85546875" bestFit="1" customWidth="1"/>
    <col min="9" max="9" width="10.140625" bestFit="1" customWidth="1"/>
    <col min="10" max="22" width="13.5703125" customWidth="1"/>
    <col min="23" max="23" width="13.42578125" customWidth="1"/>
    <col min="24" max="24" width="12.42578125" customWidth="1"/>
    <col min="25" max="25" width="13" customWidth="1"/>
    <col min="26" max="26" width="11.140625" bestFit="1" customWidth="1"/>
  </cols>
  <sheetData>
    <row r="1" spans="1:26" ht="15.75" x14ac:dyDescent="0.25">
      <c r="A1" s="21" t="s">
        <v>40</v>
      </c>
    </row>
    <row r="2" spans="1:26" ht="5.25" customHeight="1" x14ac:dyDescent="0.25">
      <c r="A2" s="21"/>
    </row>
    <row r="3" spans="1:26" ht="38.25" customHeight="1" x14ac:dyDescent="0.2">
      <c r="A3" s="47" t="s">
        <v>60</v>
      </c>
      <c r="B3" s="47"/>
      <c r="C3" s="47"/>
      <c r="D3" s="47"/>
      <c r="E3" s="47"/>
      <c r="F3" s="47"/>
      <c r="G3" s="47"/>
      <c r="H3" s="47"/>
      <c r="I3" s="47"/>
      <c r="J3" s="47"/>
      <c r="K3" s="47"/>
      <c r="L3" s="47"/>
      <c r="M3" s="47"/>
      <c r="N3" s="47"/>
      <c r="O3" s="47"/>
      <c r="P3" s="47"/>
    </row>
    <row r="4" spans="1:26" ht="4.5" customHeight="1" x14ac:dyDescent="0.2">
      <c r="T4" s="7"/>
    </row>
    <row r="5" spans="1:26" s="6" customFormat="1" ht="89.25" customHeight="1" x14ac:dyDescent="0.2">
      <c r="A5" s="1" t="s">
        <v>0</v>
      </c>
      <c r="B5" s="2" t="s">
        <v>1</v>
      </c>
      <c r="C5" s="9" t="s">
        <v>2</v>
      </c>
      <c r="D5" s="3" t="s">
        <v>13</v>
      </c>
      <c r="E5" s="4" t="s">
        <v>14</v>
      </c>
      <c r="F5" s="41" t="s">
        <v>3</v>
      </c>
      <c r="G5" s="13" t="s">
        <v>57</v>
      </c>
      <c r="H5" s="42" t="s">
        <v>4</v>
      </c>
      <c r="I5" s="5" t="s">
        <v>5</v>
      </c>
      <c r="J5" s="18" t="s">
        <v>58</v>
      </c>
      <c r="K5" s="18" t="s">
        <v>42</v>
      </c>
      <c r="L5" s="27" t="s">
        <v>43</v>
      </c>
      <c r="M5" s="19" t="s">
        <v>44</v>
      </c>
      <c r="N5" s="19" t="s">
        <v>45</v>
      </c>
      <c r="O5" s="19" t="s">
        <v>46</v>
      </c>
      <c r="P5" s="19" t="s">
        <v>47</v>
      </c>
      <c r="Q5" s="28" t="s">
        <v>48</v>
      </c>
      <c r="R5" s="20" t="s">
        <v>49</v>
      </c>
      <c r="S5" s="20" t="s">
        <v>50</v>
      </c>
      <c r="T5" s="20" t="s">
        <v>51</v>
      </c>
      <c r="U5" s="35" t="s">
        <v>52</v>
      </c>
      <c r="V5" s="31" t="s">
        <v>54</v>
      </c>
      <c r="W5" s="31" t="s">
        <v>59</v>
      </c>
      <c r="X5" s="31" t="s">
        <v>53</v>
      </c>
      <c r="Y5" s="30" t="s">
        <v>55</v>
      </c>
      <c r="Z5" s="30" t="s">
        <v>56</v>
      </c>
    </row>
    <row r="6" spans="1:26" x14ac:dyDescent="0.2">
      <c r="A6" s="22" t="s">
        <v>15</v>
      </c>
      <c r="B6" s="48" t="s">
        <v>7</v>
      </c>
      <c r="C6" s="23">
        <v>623808</v>
      </c>
      <c r="D6" s="24">
        <v>165694.92000000001</v>
      </c>
      <c r="E6" s="24">
        <v>307719.14</v>
      </c>
      <c r="F6" s="23">
        <f t="shared" ref="F6:F29" si="0">+C6+D6+E6</f>
        <v>1097222.06</v>
      </c>
      <c r="G6" s="43">
        <f>+F6/4</f>
        <v>274305.51500000001</v>
      </c>
      <c r="H6" s="23" t="s">
        <v>8</v>
      </c>
      <c r="I6" s="25">
        <v>54327.030754892119</v>
      </c>
      <c r="J6" s="23">
        <f t="shared" ref="J6:L7" si="1">ROUND($C6/12,2)</f>
        <v>51984</v>
      </c>
      <c r="K6" s="23">
        <f t="shared" si="1"/>
        <v>51984</v>
      </c>
      <c r="L6" s="23">
        <f t="shared" si="1"/>
        <v>51984</v>
      </c>
      <c r="M6" s="29">
        <f>ROUND($D6/4/4,2)</f>
        <v>10355.93</v>
      </c>
      <c r="N6" s="23">
        <f>ROUND($D6/4/4,2)</f>
        <v>10355.93</v>
      </c>
      <c r="O6" s="23">
        <f>ROUND($D6/4/4,2)</f>
        <v>10355.93</v>
      </c>
      <c r="P6" s="24">
        <f>ROUND($D6/4/4,2)</f>
        <v>10355.93</v>
      </c>
      <c r="Q6" s="23">
        <f>ROUND($E6/4/4,2)</f>
        <v>19232.45</v>
      </c>
      <c r="R6" s="23">
        <f>ROUND($E6/4/4,2)</f>
        <v>19232.45</v>
      </c>
      <c r="S6" s="23">
        <f>ROUND($E6/4/4,2)</f>
        <v>19232.45</v>
      </c>
      <c r="T6" s="24">
        <f>ROUND($E6/4/4,2)</f>
        <v>19232.45</v>
      </c>
      <c r="U6" s="16">
        <f>+SUM(J6:T6)</f>
        <v>274305.52</v>
      </c>
      <c r="V6" s="10">
        <f>+G6-U6</f>
        <v>-5.0000000046566129E-3</v>
      </c>
      <c r="W6" s="36">
        <f>+U6/$U$31</f>
        <v>9.2197034926391003E-2</v>
      </c>
      <c r="X6" s="11">
        <f>+ROUND(W6*$V$31,2)</f>
        <v>51786.400000000001</v>
      </c>
      <c r="Y6" s="8">
        <f>+X6+U6</f>
        <v>326091.92000000004</v>
      </c>
      <c r="Z6" s="40">
        <f>Y6/(+F6/4)</f>
        <v>1.1887909727225134</v>
      </c>
    </row>
    <row r="7" spans="1:26" x14ac:dyDescent="0.2">
      <c r="A7" s="14" t="s">
        <v>16</v>
      </c>
      <c r="B7" s="15" t="s">
        <v>7</v>
      </c>
      <c r="C7" s="16">
        <v>335550</v>
      </c>
      <c r="D7" s="11">
        <v>89128.29</v>
      </c>
      <c r="E7" s="11">
        <v>165523.97</v>
      </c>
      <c r="F7" s="16">
        <f t="shared" si="0"/>
        <v>590202.26</v>
      </c>
      <c r="G7" s="44">
        <f t="shared" ref="G7:G29" si="2">+F7/4</f>
        <v>147550.565</v>
      </c>
      <c r="H7" s="16" t="s">
        <v>6</v>
      </c>
      <c r="I7" s="17">
        <v>61126.054988709904</v>
      </c>
      <c r="J7" s="16">
        <f t="shared" si="1"/>
        <v>27962.5</v>
      </c>
      <c r="K7" s="16">
        <f t="shared" si="1"/>
        <v>27962.5</v>
      </c>
      <c r="L7" s="16">
        <f t="shared" si="1"/>
        <v>27962.5</v>
      </c>
      <c r="M7" s="10">
        <f t="shared" ref="M7:O8" si="3">ROUND($D7/4/4,2)</f>
        <v>5570.52</v>
      </c>
      <c r="N7" s="16">
        <f t="shared" si="3"/>
        <v>5570.52</v>
      </c>
      <c r="O7" s="16">
        <f t="shared" si="3"/>
        <v>5570.52</v>
      </c>
      <c r="P7" s="26">
        <v>0</v>
      </c>
      <c r="Q7" s="16">
        <f>ROUND($E7/4/4,2)</f>
        <v>10345.25</v>
      </c>
      <c r="R7" s="16">
        <f>ROUND($E7/4/4,2)</f>
        <v>10345.25</v>
      </c>
      <c r="S7" s="15">
        <v>0</v>
      </c>
      <c r="T7" s="26">
        <v>0</v>
      </c>
      <c r="U7" s="16">
        <f t="shared" ref="U7:U30" si="4">+SUM(J7:T7)</f>
        <v>121289.56000000001</v>
      </c>
      <c r="V7" s="10">
        <f t="shared" ref="V7:V30" si="5">+G7-U7</f>
        <v>26261.00499999999</v>
      </c>
      <c r="W7" s="36">
        <f t="shared" ref="W7:W30" si="6">+U7/$U$31</f>
        <v>4.0766725363480097E-2</v>
      </c>
      <c r="X7" s="11">
        <f t="shared" ref="X7:X30" si="7">+ROUND(W7*$V$31,2)</f>
        <v>22898.37</v>
      </c>
      <c r="Y7" s="8">
        <f t="shared" ref="Y7:Y30" si="8">+X7+U7</f>
        <v>144187.93000000002</v>
      </c>
      <c r="Z7" s="40">
        <f t="shared" ref="Z7:Z30" si="9">Y7/(+F7/4)</f>
        <v>0.97721028719883263</v>
      </c>
    </row>
    <row r="8" spans="1:26" x14ac:dyDescent="0.2">
      <c r="A8" s="14" t="s">
        <v>17</v>
      </c>
      <c r="B8" s="15" t="s">
        <v>7</v>
      </c>
      <c r="C8" s="16">
        <v>462986</v>
      </c>
      <c r="D8" s="11">
        <v>122977.51</v>
      </c>
      <c r="E8" s="11">
        <v>228386.8</v>
      </c>
      <c r="F8" s="16">
        <f t="shared" si="0"/>
        <v>814350.31</v>
      </c>
      <c r="G8" s="44">
        <f t="shared" si="2"/>
        <v>203587.57750000001</v>
      </c>
      <c r="H8" s="16" t="s">
        <v>8</v>
      </c>
      <c r="I8" s="17">
        <v>54327.030754892119</v>
      </c>
      <c r="J8" s="16">
        <f t="shared" ref="J8:K11" si="10">ROUND($C8/12,2)</f>
        <v>38582.17</v>
      </c>
      <c r="K8" s="16">
        <f t="shared" si="10"/>
        <v>38582.17</v>
      </c>
      <c r="L8" s="15">
        <v>0</v>
      </c>
      <c r="M8" s="10">
        <f t="shared" si="3"/>
        <v>7686.09</v>
      </c>
      <c r="N8" s="16">
        <f t="shared" si="3"/>
        <v>7686.09</v>
      </c>
      <c r="O8" s="16">
        <f t="shared" si="3"/>
        <v>7686.09</v>
      </c>
      <c r="P8" s="11">
        <f>ROUND($D8/4/4,2)</f>
        <v>7686.09</v>
      </c>
      <c r="Q8" s="15">
        <v>0</v>
      </c>
      <c r="R8" s="15">
        <v>0</v>
      </c>
      <c r="S8" s="15">
        <v>0</v>
      </c>
      <c r="T8" s="11">
        <f>ROUND($E8/4/4,2)</f>
        <v>14274.18</v>
      </c>
      <c r="U8" s="16">
        <f t="shared" si="4"/>
        <v>122182.87999999998</v>
      </c>
      <c r="V8" s="10">
        <f t="shared" si="5"/>
        <v>81404.697500000038</v>
      </c>
      <c r="W8" s="36">
        <f t="shared" si="6"/>
        <v>4.1066979821503542E-2</v>
      </c>
      <c r="X8" s="11">
        <f t="shared" si="7"/>
        <v>23067.02</v>
      </c>
      <c r="Y8" s="8">
        <f t="shared" si="8"/>
        <v>145249.89999999997</v>
      </c>
      <c r="Z8" s="40">
        <f t="shared" si="9"/>
        <v>0.71345168395650249</v>
      </c>
    </row>
    <row r="9" spans="1:26" x14ac:dyDescent="0.2">
      <c r="A9" s="14" t="s">
        <v>18</v>
      </c>
      <c r="B9" s="15" t="s">
        <v>7</v>
      </c>
      <c r="C9" s="16">
        <v>176140</v>
      </c>
      <c r="D9" s="11">
        <v>46786.05</v>
      </c>
      <c r="E9" s="11">
        <v>86888.37</v>
      </c>
      <c r="F9" s="16">
        <f t="shared" si="0"/>
        <v>309814.42</v>
      </c>
      <c r="G9" s="44">
        <f t="shared" si="2"/>
        <v>77453.604999999996</v>
      </c>
      <c r="H9" s="16" t="s">
        <v>6</v>
      </c>
      <c r="I9" s="17">
        <v>61126.054988709904</v>
      </c>
      <c r="J9" s="16">
        <f t="shared" si="10"/>
        <v>14678.33</v>
      </c>
      <c r="K9" s="16">
        <f t="shared" si="10"/>
        <v>14678.33</v>
      </c>
      <c r="L9" s="16">
        <f t="shared" ref="L9:L30" si="11">ROUND($C9/12,2)</f>
        <v>14678.33</v>
      </c>
      <c r="M9" s="10">
        <f t="shared" ref="M9:M20" si="12">ROUND($D9/4/4,2)</f>
        <v>2924.13</v>
      </c>
      <c r="N9" s="15">
        <v>0</v>
      </c>
      <c r="O9" s="16">
        <f t="shared" ref="O9:O14" si="13">ROUND($D9/4/4,2)</f>
        <v>2924.13</v>
      </c>
      <c r="P9" s="11">
        <f>ROUND($D9/4/4,2)</f>
        <v>2924.13</v>
      </c>
      <c r="Q9" s="16">
        <f>ROUND($E9/4/4,2)</f>
        <v>5430.52</v>
      </c>
      <c r="R9" s="16">
        <v>0</v>
      </c>
      <c r="S9" s="16">
        <f t="shared" ref="S9:S14" si="14">ROUND($E9/4/4,2)</f>
        <v>5430.52</v>
      </c>
      <c r="T9" s="11">
        <f>ROUND($E9/4/4,2)</f>
        <v>5430.52</v>
      </c>
      <c r="U9" s="16">
        <f t="shared" si="4"/>
        <v>69098.94</v>
      </c>
      <c r="V9" s="10">
        <f t="shared" si="5"/>
        <v>8354.6649999999936</v>
      </c>
      <c r="W9" s="36">
        <f t="shared" si="6"/>
        <v>2.3224896766775222E-2</v>
      </c>
      <c r="X9" s="11">
        <f t="shared" si="7"/>
        <v>13045.25</v>
      </c>
      <c r="Y9" s="8">
        <f t="shared" si="8"/>
        <v>82144.19</v>
      </c>
      <c r="Z9" s="40">
        <f t="shared" si="9"/>
        <v>1.0605599313292133</v>
      </c>
    </row>
    <row r="10" spans="1:26" x14ac:dyDescent="0.2">
      <c r="A10" s="14" t="s">
        <v>19</v>
      </c>
      <c r="B10" s="15" t="s">
        <v>7</v>
      </c>
      <c r="C10" s="16">
        <v>601842</v>
      </c>
      <c r="D10" s="11">
        <v>159860.41</v>
      </c>
      <c r="E10" s="11">
        <v>296883.63</v>
      </c>
      <c r="F10" s="16">
        <f t="shared" si="0"/>
        <v>1058586.04</v>
      </c>
      <c r="G10" s="44">
        <f t="shared" si="2"/>
        <v>264646.51</v>
      </c>
      <c r="H10" s="16" t="s">
        <v>6</v>
      </c>
      <c r="I10" s="17">
        <v>61126.054988709904</v>
      </c>
      <c r="J10" s="16">
        <f t="shared" si="10"/>
        <v>50153.5</v>
      </c>
      <c r="K10" s="16">
        <f t="shared" si="10"/>
        <v>50153.5</v>
      </c>
      <c r="L10" s="16">
        <f t="shared" si="11"/>
        <v>50153.5</v>
      </c>
      <c r="M10" s="10">
        <f t="shared" si="12"/>
        <v>9991.2800000000007</v>
      </c>
      <c r="N10" s="16">
        <f t="shared" ref="N10:N20" si="15">ROUND($D10/4/4,2)</f>
        <v>9991.2800000000007</v>
      </c>
      <c r="O10" s="16">
        <f t="shared" si="13"/>
        <v>9991.2800000000007</v>
      </c>
      <c r="P10" s="11">
        <f>ROUND($D10/4/4,2)</f>
        <v>9991.2800000000007</v>
      </c>
      <c r="Q10" s="16">
        <f>ROUND($E10/4/4,2)</f>
        <v>18555.23</v>
      </c>
      <c r="R10" s="16">
        <f>ROUND($E10/4/4,2)</f>
        <v>18555.23</v>
      </c>
      <c r="S10" s="16">
        <f t="shared" si="14"/>
        <v>18555.23</v>
      </c>
      <c r="T10" s="11">
        <f>ROUND($E10/4/4,2)</f>
        <v>18555.23</v>
      </c>
      <c r="U10" s="16">
        <f t="shared" si="4"/>
        <v>264646.54000000004</v>
      </c>
      <c r="V10" s="10">
        <f t="shared" si="5"/>
        <v>-3.0000000027939677E-2</v>
      </c>
      <c r="W10" s="36">
        <f t="shared" si="6"/>
        <v>8.8950547883719339E-2</v>
      </c>
      <c r="X10" s="11">
        <f t="shared" si="7"/>
        <v>49962.87</v>
      </c>
      <c r="Y10" s="8">
        <f t="shared" si="8"/>
        <v>314609.41000000003</v>
      </c>
      <c r="Z10" s="40">
        <f t="shared" si="9"/>
        <v>1.1887910783331321</v>
      </c>
    </row>
    <row r="11" spans="1:26" x14ac:dyDescent="0.2">
      <c r="A11" s="14" t="s">
        <v>20</v>
      </c>
      <c r="B11" s="15" t="s">
        <v>7</v>
      </c>
      <c r="C11" s="16">
        <v>257574</v>
      </c>
      <c r="D11" s="11">
        <v>68416.429999999993</v>
      </c>
      <c r="E11" s="11">
        <v>127059.08</v>
      </c>
      <c r="F11" s="16">
        <f t="shared" si="0"/>
        <v>453049.51</v>
      </c>
      <c r="G11" s="44">
        <f t="shared" si="2"/>
        <v>113262.3775</v>
      </c>
      <c r="H11" s="16" t="s">
        <v>6</v>
      </c>
      <c r="I11" s="17">
        <v>61126.054988709904</v>
      </c>
      <c r="J11" s="16">
        <f t="shared" si="10"/>
        <v>21464.5</v>
      </c>
      <c r="K11" s="16">
        <f t="shared" si="10"/>
        <v>21464.5</v>
      </c>
      <c r="L11" s="16">
        <f t="shared" si="11"/>
        <v>21464.5</v>
      </c>
      <c r="M11" s="10">
        <f t="shared" si="12"/>
        <v>4276.03</v>
      </c>
      <c r="N11" s="16">
        <f t="shared" si="15"/>
        <v>4276.03</v>
      </c>
      <c r="O11" s="16">
        <f t="shared" si="13"/>
        <v>4276.03</v>
      </c>
      <c r="P11" s="11">
        <f>ROUND($D11/4/4,2)</f>
        <v>4276.03</v>
      </c>
      <c r="Q11" s="15">
        <v>0</v>
      </c>
      <c r="R11" s="16">
        <f>ROUND($E11/4/4,2)</f>
        <v>7941.19</v>
      </c>
      <c r="S11" s="16">
        <f t="shared" si="14"/>
        <v>7941.19</v>
      </c>
      <c r="T11" s="11">
        <f>ROUND($E11/4/4,2)</f>
        <v>7941.19</v>
      </c>
      <c r="U11" s="16">
        <f t="shared" si="4"/>
        <v>105321.19</v>
      </c>
      <c r="V11" s="10">
        <f t="shared" si="5"/>
        <v>7941.1875</v>
      </c>
      <c r="W11" s="36">
        <f t="shared" si="6"/>
        <v>3.5399584495853606E-2</v>
      </c>
      <c r="X11" s="11">
        <f t="shared" si="7"/>
        <v>19883.689999999999</v>
      </c>
      <c r="Y11" s="8">
        <f t="shared" si="8"/>
        <v>125204.88</v>
      </c>
      <c r="Z11" s="40">
        <f t="shared" si="9"/>
        <v>1.1054410366761018</v>
      </c>
    </row>
    <row r="12" spans="1:26" x14ac:dyDescent="0.2">
      <c r="A12" s="14" t="s">
        <v>21</v>
      </c>
      <c r="B12" s="15" t="s">
        <v>7</v>
      </c>
      <c r="C12" s="16">
        <v>627314</v>
      </c>
      <c r="D12" s="11">
        <v>166626.38</v>
      </c>
      <c r="E12" s="11">
        <v>309448.98</v>
      </c>
      <c r="F12" s="16">
        <f t="shared" si="0"/>
        <v>1103389.3599999999</v>
      </c>
      <c r="G12" s="44">
        <f t="shared" si="2"/>
        <v>275847.33999999997</v>
      </c>
      <c r="H12" s="16" t="s">
        <v>9</v>
      </c>
      <c r="I12" s="17">
        <v>21750.938535286037</v>
      </c>
      <c r="J12" s="15">
        <v>0</v>
      </c>
      <c r="K12" s="16">
        <f>ROUND($C12/12,2)</f>
        <v>52276.17</v>
      </c>
      <c r="L12" s="16">
        <f t="shared" si="11"/>
        <v>52276.17</v>
      </c>
      <c r="M12" s="10">
        <f t="shared" si="12"/>
        <v>10414.15</v>
      </c>
      <c r="N12" s="16">
        <f t="shared" si="15"/>
        <v>10414.15</v>
      </c>
      <c r="O12" s="16">
        <f t="shared" si="13"/>
        <v>10414.15</v>
      </c>
      <c r="P12" s="26">
        <v>0</v>
      </c>
      <c r="Q12" s="16">
        <f>ROUND($E12/4/4,2)</f>
        <v>19340.560000000001</v>
      </c>
      <c r="R12" s="16">
        <f>ROUND($E12/4/4,2)</f>
        <v>19340.560000000001</v>
      </c>
      <c r="S12" s="16">
        <f t="shared" si="14"/>
        <v>19340.560000000001</v>
      </c>
      <c r="T12" s="26">
        <v>0</v>
      </c>
      <c r="U12" s="16">
        <f t="shared" si="4"/>
        <v>193816.46999999997</v>
      </c>
      <c r="V12" s="10">
        <f t="shared" si="5"/>
        <v>82030.87</v>
      </c>
      <c r="W12" s="36">
        <f t="shared" si="6"/>
        <v>6.5143799708805752E-2</v>
      </c>
      <c r="X12" s="11">
        <f t="shared" si="7"/>
        <v>36590.79</v>
      </c>
      <c r="Y12" s="8">
        <f t="shared" si="8"/>
        <v>230407.25999999998</v>
      </c>
      <c r="Z12" s="40">
        <f t="shared" si="9"/>
        <v>0.83527091470231329</v>
      </c>
    </row>
    <row r="13" spans="1:26" x14ac:dyDescent="0.2">
      <c r="A13" s="14" t="s">
        <v>22</v>
      </c>
      <c r="B13" s="15" t="s">
        <v>7</v>
      </c>
      <c r="C13" s="16">
        <v>496566</v>
      </c>
      <c r="D13" s="11">
        <v>131897.46</v>
      </c>
      <c r="E13" s="11">
        <v>244952.42</v>
      </c>
      <c r="F13" s="16">
        <f t="shared" si="0"/>
        <v>873415.88</v>
      </c>
      <c r="G13" s="44">
        <f t="shared" si="2"/>
        <v>218353.97</v>
      </c>
      <c r="H13" s="16" t="s">
        <v>8</v>
      </c>
      <c r="I13" s="17">
        <v>54327.030754892119</v>
      </c>
      <c r="J13" s="16">
        <f t="shared" ref="J13:J30" si="16">ROUND($C13/12,2)</f>
        <v>41380.5</v>
      </c>
      <c r="K13" s="16">
        <f>ROUND($C13/12,2)</f>
        <v>41380.5</v>
      </c>
      <c r="L13" s="16">
        <f t="shared" si="11"/>
        <v>41380.5</v>
      </c>
      <c r="M13" s="10">
        <f t="shared" si="12"/>
        <v>8243.59</v>
      </c>
      <c r="N13" s="16">
        <f t="shared" si="15"/>
        <v>8243.59</v>
      </c>
      <c r="O13" s="16">
        <f t="shared" si="13"/>
        <v>8243.59</v>
      </c>
      <c r="P13" s="11">
        <f t="shared" ref="P13:P19" si="17">ROUND($D13/4/4,2)</f>
        <v>8243.59</v>
      </c>
      <c r="Q13" s="15">
        <v>0</v>
      </c>
      <c r="R13" s="15">
        <v>0</v>
      </c>
      <c r="S13" s="16">
        <f t="shared" si="14"/>
        <v>15309.53</v>
      </c>
      <c r="T13" s="26">
        <v>0</v>
      </c>
      <c r="U13" s="16">
        <f t="shared" si="4"/>
        <v>172425.38999999998</v>
      </c>
      <c r="V13" s="10">
        <f t="shared" si="5"/>
        <v>45928.580000000016</v>
      </c>
      <c r="W13" s="36">
        <f t="shared" si="6"/>
        <v>5.7954027698846847E-2</v>
      </c>
      <c r="X13" s="11">
        <f t="shared" si="7"/>
        <v>32552.35</v>
      </c>
      <c r="Y13" s="8">
        <f t="shared" si="8"/>
        <v>204977.74</v>
      </c>
      <c r="Z13" s="40">
        <f t="shared" si="9"/>
        <v>0.93874061460847258</v>
      </c>
    </row>
    <row r="14" spans="1:26" x14ac:dyDescent="0.2">
      <c r="A14" s="14" t="s">
        <v>23</v>
      </c>
      <c r="B14" s="15" t="s">
        <v>7</v>
      </c>
      <c r="C14" s="16">
        <v>121104</v>
      </c>
      <c r="D14" s="11">
        <v>32167.43</v>
      </c>
      <c r="E14" s="11">
        <v>59739.51</v>
      </c>
      <c r="F14" s="16">
        <f t="shared" si="0"/>
        <v>213010.94</v>
      </c>
      <c r="G14" s="44">
        <f t="shared" si="2"/>
        <v>53252.735000000001</v>
      </c>
      <c r="H14" s="16" t="s">
        <v>10</v>
      </c>
      <c r="I14" s="17">
        <v>58134.265874579767</v>
      </c>
      <c r="J14" s="16">
        <f t="shared" si="16"/>
        <v>10092</v>
      </c>
      <c r="K14" s="16">
        <f>ROUND($C14/12,2)</f>
        <v>10092</v>
      </c>
      <c r="L14" s="16">
        <f t="shared" si="11"/>
        <v>10092</v>
      </c>
      <c r="M14" s="10">
        <f t="shared" si="12"/>
        <v>2010.46</v>
      </c>
      <c r="N14" s="16">
        <f t="shared" si="15"/>
        <v>2010.46</v>
      </c>
      <c r="O14" s="16">
        <f t="shared" si="13"/>
        <v>2010.46</v>
      </c>
      <c r="P14" s="11">
        <f t="shared" si="17"/>
        <v>2010.46</v>
      </c>
      <c r="Q14" s="16">
        <f>ROUND($E14/4/4,2)</f>
        <v>3733.72</v>
      </c>
      <c r="R14" s="15">
        <v>0</v>
      </c>
      <c r="S14" s="16">
        <f t="shared" si="14"/>
        <v>3733.72</v>
      </c>
      <c r="T14" s="11">
        <f>ROUND($E14/4/4,2)</f>
        <v>3733.72</v>
      </c>
      <c r="U14" s="16">
        <f t="shared" si="4"/>
        <v>49519</v>
      </c>
      <c r="V14" s="10">
        <f t="shared" si="5"/>
        <v>3733.7350000000006</v>
      </c>
      <c r="W14" s="36">
        <f t="shared" si="6"/>
        <v>1.6643868386315944E-2</v>
      </c>
      <c r="X14" s="11">
        <f t="shared" si="7"/>
        <v>9348.74</v>
      </c>
      <c r="Y14" s="8">
        <f t="shared" si="8"/>
        <v>58867.74</v>
      </c>
      <c r="Z14" s="40">
        <f t="shared" si="9"/>
        <v>1.1054406876942564</v>
      </c>
    </row>
    <row r="15" spans="1:26" x14ac:dyDescent="0.2">
      <c r="A15" s="14" t="s">
        <v>24</v>
      </c>
      <c r="B15" s="15" t="s">
        <v>7</v>
      </c>
      <c r="C15" s="16">
        <v>185638</v>
      </c>
      <c r="D15" s="11">
        <v>49308.73</v>
      </c>
      <c r="E15" s="11">
        <v>91573.35</v>
      </c>
      <c r="F15" s="16">
        <f t="shared" si="0"/>
        <v>326520.08</v>
      </c>
      <c r="G15" s="44">
        <f t="shared" si="2"/>
        <v>81630.02</v>
      </c>
      <c r="H15" s="16" t="s">
        <v>6</v>
      </c>
      <c r="I15" s="17">
        <v>61126.054988709904</v>
      </c>
      <c r="J15" s="16">
        <f t="shared" si="16"/>
        <v>15469.83</v>
      </c>
      <c r="K15" s="16">
        <f>ROUND($C15/12,2)</f>
        <v>15469.83</v>
      </c>
      <c r="L15" s="16">
        <f t="shared" si="11"/>
        <v>15469.83</v>
      </c>
      <c r="M15" s="10">
        <f t="shared" si="12"/>
        <v>3081.8</v>
      </c>
      <c r="N15" s="16">
        <f t="shared" si="15"/>
        <v>3081.8</v>
      </c>
      <c r="O15" s="15">
        <v>0</v>
      </c>
      <c r="P15" s="11">
        <f t="shared" si="17"/>
        <v>3081.8</v>
      </c>
      <c r="Q15" s="16">
        <f>ROUND($E15/4/4,2)</f>
        <v>5723.33</v>
      </c>
      <c r="R15" s="16">
        <f t="shared" ref="R15:R20" si="18">ROUND($E15/4/4,2)</f>
        <v>5723.33</v>
      </c>
      <c r="S15" s="16">
        <v>0</v>
      </c>
      <c r="T15" s="11">
        <f>ROUND($E15/4/4,2)</f>
        <v>5723.33</v>
      </c>
      <c r="U15" s="16">
        <f t="shared" si="4"/>
        <v>72824.88</v>
      </c>
      <c r="V15" s="10">
        <f t="shared" si="5"/>
        <v>8805.14</v>
      </c>
      <c r="W15" s="36">
        <f t="shared" si="6"/>
        <v>2.4477225266448278E-2</v>
      </c>
      <c r="X15" s="11">
        <f t="shared" si="7"/>
        <v>13748.68</v>
      </c>
      <c r="Y15" s="8">
        <f t="shared" si="8"/>
        <v>86573.56</v>
      </c>
      <c r="Z15" s="40">
        <f t="shared" si="9"/>
        <v>1.060560318373069</v>
      </c>
    </row>
    <row r="16" spans="1:26" x14ac:dyDescent="0.2">
      <c r="A16" s="14" t="s">
        <v>25</v>
      </c>
      <c r="B16" s="15" t="s">
        <v>7</v>
      </c>
      <c r="C16" s="16">
        <v>172390</v>
      </c>
      <c r="D16" s="11">
        <v>45789.91</v>
      </c>
      <c r="E16" s="11">
        <v>85038.41</v>
      </c>
      <c r="F16" s="16">
        <f t="shared" si="0"/>
        <v>303218.32</v>
      </c>
      <c r="G16" s="44">
        <f t="shared" si="2"/>
        <v>75804.58</v>
      </c>
      <c r="H16" s="16" t="s">
        <v>6</v>
      </c>
      <c r="I16" s="17">
        <v>61126.054988709904</v>
      </c>
      <c r="J16" s="16">
        <f t="shared" si="16"/>
        <v>14365.83</v>
      </c>
      <c r="K16" s="16">
        <f>ROUND($C16/12,2)</f>
        <v>14365.83</v>
      </c>
      <c r="L16" s="16">
        <f t="shared" si="11"/>
        <v>14365.83</v>
      </c>
      <c r="M16" s="10">
        <f t="shared" si="12"/>
        <v>2861.87</v>
      </c>
      <c r="N16" s="16">
        <f t="shared" si="15"/>
        <v>2861.87</v>
      </c>
      <c r="O16" s="16">
        <f t="shared" ref="O16:O25" si="19">ROUND($D16/4/4,2)</f>
        <v>2861.87</v>
      </c>
      <c r="P16" s="11">
        <f t="shared" si="17"/>
        <v>2861.87</v>
      </c>
      <c r="Q16" s="16">
        <f>ROUND($E16/4/4,2)</f>
        <v>5314.9</v>
      </c>
      <c r="R16" s="16">
        <f t="shared" si="18"/>
        <v>5314.9</v>
      </c>
      <c r="S16" s="16">
        <f>ROUND($E16/4/4,2)</f>
        <v>5314.9</v>
      </c>
      <c r="T16" s="11">
        <f>ROUND($E16/4/4,2)</f>
        <v>5314.9</v>
      </c>
      <c r="U16" s="16">
        <f t="shared" si="4"/>
        <v>75804.570000000007</v>
      </c>
      <c r="V16" s="10">
        <f t="shared" si="5"/>
        <v>9.9999999947613105E-3</v>
      </c>
      <c r="W16" s="36">
        <f t="shared" si="6"/>
        <v>2.5478731116566854E-2</v>
      </c>
      <c r="X16" s="11">
        <f t="shared" si="7"/>
        <v>14311.22</v>
      </c>
      <c r="Y16" s="8">
        <f t="shared" si="8"/>
        <v>90115.790000000008</v>
      </c>
      <c r="Z16" s="40">
        <f t="shared" si="9"/>
        <v>1.1887908355933112</v>
      </c>
    </row>
    <row r="17" spans="1:26" x14ac:dyDescent="0.2">
      <c r="A17" s="14" t="s">
        <v>26</v>
      </c>
      <c r="B17" s="15" t="s">
        <v>7</v>
      </c>
      <c r="C17" s="16">
        <v>534458</v>
      </c>
      <c r="D17" s="11">
        <v>141962.31</v>
      </c>
      <c r="E17" s="11">
        <v>263644.28999999998</v>
      </c>
      <c r="F17" s="16">
        <f t="shared" si="0"/>
        <v>940064.60000000009</v>
      </c>
      <c r="G17" s="44">
        <f t="shared" si="2"/>
        <v>235016.15000000002</v>
      </c>
      <c r="H17" s="16" t="s">
        <v>12</v>
      </c>
      <c r="I17" s="17">
        <v>94768.848117955305</v>
      </c>
      <c r="J17" s="16">
        <f t="shared" si="16"/>
        <v>44538.17</v>
      </c>
      <c r="K17" s="15">
        <v>0</v>
      </c>
      <c r="L17" s="16">
        <f t="shared" si="11"/>
        <v>44538.17</v>
      </c>
      <c r="M17" s="10">
        <f t="shared" si="12"/>
        <v>8872.64</v>
      </c>
      <c r="N17" s="16">
        <f t="shared" si="15"/>
        <v>8872.64</v>
      </c>
      <c r="O17" s="16">
        <f t="shared" si="19"/>
        <v>8872.64</v>
      </c>
      <c r="P17" s="11">
        <f t="shared" si="17"/>
        <v>8872.64</v>
      </c>
      <c r="Q17" s="15">
        <v>0</v>
      </c>
      <c r="R17" s="16">
        <f t="shared" si="18"/>
        <v>16477.77</v>
      </c>
      <c r="S17" s="16">
        <f>ROUND($E17/4/4,2)</f>
        <v>16477.77</v>
      </c>
      <c r="T17" s="26">
        <v>0</v>
      </c>
      <c r="U17" s="16">
        <f t="shared" si="4"/>
        <v>157522.43999999997</v>
      </c>
      <c r="V17" s="10">
        <f t="shared" si="5"/>
        <v>77493.71000000005</v>
      </c>
      <c r="W17" s="36">
        <f t="shared" si="6"/>
        <v>5.2944985949864687E-2</v>
      </c>
      <c r="X17" s="11">
        <f t="shared" si="7"/>
        <v>29738.81</v>
      </c>
      <c r="Y17" s="8">
        <f t="shared" si="8"/>
        <v>187261.24999999997</v>
      </c>
      <c r="Z17" s="40">
        <f t="shared" si="9"/>
        <v>0.79680162405860178</v>
      </c>
    </row>
    <row r="18" spans="1:26" x14ac:dyDescent="0.2">
      <c r="A18" s="14" t="s">
        <v>27</v>
      </c>
      <c r="B18" s="15" t="s">
        <v>7</v>
      </c>
      <c r="C18" s="16">
        <v>335720</v>
      </c>
      <c r="D18" s="11">
        <v>89173.57</v>
      </c>
      <c r="E18" s="11">
        <v>165608.06</v>
      </c>
      <c r="F18" s="16">
        <f t="shared" si="0"/>
        <v>590501.63</v>
      </c>
      <c r="G18" s="44">
        <f t="shared" si="2"/>
        <v>147625.4075</v>
      </c>
      <c r="H18" s="16" t="s">
        <v>9</v>
      </c>
      <c r="I18" s="17">
        <v>21750.938535286037</v>
      </c>
      <c r="J18" s="16">
        <f t="shared" si="16"/>
        <v>27976.67</v>
      </c>
      <c r="K18" s="16">
        <f t="shared" ref="K18:K30" si="20">ROUND($C18/12,2)</f>
        <v>27976.67</v>
      </c>
      <c r="L18" s="16">
        <f t="shared" si="11"/>
        <v>27976.67</v>
      </c>
      <c r="M18" s="10">
        <f t="shared" si="12"/>
        <v>5573.35</v>
      </c>
      <c r="N18" s="16">
        <f t="shared" si="15"/>
        <v>5573.35</v>
      </c>
      <c r="O18" s="16">
        <f t="shared" si="19"/>
        <v>5573.35</v>
      </c>
      <c r="P18" s="11">
        <f t="shared" si="17"/>
        <v>5573.35</v>
      </c>
      <c r="Q18" s="16">
        <f>ROUND($E18/4/4,2)</f>
        <v>10350.5</v>
      </c>
      <c r="R18" s="16">
        <f t="shared" si="18"/>
        <v>10350.5</v>
      </c>
      <c r="S18" s="16">
        <f>ROUND($E18/4/4,2)</f>
        <v>10350.5</v>
      </c>
      <c r="T18" s="11">
        <f>ROUND($E18/4/4,2)</f>
        <v>10350.5</v>
      </c>
      <c r="U18" s="16">
        <f t="shared" si="4"/>
        <v>147625.41000000003</v>
      </c>
      <c r="V18" s="10">
        <f t="shared" si="5"/>
        <v>-2.5000000314321369E-3</v>
      </c>
      <c r="W18" s="36">
        <f t="shared" si="6"/>
        <v>4.9618487742400491E-2</v>
      </c>
      <c r="X18" s="11">
        <f t="shared" si="7"/>
        <v>27870.34</v>
      </c>
      <c r="Y18" s="8">
        <f t="shared" si="8"/>
        <v>175495.75000000003</v>
      </c>
      <c r="Z18" s="40">
        <f t="shared" si="9"/>
        <v>1.1887909606617006</v>
      </c>
    </row>
    <row r="19" spans="1:26" x14ac:dyDescent="0.2">
      <c r="A19" s="14" t="s">
        <v>28</v>
      </c>
      <c r="B19" s="15" t="s">
        <v>7</v>
      </c>
      <c r="C19" s="16">
        <v>512786</v>
      </c>
      <c r="D19" s="11">
        <v>136205.42000000001</v>
      </c>
      <c r="E19" s="11">
        <v>252952.92</v>
      </c>
      <c r="F19" s="16">
        <f t="shared" si="0"/>
        <v>901944.34000000008</v>
      </c>
      <c r="G19" s="44">
        <f t="shared" si="2"/>
        <v>225486.08500000002</v>
      </c>
      <c r="H19" s="16" t="s">
        <v>11</v>
      </c>
      <c r="I19" s="17">
        <v>25877.505779128696</v>
      </c>
      <c r="J19" s="16">
        <f t="shared" si="16"/>
        <v>42732.17</v>
      </c>
      <c r="K19" s="16">
        <f t="shared" si="20"/>
        <v>42732.17</v>
      </c>
      <c r="L19" s="16">
        <f t="shared" si="11"/>
        <v>42732.17</v>
      </c>
      <c r="M19" s="10">
        <f t="shared" si="12"/>
        <v>8512.84</v>
      </c>
      <c r="N19" s="16">
        <f t="shared" si="15"/>
        <v>8512.84</v>
      </c>
      <c r="O19" s="16">
        <f t="shared" si="19"/>
        <v>8512.84</v>
      </c>
      <c r="P19" s="11">
        <f t="shared" si="17"/>
        <v>8512.84</v>
      </c>
      <c r="Q19" s="16">
        <f>ROUND($E19/4/4,2)</f>
        <v>15809.56</v>
      </c>
      <c r="R19" s="16">
        <f t="shared" si="18"/>
        <v>15809.56</v>
      </c>
      <c r="S19" s="15">
        <v>0</v>
      </c>
      <c r="T19" s="11">
        <f>ROUND($E19/4/4,2)</f>
        <v>15809.56</v>
      </c>
      <c r="U19" s="16">
        <f t="shared" si="4"/>
        <v>209676.55</v>
      </c>
      <c r="V19" s="10">
        <f t="shared" si="5"/>
        <v>15809.535000000033</v>
      </c>
      <c r="W19" s="36">
        <f t="shared" si="6"/>
        <v>7.047454314297126E-2</v>
      </c>
      <c r="X19" s="11">
        <f t="shared" si="7"/>
        <v>39585.03</v>
      </c>
      <c r="Y19" s="8">
        <f t="shared" si="8"/>
        <v>249261.58</v>
      </c>
      <c r="Z19" s="40">
        <f t="shared" si="9"/>
        <v>1.1054410741132872</v>
      </c>
    </row>
    <row r="20" spans="1:26" x14ac:dyDescent="0.2">
      <c r="A20" s="14" t="s">
        <v>29</v>
      </c>
      <c r="B20" s="15" t="s">
        <v>7</v>
      </c>
      <c r="C20" s="16">
        <v>516486</v>
      </c>
      <c r="D20" s="11">
        <v>137188.62</v>
      </c>
      <c r="E20" s="11">
        <v>254778.86</v>
      </c>
      <c r="F20" s="16">
        <f t="shared" si="0"/>
        <v>908453.48</v>
      </c>
      <c r="G20" s="44">
        <f t="shared" si="2"/>
        <v>227113.37</v>
      </c>
      <c r="H20" s="16" t="s">
        <v>8</v>
      </c>
      <c r="I20" s="17">
        <v>54327.030754892119</v>
      </c>
      <c r="J20" s="16">
        <f t="shared" si="16"/>
        <v>43040.5</v>
      </c>
      <c r="K20" s="16">
        <f t="shared" si="20"/>
        <v>43040.5</v>
      </c>
      <c r="L20" s="16">
        <f t="shared" si="11"/>
        <v>43040.5</v>
      </c>
      <c r="M20" s="10">
        <f t="shared" si="12"/>
        <v>8574.2900000000009</v>
      </c>
      <c r="N20" s="16">
        <f t="shared" si="15"/>
        <v>8574.2900000000009</v>
      </c>
      <c r="O20" s="16">
        <f t="shared" si="19"/>
        <v>8574.2900000000009</v>
      </c>
      <c r="P20" s="26">
        <v>0</v>
      </c>
      <c r="Q20" s="16">
        <f>ROUND($E20/4/4,2)</f>
        <v>15923.68</v>
      </c>
      <c r="R20" s="16">
        <f t="shared" si="18"/>
        <v>15923.68</v>
      </c>
      <c r="S20" s="16">
        <f>ROUND($E20/4/4,2)</f>
        <v>15923.68</v>
      </c>
      <c r="T20" s="11">
        <v>0</v>
      </c>
      <c r="U20" s="16">
        <f t="shared" si="4"/>
        <v>202615.41</v>
      </c>
      <c r="V20" s="10">
        <f t="shared" si="5"/>
        <v>24497.959999999992</v>
      </c>
      <c r="W20" s="36">
        <f t="shared" si="6"/>
        <v>6.8101218059319513E-2</v>
      </c>
      <c r="X20" s="11">
        <f t="shared" si="7"/>
        <v>38251.949999999997</v>
      </c>
      <c r="Y20" s="8">
        <f t="shared" si="8"/>
        <v>240867.36</v>
      </c>
      <c r="Z20" s="40">
        <f t="shared" si="9"/>
        <v>1.0605600189896349</v>
      </c>
    </row>
    <row r="21" spans="1:26" x14ac:dyDescent="0.2">
      <c r="A21" s="14" t="s">
        <v>30</v>
      </c>
      <c r="B21" s="15" t="s">
        <v>7</v>
      </c>
      <c r="C21" s="16">
        <v>448106</v>
      </c>
      <c r="D21" s="11">
        <v>119025.31</v>
      </c>
      <c r="E21" s="11">
        <v>221047</v>
      </c>
      <c r="F21" s="16">
        <f t="shared" si="0"/>
        <v>788178.31</v>
      </c>
      <c r="G21" s="44">
        <f t="shared" si="2"/>
        <v>197044.57750000001</v>
      </c>
      <c r="H21" s="16" t="s">
        <v>6</v>
      </c>
      <c r="I21" s="17">
        <v>61126.054988709904</v>
      </c>
      <c r="J21" s="16">
        <f t="shared" si="16"/>
        <v>37342.17</v>
      </c>
      <c r="K21" s="16">
        <f t="shared" si="20"/>
        <v>37342.17</v>
      </c>
      <c r="L21" s="16">
        <f t="shared" si="11"/>
        <v>37342.17</v>
      </c>
      <c r="M21" s="14">
        <v>0</v>
      </c>
      <c r="N21" s="15">
        <v>0</v>
      </c>
      <c r="O21" s="16">
        <f t="shared" si="19"/>
        <v>7439.08</v>
      </c>
      <c r="P21" s="11">
        <f t="shared" ref="P21:P30" si="21">ROUND($D21/4/4,2)</f>
        <v>7439.08</v>
      </c>
      <c r="Q21" s="15">
        <v>0</v>
      </c>
      <c r="R21" s="16">
        <v>0</v>
      </c>
      <c r="S21" s="16">
        <f>ROUND($E21/4/4,2)</f>
        <v>13815.44</v>
      </c>
      <c r="T21" s="26">
        <v>0</v>
      </c>
      <c r="U21" s="16">
        <f t="shared" si="4"/>
        <v>140720.10999999999</v>
      </c>
      <c r="V21" s="10">
        <f t="shared" si="5"/>
        <v>56324.467500000028</v>
      </c>
      <c r="W21" s="36">
        <f t="shared" si="6"/>
        <v>4.7297542158523026E-2</v>
      </c>
      <c r="X21" s="11">
        <f t="shared" si="7"/>
        <v>26566.68</v>
      </c>
      <c r="Y21" s="8">
        <f t="shared" si="8"/>
        <v>167286.78999999998</v>
      </c>
      <c r="Z21" s="40">
        <f t="shared" si="9"/>
        <v>0.84897941431552448</v>
      </c>
    </row>
    <row r="22" spans="1:26" x14ac:dyDescent="0.2">
      <c r="A22" s="14" t="s">
        <v>31</v>
      </c>
      <c r="B22" s="15" t="s">
        <v>7</v>
      </c>
      <c r="C22" s="16">
        <v>174678</v>
      </c>
      <c r="D22" s="11">
        <v>46397.94</v>
      </c>
      <c r="E22" s="11">
        <v>86167.61</v>
      </c>
      <c r="F22" s="16">
        <f t="shared" si="0"/>
        <v>307243.55</v>
      </c>
      <c r="G22" s="44">
        <f t="shared" si="2"/>
        <v>76810.887499999997</v>
      </c>
      <c r="H22" s="16" t="s">
        <v>9</v>
      </c>
      <c r="I22" s="17">
        <v>21750.938535286037</v>
      </c>
      <c r="J22" s="16">
        <f t="shared" si="16"/>
        <v>14556.5</v>
      </c>
      <c r="K22" s="16">
        <f t="shared" si="20"/>
        <v>14556.5</v>
      </c>
      <c r="L22" s="16">
        <f t="shared" si="11"/>
        <v>14556.5</v>
      </c>
      <c r="M22" s="10">
        <f t="shared" ref="M22:N27" si="22">ROUND($D22/4/4,2)</f>
        <v>2899.87</v>
      </c>
      <c r="N22" s="16">
        <f t="shared" si="22"/>
        <v>2899.87</v>
      </c>
      <c r="O22" s="16">
        <f t="shared" si="19"/>
        <v>2899.87</v>
      </c>
      <c r="P22" s="11">
        <f t="shared" si="21"/>
        <v>2899.87</v>
      </c>
      <c r="Q22" s="16">
        <f>ROUND($E22/4/4,2)</f>
        <v>5385.48</v>
      </c>
      <c r="R22" s="16">
        <f>ROUND($E22/4/4,2)</f>
        <v>5385.48</v>
      </c>
      <c r="S22" s="15">
        <v>0</v>
      </c>
      <c r="T22" s="11">
        <f>ROUND($E22/4/4,2)</f>
        <v>5385.48</v>
      </c>
      <c r="U22" s="16">
        <f t="shared" si="4"/>
        <v>71425.42</v>
      </c>
      <c r="V22" s="10">
        <f t="shared" si="5"/>
        <v>5385.4674999999988</v>
      </c>
      <c r="W22" s="36">
        <f t="shared" si="6"/>
        <v>2.4006851711814423E-2</v>
      </c>
      <c r="X22" s="11">
        <f t="shared" si="7"/>
        <v>13484.47</v>
      </c>
      <c r="Y22" s="8">
        <f t="shared" si="8"/>
        <v>84909.89</v>
      </c>
      <c r="Z22" s="40">
        <f t="shared" si="9"/>
        <v>1.1054408139731493</v>
      </c>
    </row>
    <row r="23" spans="1:26" x14ac:dyDescent="0.2">
      <c r="A23" s="14" t="s">
        <v>32</v>
      </c>
      <c r="B23" s="15" t="s">
        <v>7</v>
      </c>
      <c r="C23" s="16">
        <v>429282</v>
      </c>
      <c r="D23" s="11">
        <v>114025.22</v>
      </c>
      <c r="E23" s="11">
        <v>211761.13</v>
      </c>
      <c r="F23" s="16">
        <f t="shared" si="0"/>
        <v>755068.35</v>
      </c>
      <c r="G23" s="44">
        <f t="shared" si="2"/>
        <v>188767.08749999999</v>
      </c>
      <c r="H23" s="16" t="s">
        <v>10</v>
      </c>
      <c r="I23" s="17">
        <v>58134.265874579767</v>
      </c>
      <c r="J23" s="16">
        <f t="shared" si="16"/>
        <v>35773.5</v>
      </c>
      <c r="K23" s="16">
        <f t="shared" si="20"/>
        <v>35773.5</v>
      </c>
      <c r="L23" s="16">
        <f t="shared" si="11"/>
        <v>35773.5</v>
      </c>
      <c r="M23" s="10">
        <f t="shared" si="22"/>
        <v>7126.58</v>
      </c>
      <c r="N23" s="16">
        <f t="shared" si="22"/>
        <v>7126.58</v>
      </c>
      <c r="O23" s="16">
        <f t="shared" si="19"/>
        <v>7126.58</v>
      </c>
      <c r="P23" s="11">
        <f t="shared" si="21"/>
        <v>7126.58</v>
      </c>
      <c r="Q23" s="16">
        <f>ROUND($E23/4/4,2)</f>
        <v>13235.07</v>
      </c>
      <c r="R23" s="16">
        <f>ROUND($E23/4/4,2)</f>
        <v>13235.07</v>
      </c>
      <c r="S23" s="16">
        <f>ROUND($E23/4/4,2)</f>
        <v>13235.07</v>
      </c>
      <c r="T23" s="11">
        <f>ROUND($E23/4/4,2)</f>
        <v>13235.07</v>
      </c>
      <c r="U23" s="16">
        <f t="shared" si="4"/>
        <v>188767.10000000003</v>
      </c>
      <c r="V23" s="10">
        <f t="shared" si="5"/>
        <v>-1.2500000040745363E-2</v>
      </c>
      <c r="W23" s="36">
        <f t="shared" si="6"/>
        <v>6.3446652155062511E-2</v>
      </c>
      <c r="X23" s="11">
        <f t="shared" si="7"/>
        <v>35637.519999999997</v>
      </c>
      <c r="Y23" s="8">
        <f t="shared" si="8"/>
        <v>224404.62000000002</v>
      </c>
      <c r="Z23" s="40">
        <f t="shared" si="9"/>
        <v>1.1887910279910423</v>
      </c>
    </row>
    <row r="24" spans="1:26" x14ac:dyDescent="0.2">
      <c r="A24" s="14" t="s">
        <v>33</v>
      </c>
      <c r="B24" s="15" t="s">
        <v>7</v>
      </c>
      <c r="C24" s="16">
        <v>304258</v>
      </c>
      <c r="D24" s="11">
        <v>80816.38</v>
      </c>
      <c r="E24" s="11">
        <v>150087.56</v>
      </c>
      <c r="F24" s="16">
        <f t="shared" si="0"/>
        <v>535161.93999999994</v>
      </c>
      <c r="G24" s="44">
        <f t="shared" si="2"/>
        <v>133790.48499999999</v>
      </c>
      <c r="H24" s="16" t="s">
        <v>6</v>
      </c>
      <c r="I24" s="17">
        <v>61126.054988709904</v>
      </c>
      <c r="J24" s="16">
        <f t="shared" si="16"/>
        <v>25354.83</v>
      </c>
      <c r="K24" s="16">
        <f t="shared" si="20"/>
        <v>25354.83</v>
      </c>
      <c r="L24" s="16">
        <f t="shared" si="11"/>
        <v>25354.83</v>
      </c>
      <c r="M24" s="10">
        <f t="shared" si="22"/>
        <v>5051.0200000000004</v>
      </c>
      <c r="N24" s="16">
        <f t="shared" si="22"/>
        <v>5051.0200000000004</v>
      </c>
      <c r="O24" s="16">
        <f t="shared" si="19"/>
        <v>5051.0200000000004</v>
      </c>
      <c r="P24" s="11">
        <f t="shared" si="21"/>
        <v>5051.0200000000004</v>
      </c>
      <c r="Q24" s="16">
        <f>ROUND($E24/4/4,2)</f>
        <v>9380.4699999999993</v>
      </c>
      <c r="R24" s="15">
        <v>0</v>
      </c>
      <c r="S24" s="16">
        <f>ROUND($E24/4/4,2)</f>
        <v>9380.4699999999993</v>
      </c>
      <c r="T24" s="11">
        <f>ROUND($E24/4/4,2)</f>
        <v>9380.4699999999993</v>
      </c>
      <c r="U24" s="16">
        <f t="shared" si="4"/>
        <v>124409.98000000003</v>
      </c>
      <c r="V24" s="10">
        <f t="shared" si="5"/>
        <v>9380.504999999961</v>
      </c>
      <c r="W24" s="36">
        <f t="shared" si="6"/>
        <v>4.1815532079892546E-2</v>
      </c>
      <c r="X24" s="11">
        <f t="shared" si="7"/>
        <v>23487.48</v>
      </c>
      <c r="Y24" s="8">
        <f t="shared" si="8"/>
        <v>147897.46000000002</v>
      </c>
      <c r="Z24" s="40">
        <f t="shared" si="9"/>
        <v>1.1054407942388431</v>
      </c>
    </row>
    <row r="25" spans="1:26" x14ac:dyDescent="0.2">
      <c r="A25" s="14" t="s">
        <v>34</v>
      </c>
      <c r="B25" s="15" t="s">
        <v>41</v>
      </c>
      <c r="C25" s="16"/>
      <c r="D25" s="11">
        <v>21403.99</v>
      </c>
      <c r="E25" s="11">
        <v>39750.26</v>
      </c>
      <c r="F25" s="16">
        <f t="shared" si="0"/>
        <v>61154.25</v>
      </c>
      <c r="G25" s="44">
        <f t="shared" si="2"/>
        <v>15288.5625</v>
      </c>
      <c r="H25" s="16" t="s">
        <v>9</v>
      </c>
      <c r="I25" s="17">
        <v>21750.938535286037</v>
      </c>
      <c r="J25" s="16">
        <f t="shared" si="16"/>
        <v>0</v>
      </c>
      <c r="K25" s="16">
        <f t="shared" si="20"/>
        <v>0</v>
      </c>
      <c r="L25" s="16">
        <f t="shared" si="11"/>
        <v>0</v>
      </c>
      <c r="M25" s="10">
        <f t="shared" si="22"/>
        <v>1337.75</v>
      </c>
      <c r="N25" s="16">
        <f t="shared" si="22"/>
        <v>1337.75</v>
      </c>
      <c r="O25" s="16">
        <f t="shared" si="19"/>
        <v>1337.75</v>
      </c>
      <c r="P25" s="11">
        <f t="shared" si="21"/>
        <v>1337.75</v>
      </c>
      <c r="Q25" s="16">
        <f>ROUND($E25/4/4,2)</f>
        <v>2484.39</v>
      </c>
      <c r="R25" s="16">
        <f>ROUND($E25/4/4,2)</f>
        <v>2484.39</v>
      </c>
      <c r="S25" s="16">
        <f>ROUND($E25/4/4,2)</f>
        <v>2484.39</v>
      </c>
      <c r="T25" s="11">
        <f>ROUND($E25/4/4,2)</f>
        <v>2484.39</v>
      </c>
      <c r="U25" s="16">
        <f t="shared" si="4"/>
        <v>15288.559999999998</v>
      </c>
      <c r="V25" s="10">
        <f t="shared" si="5"/>
        <v>2.5000000023283064E-3</v>
      </c>
      <c r="W25" s="36">
        <f t="shared" si="6"/>
        <v>5.1386494165127413E-3</v>
      </c>
      <c r="X25" s="11">
        <f t="shared" si="7"/>
        <v>2886.34</v>
      </c>
      <c r="Y25" s="8">
        <f t="shared" si="8"/>
        <v>18174.899999999998</v>
      </c>
      <c r="Z25" s="40">
        <f t="shared" si="9"/>
        <v>1.1887906400618107</v>
      </c>
    </row>
    <row r="26" spans="1:26" x14ac:dyDescent="0.2">
      <c r="A26" s="14" t="s">
        <v>35</v>
      </c>
      <c r="B26" s="15" t="s">
        <v>41</v>
      </c>
      <c r="C26" s="16"/>
      <c r="D26" s="11">
        <v>177435.1</v>
      </c>
      <c r="E26" s="11">
        <v>329522.32</v>
      </c>
      <c r="F26" s="16">
        <f t="shared" si="0"/>
        <v>506957.42000000004</v>
      </c>
      <c r="G26" s="44">
        <f t="shared" si="2"/>
        <v>126739.35500000001</v>
      </c>
      <c r="H26" s="16" t="s">
        <v>9</v>
      </c>
      <c r="I26" s="17">
        <v>21750.938535286037</v>
      </c>
      <c r="J26" s="16">
        <f t="shared" si="16"/>
        <v>0</v>
      </c>
      <c r="K26" s="16">
        <f t="shared" si="20"/>
        <v>0</v>
      </c>
      <c r="L26" s="16">
        <f t="shared" si="11"/>
        <v>0</v>
      </c>
      <c r="M26" s="10">
        <f t="shared" si="22"/>
        <v>11089.69</v>
      </c>
      <c r="N26" s="16">
        <f t="shared" si="22"/>
        <v>11089.69</v>
      </c>
      <c r="O26" s="15">
        <v>0</v>
      </c>
      <c r="P26" s="11">
        <f t="shared" si="21"/>
        <v>11089.69</v>
      </c>
      <c r="Q26" s="16">
        <f>ROUND($E26/4/4,2)</f>
        <v>20595.150000000001</v>
      </c>
      <c r="R26" s="15">
        <v>0</v>
      </c>
      <c r="S26" s="16">
        <v>0</v>
      </c>
      <c r="T26" s="26">
        <v>0</v>
      </c>
      <c r="U26" s="16">
        <f t="shared" si="4"/>
        <v>53864.22</v>
      </c>
      <c r="V26" s="10">
        <f t="shared" si="5"/>
        <v>72875.135000000009</v>
      </c>
      <c r="W26" s="36">
        <f t="shared" si="6"/>
        <v>1.8104343553213251E-2</v>
      </c>
      <c r="X26" s="11">
        <f t="shared" si="7"/>
        <v>10169.08</v>
      </c>
      <c r="Y26" s="8">
        <f t="shared" si="8"/>
        <v>64033.3</v>
      </c>
      <c r="Z26" s="40">
        <f t="shared" si="9"/>
        <v>0.50523612022485043</v>
      </c>
    </row>
    <row r="27" spans="1:26" x14ac:dyDescent="0.2">
      <c r="A27" s="14" t="s">
        <v>36</v>
      </c>
      <c r="B27" s="15" t="s">
        <v>41</v>
      </c>
      <c r="C27" s="16"/>
      <c r="D27" s="11">
        <v>52006.06</v>
      </c>
      <c r="E27" s="11">
        <v>96582.68</v>
      </c>
      <c r="F27" s="16">
        <f t="shared" si="0"/>
        <v>148588.74</v>
      </c>
      <c r="G27" s="44">
        <f t="shared" si="2"/>
        <v>37147.184999999998</v>
      </c>
      <c r="H27" s="16" t="s">
        <v>9</v>
      </c>
      <c r="I27" s="17">
        <v>21750.938535286037</v>
      </c>
      <c r="J27" s="16">
        <f t="shared" si="16"/>
        <v>0</v>
      </c>
      <c r="K27" s="16">
        <f t="shared" si="20"/>
        <v>0</v>
      </c>
      <c r="L27" s="16">
        <f t="shared" si="11"/>
        <v>0</v>
      </c>
      <c r="M27" s="10">
        <f t="shared" si="22"/>
        <v>3250.38</v>
      </c>
      <c r="N27" s="16">
        <f t="shared" si="22"/>
        <v>3250.38</v>
      </c>
      <c r="O27" s="16">
        <f>ROUND($D27/4/4,2)</f>
        <v>3250.38</v>
      </c>
      <c r="P27" s="11">
        <f t="shared" si="21"/>
        <v>3250.38</v>
      </c>
      <c r="Q27" s="15">
        <v>0</v>
      </c>
      <c r="R27" s="16">
        <f>ROUND($E27/4/4,2)</f>
        <v>6036.42</v>
      </c>
      <c r="S27" s="15">
        <v>0</v>
      </c>
      <c r="T27" s="26">
        <v>0</v>
      </c>
      <c r="U27" s="16">
        <f t="shared" si="4"/>
        <v>19037.940000000002</v>
      </c>
      <c r="V27" s="10">
        <f t="shared" si="5"/>
        <v>18109.244999999995</v>
      </c>
      <c r="W27" s="36">
        <f t="shared" si="6"/>
        <v>6.3988563522401455E-3</v>
      </c>
      <c r="X27" s="11">
        <f t="shared" si="7"/>
        <v>3594.19</v>
      </c>
      <c r="Y27" s="8">
        <f t="shared" si="8"/>
        <v>22632.13</v>
      </c>
      <c r="Z27" s="40">
        <f t="shared" si="9"/>
        <v>0.609255586930746</v>
      </c>
    </row>
    <row r="28" spans="1:26" x14ac:dyDescent="0.2">
      <c r="A28" s="14" t="s">
        <v>37</v>
      </c>
      <c r="B28" s="15" t="s">
        <v>41</v>
      </c>
      <c r="C28" s="16"/>
      <c r="D28" s="11">
        <v>58907.86</v>
      </c>
      <c r="E28" s="11">
        <v>109400.31</v>
      </c>
      <c r="F28" s="16">
        <f t="shared" si="0"/>
        <v>168308.16999999998</v>
      </c>
      <c r="G28" s="44">
        <f t="shared" si="2"/>
        <v>42077.042499999996</v>
      </c>
      <c r="H28" s="16" t="s">
        <v>9</v>
      </c>
      <c r="I28" s="17">
        <v>21750.938535286037</v>
      </c>
      <c r="J28" s="16">
        <f t="shared" si="16"/>
        <v>0</v>
      </c>
      <c r="K28" s="16">
        <f t="shared" si="20"/>
        <v>0</v>
      </c>
      <c r="L28" s="16">
        <f t="shared" si="11"/>
        <v>0</v>
      </c>
      <c r="M28" s="10">
        <f>ROUND($D28/4/4,2)</f>
        <v>3681.74</v>
      </c>
      <c r="N28" s="15">
        <v>0</v>
      </c>
      <c r="O28" s="16">
        <f>ROUND($D28/4/4,2)</f>
        <v>3681.74</v>
      </c>
      <c r="P28" s="11">
        <f t="shared" si="21"/>
        <v>3681.74</v>
      </c>
      <c r="Q28" s="16">
        <f>ROUND($E28/4/4,2)</f>
        <v>6837.52</v>
      </c>
      <c r="R28" s="16">
        <v>0</v>
      </c>
      <c r="S28" s="16">
        <f>ROUND($E28/4/4,2)</f>
        <v>6837.52</v>
      </c>
      <c r="T28" s="26">
        <v>0</v>
      </c>
      <c r="U28" s="16">
        <f t="shared" si="4"/>
        <v>24720.26</v>
      </c>
      <c r="V28" s="10">
        <f t="shared" si="5"/>
        <v>17356.782499999998</v>
      </c>
      <c r="W28" s="36">
        <f t="shared" si="6"/>
        <v>8.3087452072035089E-3</v>
      </c>
      <c r="X28" s="11">
        <f t="shared" si="7"/>
        <v>4666.96</v>
      </c>
      <c r="Y28" s="8">
        <f t="shared" si="8"/>
        <v>29387.219999999998</v>
      </c>
      <c r="Z28" s="40">
        <f t="shared" si="9"/>
        <v>0.69841458082516139</v>
      </c>
    </row>
    <row r="29" spans="1:26" x14ac:dyDescent="0.2">
      <c r="A29" s="14" t="s">
        <v>38</v>
      </c>
      <c r="B29" s="15" t="s">
        <v>41</v>
      </c>
      <c r="C29" s="16"/>
      <c r="D29" s="11">
        <v>49451.03</v>
      </c>
      <c r="E29" s="11">
        <v>91837.64</v>
      </c>
      <c r="F29" s="16">
        <f t="shared" si="0"/>
        <v>141288.66999999998</v>
      </c>
      <c r="G29" s="44">
        <f t="shared" si="2"/>
        <v>35322.167499999996</v>
      </c>
      <c r="H29" s="16" t="s">
        <v>9</v>
      </c>
      <c r="I29" s="17">
        <v>21750.938535286037</v>
      </c>
      <c r="J29" s="16">
        <f t="shared" si="16"/>
        <v>0</v>
      </c>
      <c r="K29" s="16">
        <f t="shared" si="20"/>
        <v>0</v>
      </c>
      <c r="L29" s="16">
        <f t="shared" si="11"/>
        <v>0</v>
      </c>
      <c r="M29" s="10">
        <f>ROUND($D29/4/4,2)</f>
        <v>3090.69</v>
      </c>
      <c r="N29" s="16">
        <f>ROUND($D29/4/4,2)</f>
        <v>3090.69</v>
      </c>
      <c r="O29" s="16">
        <f>ROUND($D29/4/4,2)</f>
        <v>3090.69</v>
      </c>
      <c r="P29" s="11">
        <f t="shared" si="21"/>
        <v>3090.69</v>
      </c>
      <c r="Q29" s="16">
        <f>ROUND($E29/4/4,2)</f>
        <v>5739.85</v>
      </c>
      <c r="R29" s="16">
        <f>ROUND($E29/4/4,2)</f>
        <v>5739.85</v>
      </c>
      <c r="S29" s="16">
        <f>ROUND($E29/4/4,2)</f>
        <v>5739.85</v>
      </c>
      <c r="T29" s="11">
        <f>ROUND($E29/4/4,2)</f>
        <v>5739.85</v>
      </c>
      <c r="U29" s="16">
        <f t="shared" si="4"/>
        <v>35322.159999999996</v>
      </c>
      <c r="V29" s="10">
        <f t="shared" si="5"/>
        <v>7.4999999997089617E-3</v>
      </c>
      <c r="W29" s="36">
        <f t="shared" si="6"/>
        <v>1.1872157801255952E-2</v>
      </c>
      <c r="X29" s="11">
        <f t="shared" si="7"/>
        <v>6668.5</v>
      </c>
      <c r="Y29" s="8">
        <f t="shared" si="8"/>
        <v>41990.659999999996</v>
      </c>
      <c r="Z29" s="40">
        <f t="shared" si="9"/>
        <v>1.1887905803062624</v>
      </c>
    </row>
    <row r="30" spans="1:26" x14ac:dyDescent="0.2">
      <c r="A30" s="14" t="s">
        <v>39</v>
      </c>
      <c r="B30" s="15" t="s">
        <v>41</v>
      </c>
      <c r="C30" s="16"/>
      <c r="D30" s="11">
        <v>88170.97</v>
      </c>
      <c r="E30" s="11">
        <v>163746.07999999999</v>
      </c>
      <c r="F30" s="16">
        <f>+C30+D30+E30</f>
        <v>251917.05</v>
      </c>
      <c r="G30" s="45">
        <f>+F30/4</f>
        <v>62979.262499999997</v>
      </c>
      <c r="H30" s="16" t="s">
        <v>6</v>
      </c>
      <c r="I30" s="17">
        <v>61126.054988709904</v>
      </c>
      <c r="J30" s="16">
        <f t="shared" si="16"/>
        <v>0</v>
      </c>
      <c r="K30" s="16">
        <f t="shared" si="20"/>
        <v>0</v>
      </c>
      <c r="L30" s="16">
        <f t="shared" si="11"/>
        <v>0</v>
      </c>
      <c r="M30" s="10">
        <f>ROUND($D30/4/4,2)</f>
        <v>5510.69</v>
      </c>
      <c r="N30" s="16">
        <f>ROUND($D30/4/4,2)</f>
        <v>5510.69</v>
      </c>
      <c r="O30" s="16">
        <f>ROUND($D30/4/4,2)</f>
        <v>5510.69</v>
      </c>
      <c r="P30" s="11">
        <f t="shared" si="21"/>
        <v>5510.69</v>
      </c>
      <c r="Q30" s="16">
        <f>ROUND($E30/4/4,2)</f>
        <v>10234.129999999999</v>
      </c>
      <c r="R30" s="16">
        <f>ROUND($E30/4/4,2)</f>
        <v>10234.129999999999</v>
      </c>
      <c r="S30" s="16">
        <f>ROUND($E30/4/4,2)</f>
        <v>10234.129999999999</v>
      </c>
      <c r="T30" s="11">
        <f>ROUND($E30/4/4,2)</f>
        <v>10234.129999999999</v>
      </c>
      <c r="U30" s="16">
        <f t="shared" si="4"/>
        <v>62979.279999999992</v>
      </c>
      <c r="V30" s="10">
        <f t="shared" si="5"/>
        <v>-1.7499999994470272E-2</v>
      </c>
      <c r="W30" s="37">
        <f t="shared" si="6"/>
        <v>2.1168013235019684E-2</v>
      </c>
      <c r="X30" s="12">
        <f t="shared" si="7"/>
        <v>11889.92</v>
      </c>
      <c r="Y30" s="8">
        <f t="shared" si="8"/>
        <v>74869.2</v>
      </c>
      <c r="Z30" s="40">
        <f t="shared" si="9"/>
        <v>1.1887913104730308</v>
      </c>
    </row>
    <row r="31" spans="1:26" ht="13.5" thickBot="1" x14ac:dyDescent="0.25">
      <c r="A31" s="32"/>
      <c r="B31" s="32"/>
      <c r="C31" s="32"/>
      <c r="D31" s="32"/>
      <c r="E31" s="32"/>
      <c r="F31" s="32"/>
      <c r="G31" s="46">
        <f>SUM(G6:G30)</f>
        <v>3536902.4200000004</v>
      </c>
      <c r="H31" s="32"/>
      <c r="I31" s="32"/>
      <c r="J31" s="38">
        <f>SUM(J6:J30)</f>
        <v>557447.66999999993</v>
      </c>
      <c r="K31" s="33">
        <f t="shared" ref="K31:T31" si="23">SUM(K6:K30)</f>
        <v>565185.66999999993</v>
      </c>
      <c r="L31" s="39">
        <f t="shared" si="23"/>
        <v>571141.66999999993</v>
      </c>
      <c r="M31" s="38">
        <f t="shared" si="23"/>
        <v>141987.38</v>
      </c>
      <c r="N31" s="33">
        <f t="shared" si="23"/>
        <v>135381.51</v>
      </c>
      <c r="O31" s="33">
        <f t="shared" si="23"/>
        <v>135254.97000000003</v>
      </c>
      <c r="P31" s="39">
        <f t="shared" si="23"/>
        <v>124867.50000000003</v>
      </c>
      <c r="Q31" s="38">
        <f t="shared" si="23"/>
        <v>203651.76</v>
      </c>
      <c r="R31" s="33">
        <f t="shared" si="23"/>
        <v>188129.76000000007</v>
      </c>
      <c r="S31" s="33">
        <f t="shared" si="23"/>
        <v>199336.92</v>
      </c>
      <c r="T31" s="39">
        <f t="shared" si="23"/>
        <v>152824.97000000003</v>
      </c>
      <c r="U31" s="33">
        <f>SUM(U6:U30)</f>
        <v>2975209.7799999993</v>
      </c>
      <c r="V31" s="38">
        <f>SUM(V6:V30)</f>
        <v>561692.6399999999</v>
      </c>
      <c r="W31" s="34">
        <f>+U31/SUM($U$6:$U$30)</f>
        <v>1</v>
      </c>
      <c r="X31" s="39">
        <f>SUM(X6:X30)</f>
        <v>561692.64999999991</v>
      </c>
      <c r="Y31" s="33">
        <f>SUM(Y6:Y30)</f>
        <v>3536902.4300000006</v>
      </c>
      <c r="Z31" s="39"/>
    </row>
    <row r="32" spans="1:26" ht="13.5" thickTop="1" x14ac:dyDescent="0.2"/>
    <row r="35" spans="5:7" x14ac:dyDescent="0.2">
      <c r="E35" s="8"/>
      <c r="G35" s="8"/>
    </row>
  </sheetData>
  <autoFilter ref="A5:Z5">
    <sortState ref="A4:AP28">
      <sortCondition ref="B3"/>
    </sortState>
  </autoFilter>
  <mergeCells count="1">
    <mergeCell ref="A3:P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Lapse Funds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Wolfe</dc:creator>
  <cp:lastModifiedBy>Andrew Wolfe</cp:lastModifiedBy>
  <dcterms:created xsi:type="dcterms:W3CDTF">2017-08-23T18:22:54Z</dcterms:created>
  <dcterms:modified xsi:type="dcterms:W3CDTF">2017-08-25T13:21:28Z</dcterms:modified>
</cp:coreProperties>
</file>