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iles for Tickets\"/>
    </mc:Choice>
  </mc:AlternateContent>
  <xr:revisionPtr revIDLastSave="0" documentId="8_{54E9A348-D4E8-40EB-B6E5-0CB7D060B890}" xr6:coauthVersionLast="31" xr6:coauthVersionMax="31" xr10:uidLastSave="{00000000-0000-0000-0000-000000000000}"/>
  <bookViews>
    <workbookView xWindow="0" yWindow="0" windowWidth="28800" windowHeight="10410" xr2:uid="{00000000-000D-0000-FFFF-FFFF00000000}"/>
  </bookViews>
  <sheets>
    <sheet name="BN Summary" sheetId="1" r:id="rId1"/>
  </sheets>
  <externalReferences>
    <externalReference r:id="rId2"/>
  </externalReferences>
  <definedNames>
    <definedName name="Allowed_amount_by_Medicaid_risk_group_by_FY" localSheetId="0">#REF!</definedName>
    <definedName name="Allowed_amount_by_Medicaid_risk_group_by_FY">#REF!</definedName>
    <definedName name="allowed_amount_by_risk_group_FY08" localSheetId="0">#REF!</definedName>
    <definedName name="allowed_amount_by_risk_group_FY08">#REF!</definedName>
    <definedName name="covered_lives_FY07" localSheetId="0">#REF!</definedName>
    <definedName name="covered_lives_FY07">#REF!</definedName>
    <definedName name="encounter_data_by_risk_group_fy07" localSheetId="0">#REF!</definedName>
    <definedName name="encounter_data_by_risk_group_fy07">#REF!</definedName>
    <definedName name="encounters_FY09" localSheetId="0">#REF!</definedName>
    <definedName name="encounters_FY09">#REF!</definedName>
    <definedName name="frew_file_FY07_data" localSheetId="0">#REF!</definedName>
    <definedName name="frew_file_FY07_data">#REF!</definedName>
    <definedName name="frew_impact_for_NorthSTAR_7_2_07" localSheetId="0">#REF!</definedName>
    <definedName name="frew_impact_for_NorthSTAR_7_2_07">#REF!</definedName>
    <definedName name="Frew_U21_Rate_Increase_List_Final" localSheetId="0">#REF!</definedName>
    <definedName name="Frew_U21_Rate_Increase_List_Final">#REF!</definedName>
    <definedName name="FY06_crissi_and_inpatient_utilization_by_expenditure_descrip" localSheetId="0">#REF!</definedName>
    <definedName name="FY06_crissi_and_inpatient_utilization_by_expenditure_descrip">#REF!</definedName>
    <definedName name="FY06_encounter_query" localSheetId="0">#REF!</definedName>
    <definedName name="FY06_encounter_query">#REF!</definedName>
    <definedName name="FY08_encounters2" localSheetId="0">#REF!</definedName>
    <definedName name="FY08_encounters2">#REF!</definedName>
    <definedName name="Indigent_Active_User_Crosstab">[1]Indigent_Active_User!$A$2:$K$52</definedName>
    <definedName name="member_months_FY07" localSheetId="0">#REF!</definedName>
    <definedName name="member_months_FY07">#REF!</definedName>
    <definedName name="member_months_FY08" localSheetId="0">#REF!</definedName>
    <definedName name="member_months_FY08">#REF!</definedName>
    <definedName name="non_Medicaid_psychosocial_and_ACT_by_month_FY07" localSheetId="0">#REF!</definedName>
    <definedName name="non_Medicaid_psychosocial_and_ACT_by_month_FY07">#REF!</definedName>
    <definedName name="_xlnm.Print_Area" localSheetId="0">'BN Summary'!$A$1:$O$55</definedName>
    <definedName name="psych_inpatient" localSheetId="0">#REF!</definedName>
    <definedName name="psych_inpatient">#REF!</definedName>
    <definedName name="rates_for_frew" localSheetId="0">#REF!</definedName>
    <definedName name="rates_for_frew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0" i="1"/>
  <c r="G17" i="1"/>
  <c r="O17" i="1" s="1"/>
  <c r="F20" i="1"/>
  <c r="F46" i="1" s="1"/>
  <c r="G16" i="1"/>
  <c r="O16" i="1" s="1"/>
  <c r="B11" i="1"/>
  <c r="G10" i="1" l="1"/>
  <c r="O10" i="1" s="1"/>
  <c r="K20" i="1"/>
  <c r="K46" i="1" s="1"/>
  <c r="J20" i="1"/>
  <c r="J46" i="1" s="1"/>
  <c r="G36" i="1"/>
  <c r="O36" i="1" s="1"/>
  <c r="G41" i="1"/>
  <c r="O41" i="1" s="1"/>
  <c r="O50" i="1"/>
  <c r="J11" i="1"/>
  <c r="I33" i="1"/>
  <c r="M33" i="1"/>
  <c r="E11" i="1"/>
  <c r="C20" i="1"/>
  <c r="C46" i="1" s="1"/>
  <c r="H20" i="1"/>
  <c r="H46" i="1" s="1"/>
  <c r="L20" i="1"/>
  <c r="L46" i="1" s="1"/>
  <c r="I20" i="1"/>
  <c r="M20" i="1"/>
  <c r="G19" i="1"/>
  <c r="O19" i="1" s="1"/>
  <c r="N37" i="1"/>
  <c r="F11" i="1"/>
  <c r="G8" i="1"/>
  <c r="O8" i="1" s="1"/>
  <c r="D20" i="1"/>
  <c r="D46" i="1" s="1"/>
  <c r="N19" i="1"/>
  <c r="N40" i="1"/>
  <c r="N41" i="1"/>
  <c r="F48" i="1"/>
  <c r="F52" i="1" s="1"/>
  <c r="F55" i="1" s="1"/>
  <c r="N18" i="1"/>
  <c r="O44" i="1"/>
  <c r="N44" i="1"/>
  <c r="G18" i="1"/>
  <c r="O18" i="1" s="1"/>
  <c r="G37" i="1"/>
  <c r="O37" i="1" s="1"/>
  <c r="O40" i="1"/>
  <c r="G15" i="1"/>
  <c r="N7" i="1"/>
  <c r="N8" i="1"/>
  <c r="M11" i="1"/>
  <c r="C11" i="1"/>
  <c r="C48" i="1" s="1"/>
  <c r="C52" i="1" s="1"/>
  <c r="N10" i="1"/>
  <c r="N15" i="1"/>
  <c r="I46" i="1"/>
  <c r="B20" i="1"/>
  <c r="B46" i="1" s="1"/>
  <c r="G46" i="1" s="1"/>
  <c r="O46" i="1" s="1"/>
  <c r="J33" i="1"/>
  <c r="J48" i="1" s="1"/>
  <c r="J52" i="1" s="1"/>
  <c r="N50" i="1"/>
  <c r="G6" i="1"/>
  <c r="K11" i="1"/>
  <c r="K48" i="1" s="1"/>
  <c r="K52" i="1" s="1"/>
  <c r="G7" i="1"/>
  <c r="O7" i="1" s="1"/>
  <c r="N9" i="1"/>
  <c r="M46" i="1"/>
  <c r="D11" i="1"/>
  <c r="D48" i="1" s="1"/>
  <c r="D52" i="1" s="1"/>
  <c r="D55" i="1" s="1"/>
  <c r="H11" i="1"/>
  <c r="L11" i="1"/>
  <c r="L33" i="1"/>
  <c r="G9" i="1"/>
  <c r="O9" i="1" s="1"/>
  <c r="I11" i="1"/>
  <c r="E20" i="1"/>
  <c r="E46" i="1" s="1"/>
  <c r="E48" i="1" s="1"/>
  <c r="E52" i="1" s="1"/>
  <c r="E55" i="1" s="1"/>
  <c r="N16" i="1"/>
  <c r="N17" i="1"/>
  <c r="K33" i="1"/>
  <c r="N36" i="1"/>
  <c r="O43" i="1"/>
  <c r="N6" i="1"/>
  <c r="N11" i="1" s="1"/>
  <c r="N43" i="1"/>
  <c r="N33" i="1" l="1"/>
  <c r="O33" i="1" s="1"/>
  <c r="H48" i="1"/>
  <c r="H52" i="1" s="1"/>
  <c r="H55" i="1" s="1"/>
  <c r="N54" i="1"/>
  <c r="C55" i="1"/>
  <c r="G11" i="1"/>
  <c r="G48" i="1" s="1"/>
  <c r="O6" i="1"/>
  <c r="O11" i="1" s="1"/>
  <c r="O48" i="1" s="1"/>
  <c r="O52" i="1" s="1"/>
  <c r="N46" i="1"/>
  <c r="N48" i="1" s="1"/>
  <c r="M48" i="1"/>
  <c r="M52" i="1" s="1"/>
  <c r="B48" i="1"/>
  <c r="B52" i="1" s="1"/>
  <c r="G20" i="1"/>
  <c r="O15" i="1"/>
  <c r="O20" i="1" s="1"/>
  <c r="L48" i="1"/>
  <c r="L52" i="1" s="1"/>
  <c r="N20" i="1"/>
  <c r="I48" i="1"/>
  <c r="I52" i="1" s="1"/>
  <c r="N52" i="1" l="1"/>
  <c r="B55" i="1"/>
  <c r="G55" i="1" s="1"/>
  <c r="G52" i="1"/>
  <c r="J54" i="1"/>
  <c r="J55" i="1" s="1"/>
  <c r="M54" i="1"/>
  <c r="M55" i="1" s="1"/>
  <c r="I54" i="1"/>
  <c r="I55" i="1" s="1"/>
  <c r="L54" i="1"/>
  <c r="L55" i="1" s="1"/>
  <c r="O54" i="1"/>
  <c r="K54" i="1"/>
  <c r="K55" i="1" s="1"/>
  <c r="N55" i="1" l="1"/>
</calcChain>
</file>

<file path=xl/sharedStrings.xml><?xml version="1.0" encoding="utf-8"?>
<sst xmlns="http://schemas.openxmlformats.org/spreadsheetml/2006/main" count="92" uniqueCount="56">
  <si>
    <t>Managed Care Hospital Transition 1115 waiver</t>
  </si>
  <si>
    <t>BUDGET NEUTRALITY SUMMARY: August 2019 Update with 5 year renewal</t>
  </si>
  <si>
    <t>DEMONSTRATION YEARS (DY)</t>
  </si>
  <si>
    <t>2012-2016
Total 5 yr WOW</t>
  </si>
  <si>
    <t>Extension</t>
  </si>
  <si>
    <t>2018-2022
Total 5 yr WOW extension</t>
  </si>
  <si>
    <t>2012-2022</t>
  </si>
  <si>
    <t>WITHOUT WAIVER SUMMARY</t>
  </si>
  <si>
    <t>DY 01
(FFY 12)</t>
  </si>
  <si>
    <t>DY 02
(FFY 13)</t>
  </si>
  <si>
    <t>DY 03
(FFY 14)</t>
  </si>
  <si>
    <t>DY 04
(FFY 15)</t>
  </si>
  <si>
    <t>DY 05
(FFY 16)</t>
  </si>
  <si>
    <t>DY 06
(FFY 17)</t>
  </si>
  <si>
    <t>DY 07
(FFY 18)</t>
  </si>
  <si>
    <t>DY 08
(FFY 19)</t>
  </si>
  <si>
    <t>DY 09
(FFY 20)</t>
  </si>
  <si>
    <t>DY 10
(FFY 21)</t>
  </si>
  <si>
    <t>DY 11
(FFY 22)</t>
  </si>
  <si>
    <t>TOTAL 11 yr WOW</t>
  </si>
  <si>
    <t>Aged and Medicare Related</t>
  </si>
  <si>
    <t>Blind and Disabled</t>
  </si>
  <si>
    <t>Adults</t>
  </si>
  <si>
    <t>Children</t>
  </si>
  <si>
    <t>Other UPL Programs (Not Included in Population)</t>
  </si>
  <si>
    <t>Total WOW Expenditures</t>
  </si>
  <si>
    <t>CMS64 w/out NAIP &amp; MPAP</t>
  </si>
  <si>
    <t>2012-2016
Total 5 yr WW</t>
  </si>
  <si>
    <t>2018-2022
Total 5 yr WW extension</t>
  </si>
  <si>
    <t>WITH WAIVER SUMMARY</t>
  </si>
  <si>
    <t>TOTAL 11 yr WW</t>
  </si>
  <si>
    <t>Non-Pool Expenditures</t>
  </si>
  <si>
    <t>Savings Phase-Down: Percentages</t>
  </si>
  <si>
    <t>Savings Phase-Down: Amounts to Subtract</t>
  </si>
  <si>
    <t>Using Rolled Up WW Expenditures</t>
  </si>
  <si>
    <t>Total Savings Removed</t>
  </si>
  <si>
    <t>Waiver Pool</t>
  </si>
  <si>
    <t>Network Access Improvement Project</t>
  </si>
  <si>
    <t>Split from WW MEGs</t>
  </si>
  <si>
    <t>Delivery System &amp; Provider Payment Initiatives</t>
  </si>
  <si>
    <t>Quality Incentive Payment Program (QIPP)</t>
  </si>
  <si>
    <t>Uniform Hospital Rate Increase Program (UHRIP)</t>
  </si>
  <si>
    <t>Total WW Expenditures</t>
  </si>
  <si>
    <t>Expenditures (Over)/Under Cap w/Savings Phase Down</t>
  </si>
  <si>
    <t>Expenditures (Over)/Under Cap w/out DD Savings</t>
  </si>
  <si>
    <t>5 Year Rollover of Savings</t>
  </si>
  <si>
    <t>Expenditures (Over)/Under Cap w/Savings Rollover</t>
  </si>
  <si>
    <t>Budget neutrality figures are estimated and subject to change as history and projections are updated.</t>
  </si>
  <si>
    <t>UC Pool size for DY09-11 is now final.</t>
  </si>
  <si>
    <t>Based on HHSC projections as of August 2019 forecasts.</t>
  </si>
  <si>
    <t>Duals Demonstration Savings Adjustment</t>
  </si>
  <si>
    <t>Projections for NAIP, QIPP, UHRIP are estimated at current FFY20 levels and are evaluated annnually as each year comes due.</t>
  </si>
  <si>
    <t>Uncompensated Care Pool Payments</t>
  </si>
  <si>
    <t>DSRIP</t>
  </si>
  <si>
    <t>NAIP Expenditures</t>
  </si>
  <si>
    <t>Nursing Facility Directed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</si>
</sst>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0" x14ac:knownFonts="1">
    <font>
      <sz val="12"/>
      <color theme="1"/>
      <name val="Verdana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u/>
      <sz val="14"/>
      <color theme="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2" fillId="2" borderId="1" xfId="3" applyFont="1" applyFill="1" applyBorder="1"/>
    <xf numFmtId="0" fontId="3" fillId="2" borderId="2" xfId="3" applyFont="1" applyFill="1" applyBorder="1"/>
    <xf numFmtId="0" fontId="3" fillId="2" borderId="3" xfId="3" applyFont="1" applyFill="1" applyBorder="1"/>
    <xf numFmtId="0" fontId="1" fillId="0" borderId="0" xfId="4"/>
    <xf numFmtId="0" fontId="4" fillId="2" borderId="4" xfId="3" applyFont="1" applyFill="1" applyBorder="1"/>
    <xf numFmtId="0" fontId="3" fillId="2" borderId="0" xfId="3" applyFont="1" applyFill="1" applyBorder="1"/>
    <xf numFmtId="0" fontId="3" fillId="2" borderId="5" xfId="3" applyFont="1" applyFill="1" applyBorder="1"/>
    <xf numFmtId="0" fontId="2" fillId="0" borderId="4" xfId="3" applyFont="1" applyFill="1" applyBorder="1"/>
    <xf numFmtId="0" fontId="3" fillId="0" borderId="0" xfId="3" applyFont="1" applyFill="1" applyBorder="1"/>
    <xf numFmtId="0" fontId="3" fillId="0" borderId="5" xfId="3" applyFont="1" applyFill="1" applyBorder="1"/>
    <xf numFmtId="0" fontId="0" fillId="0" borderId="0" xfId="3" applyFont="1" applyFill="1"/>
    <xf numFmtId="0" fontId="5" fillId="3" borderId="1" xfId="3" applyFont="1" applyFill="1" applyBorder="1"/>
    <xf numFmtId="0" fontId="5" fillId="3" borderId="1" xfId="3" applyFont="1" applyFill="1" applyBorder="1" applyAlignment="1">
      <alignment horizontal="center"/>
    </xf>
    <xf numFmtId="0" fontId="5" fillId="3" borderId="6" xfId="3" applyFont="1" applyFill="1" applyBorder="1" applyAlignment="1">
      <alignment horizontal="center"/>
    </xf>
    <xf numFmtId="0" fontId="5" fillId="3" borderId="7" xfId="3" applyFont="1" applyFill="1" applyBorder="1" applyAlignment="1">
      <alignment wrapText="1"/>
    </xf>
    <xf numFmtId="0" fontId="5" fillId="3" borderId="7" xfId="5" applyFont="1" applyFill="1" applyBorder="1" applyAlignment="1">
      <alignment horizontal="center" wrapText="1"/>
    </xf>
    <xf numFmtId="0" fontId="5" fillId="3" borderId="8" xfId="5" applyFont="1" applyFill="1" applyBorder="1" applyAlignment="1">
      <alignment horizontal="center" wrapText="1"/>
    </xf>
    <xf numFmtId="0" fontId="5" fillId="3" borderId="9" xfId="5" applyFont="1" applyFill="1" applyBorder="1" applyAlignment="1">
      <alignment horizontal="center" wrapText="1"/>
    </xf>
    <xf numFmtId="0" fontId="5" fillId="3" borderId="10" xfId="3" applyFont="1" applyFill="1" applyBorder="1" applyAlignment="1">
      <alignment horizontal="center"/>
    </xf>
    <xf numFmtId="0" fontId="1" fillId="0" borderId="4" xfId="5" applyFont="1" applyBorder="1" applyAlignment="1">
      <alignment wrapText="1"/>
    </xf>
    <xf numFmtId="0" fontId="5" fillId="0" borderId="7" xfId="5" applyFont="1" applyBorder="1" applyAlignment="1">
      <alignment wrapText="1"/>
    </xf>
    <xf numFmtId="164" fontId="5" fillId="4" borderId="8" xfId="5" applyNumberFormat="1" applyFont="1" applyFill="1" applyBorder="1"/>
    <xf numFmtId="164" fontId="5" fillId="4" borderId="7" xfId="5" applyNumberFormat="1" applyFont="1" applyFill="1" applyBorder="1"/>
    <xf numFmtId="164" fontId="5" fillId="4" borderId="13" xfId="5" applyNumberFormat="1" applyFont="1" applyFill="1" applyBorder="1"/>
    <xf numFmtId="164" fontId="5" fillId="4" borderId="10" xfId="5" applyNumberFormat="1" applyFont="1" applyFill="1" applyBorder="1"/>
    <xf numFmtId="0" fontId="5" fillId="3" borderId="1" xfId="5" applyFont="1" applyFill="1" applyBorder="1"/>
    <xf numFmtId="0" fontId="5" fillId="3" borderId="1" xfId="5" applyFont="1" applyFill="1" applyBorder="1" applyAlignment="1">
      <alignment horizontal="centerContinuous"/>
    </xf>
    <xf numFmtId="0" fontId="5" fillId="3" borderId="2" xfId="5" applyFont="1" applyFill="1" applyBorder="1" applyAlignment="1">
      <alignment horizontal="centerContinuous"/>
    </xf>
    <xf numFmtId="9" fontId="5" fillId="3" borderId="14" xfId="5" applyNumberFormat="1" applyFont="1" applyFill="1" applyBorder="1" applyAlignment="1">
      <alignment horizontal="centerContinuous"/>
    </xf>
    <xf numFmtId="9" fontId="5" fillId="3" borderId="2" xfId="5" applyNumberFormat="1" applyFont="1" applyFill="1" applyBorder="1" applyAlignment="1">
      <alignment horizontal="centerContinuous"/>
    </xf>
    <xf numFmtId="0" fontId="5" fillId="3" borderId="6" xfId="5" applyFont="1" applyFill="1" applyBorder="1" applyAlignment="1">
      <alignment horizontal="center"/>
    </xf>
    <xf numFmtId="0" fontId="5" fillId="3" borderId="7" xfId="5" applyFont="1" applyFill="1" applyBorder="1" applyAlignment="1">
      <alignment wrapText="1"/>
    </xf>
    <xf numFmtId="0" fontId="5" fillId="3" borderId="13" xfId="5" applyFont="1" applyFill="1" applyBorder="1" applyAlignment="1">
      <alignment horizontal="center" wrapText="1"/>
    </xf>
    <xf numFmtId="0" fontId="5" fillId="3" borderId="10" xfId="5" applyFont="1" applyFill="1" applyBorder="1" applyAlignment="1">
      <alignment horizontal="center"/>
    </xf>
    <xf numFmtId="164" fontId="5" fillId="5" borderId="8" xfId="5" applyNumberFormat="1" applyFont="1" applyFill="1" applyBorder="1"/>
    <xf numFmtId="164" fontId="5" fillId="5" borderId="7" xfId="5" applyNumberFormat="1" applyFont="1" applyFill="1" applyBorder="1"/>
    <xf numFmtId="164" fontId="5" fillId="5" borderId="13" xfId="5" applyNumberFormat="1" applyFont="1" applyFill="1" applyBorder="1"/>
    <xf numFmtId="164" fontId="5" fillId="5" borderId="10" xfId="5" applyNumberFormat="1" applyFont="1" applyFill="1" applyBorder="1"/>
    <xf numFmtId="0" fontId="5" fillId="0" borderId="4" xfId="5" applyFont="1" applyBorder="1" applyAlignment="1">
      <alignment wrapText="1"/>
    </xf>
    <xf numFmtId="164" fontId="5" fillId="0" borderId="0" xfId="5" applyNumberFormat="1" applyFont="1" applyFill="1" applyBorder="1"/>
    <xf numFmtId="164" fontId="5" fillId="0" borderId="4" xfId="5" applyNumberFormat="1" applyFont="1" applyFill="1" applyBorder="1"/>
    <xf numFmtId="164" fontId="5" fillId="0" borderId="11" xfId="5" applyNumberFormat="1" applyFont="1" applyFill="1" applyBorder="1"/>
    <xf numFmtId="165" fontId="5" fillId="0" borderId="0" xfId="2" applyNumberFormat="1" applyFont="1" applyFill="1" applyBorder="1"/>
    <xf numFmtId="164" fontId="5" fillId="0" borderId="12" xfId="5" applyNumberFormat="1" applyFont="1" applyFill="1" applyBorder="1"/>
    <xf numFmtId="0" fontId="5" fillId="3" borderId="15" xfId="3" applyFont="1" applyFill="1" applyBorder="1" applyAlignment="1">
      <alignment wrapText="1"/>
    </xf>
    <xf numFmtId="0" fontId="5" fillId="3" borderId="15" xfId="5" applyFont="1" applyFill="1" applyBorder="1" applyAlignment="1">
      <alignment horizontal="center" wrapText="1"/>
    </xf>
    <xf numFmtId="0" fontId="5" fillId="3" borderId="16" xfId="5" applyFont="1" applyFill="1" applyBorder="1" applyAlignment="1">
      <alignment horizontal="center" wrapText="1"/>
    </xf>
    <xf numFmtId="0" fontId="5" fillId="3" borderId="17" xfId="5" applyFont="1" applyFill="1" applyBorder="1" applyAlignment="1">
      <alignment horizontal="center" wrapText="1"/>
    </xf>
    <xf numFmtId="0" fontId="5" fillId="3" borderId="18" xfId="3" applyFont="1" applyFill="1" applyBorder="1" applyAlignment="1">
      <alignment horizontal="center"/>
    </xf>
    <xf numFmtId="0" fontId="1" fillId="0" borderId="7" xfId="5" applyFont="1" applyBorder="1" applyAlignment="1">
      <alignment wrapText="1"/>
    </xf>
    <xf numFmtId="0" fontId="5" fillId="0" borderId="7" xfId="5" applyFont="1" applyFill="1" applyBorder="1" applyAlignment="1">
      <alignment wrapText="1"/>
    </xf>
    <xf numFmtId="164" fontId="1" fillId="0" borderId="18" xfId="5" applyNumberFormat="1" applyFont="1" applyFill="1" applyBorder="1"/>
    <xf numFmtId="0" fontId="5" fillId="0" borderId="4" xfId="5" applyFont="1" applyBorder="1"/>
    <xf numFmtId="164" fontId="6" fillId="0" borderId="0" xfId="1" applyNumberFormat="1" applyFont="1" applyFill="1" applyBorder="1"/>
    <xf numFmtId="164" fontId="6" fillId="0" borderId="12" xfId="1" applyNumberFormat="1" applyFont="1" applyFill="1" applyBorder="1"/>
    <xf numFmtId="0" fontId="5" fillId="7" borderId="26" xfId="5" applyFont="1" applyFill="1" applyBorder="1"/>
    <xf numFmtId="164" fontId="5" fillId="7" borderId="27" xfId="1" applyNumberFormat="1" applyFont="1" applyFill="1" applyBorder="1"/>
    <xf numFmtId="164" fontId="5" fillId="7" borderId="26" xfId="1" applyNumberFormat="1" applyFont="1" applyFill="1" applyBorder="1" applyAlignment="1">
      <alignment horizontal="center"/>
    </xf>
    <xf numFmtId="164" fontId="5" fillId="7" borderId="28" xfId="1" applyNumberFormat="1" applyFont="1" applyFill="1" applyBorder="1"/>
    <xf numFmtId="164" fontId="5" fillId="7" borderId="29" xfId="1" applyNumberFormat="1" applyFont="1" applyFill="1" applyBorder="1" applyAlignment="1">
      <alignment horizontal="center"/>
    </xf>
    <xf numFmtId="164" fontId="5" fillId="7" borderId="29" xfId="1" applyNumberFormat="1" applyFont="1" applyFill="1" applyBorder="1"/>
    <xf numFmtId="0" fontId="1" fillId="0" borderId="4" xfId="5" applyFont="1" applyBorder="1"/>
    <xf numFmtId="164" fontId="1" fillId="0" borderId="0" xfId="1" applyNumberFormat="1" applyFont="1" applyFill="1" applyBorder="1"/>
    <xf numFmtId="164" fontId="1" fillId="0" borderId="4" xfId="1" applyNumberFormat="1" applyFont="1" applyFill="1" applyBorder="1"/>
    <xf numFmtId="164" fontId="1" fillId="0" borderId="11" xfId="1" applyNumberFormat="1" applyFont="1" applyFill="1" applyBorder="1"/>
    <xf numFmtId="164" fontId="1" fillId="0" borderId="12" xfId="1" applyNumberFormat="1" applyFont="1" applyFill="1" applyBorder="1"/>
    <xf numFmtId="164" fontId="5" fillId="0" borderId="12" xfId="1" applyNumberFormat="1" applyFont="1" applyFill="1" applyBorder="1"/>
    <xf numFmtId="0" fontId="1" fillId="0" borderId="30" xfId="5" applyFont="1" applyBorder="1"/>
    <xf numFmtId="164" fontId="1" fillId="0" borderId="31" xfId="1" applyNumberFormat="1" applyFont="1" applyFill="1" applyBorder="1"/>
    <xf numFmtId="164" fontId="1" fillId="0" borderId="30" xfId="1" applyNumberFormat="1" applyFont="1" applyFill="1" applyBorder="1"/>
    <xf numFmtId="164" fontId="1" fillId="0" borderId="32" xfId="1" applyNumberFormat="1" applyFont="1" applyFill="1" applyBorder="1"/>
    <xf numFmtId="164" fontId="1" fillId="0" borderId="33" xfId="1" applyNumberFormat="1" applyFont="1" applyFill="1" applyBorder="1"/>
    <xf numFmtId="164" fontId="5" fillId="0" borderId="33" xfId="1" applyNumberFormat="1" applyFont="1" applyFill="1" applyBorder="1"/>
    <xf numFmtId="0" fontId="5" fillId="7" borderId="34" xfId="5" applyFont="1" applyFill="1" applyBorder="1"/>
    <xf numFmtId="164" fontId="5" fillId="7" borderId="35" xfId="1" applyNumberFormat="1" applyFont="1" applyFill="1" applyBorder="1"/>
    <xf numFmtId="164" fontId="5" fillId="7" borderId="34" xfId="1" applyNumberFormat="1" applyFont="1" applyFill="1" applyBorder="1" applyAlignment="1">
      <alignment horizontal="center"/>
    </xf>
    <xf numFmtId="164" fontId="5" fillId="7" borderId="36" xfId="1" applyNumberFormat="1" applyFont="1" applyFill="1" applyBorder="1"/>
    <xf numFmtId="164" fontId="5" fillId="7" borderId="37" xfId="1" applyNumberFormat="1" applyFont="1" applyFill="1" applyBorder="1" applyAlignment="1">
      <alignment horizontal="center"/>
    </xf>
    <xf numFmtId="164" fontId="5" fillId="7" borderId="37" xfId="1" applyNumberFormat="1" applyFont="1" applyFill="1" applyBorder="1"/>
    <xf numFmtId="0" fontId="5" fillId="7" borderId="4" xfId="6" applyFont="1" applyFill="1" applyBorder="1"/>
    <xf numFmtId="164" fontId="5" fillId="7" borderId="12" xfId="1" applyNumberFormat="1" applyFont="1" applyFill="1" applyBorder="1"/>
    <xf numFmtId="164" fontId="5" fillId="0" borderId="10" xfId="1" applyNumberFormat="1" applyFont="1" applyFill="1" applyBorder="1"/>
    <xf numFmtId="0" fontId="5" fillId="0" borderId="38" xfId="5" applyFont="1" applyBorder="1" applyAlignment="1">
      <alignment wrapText="1"/>
    </xf>
    <xf numFmtId="164" fontId="5" fillId="4" borderId="39" xfId="5" applyNumberFormat="1" applyFont="1" applyFill="1" applyBorder="1"/>
    <xf numFmtId="164" fontId="5" fillId="4" borderId="38" xfId="5" applyNumberFormat="1" applyFont="1" applyFill="1" applyBorder="1"/>
    <xf numFmtId="164" fontId="5" fillId="4" borderId="9" xfId="5" applyNumberFormat="1" applyFont="1" applyFill="1" applyBorder="1"/>
    <xf numFmtId="164" fontId="5" fillId="4" borderId="40" xfId="5" applyNumberFormat="1" applyFont="1" applyFill="1" applyBorder="1"/>
    <xf numFmtId="0" fontId="5" fillId="0" borderId="15" xfId="5" applyFont="1" applyBorder="1"/>
    <xf numFmtId="164" fontId="5" fillId="0" borderId="16" xfId="1" applyNumberFormat="1" applyFont="1" applyFill="1" applyBorder="1"/>
    <xf numFmtId="164" fontId="5" fillId="0" borderId="15" xfId="1" applyNumberFormat="1" applyFont="1" applyFill="1" applyBorder="1"/>
    <xf numFmtId="164" fontId="5" fillId="0" borderId="41" xfId="1" applyNumberFormat="1" applyFont="1" applyFill="1" applyBorder="1"/>
    <xf numFmtId="164" fontId="5" fillId="0" borderId="18" xfId="1" applyNumberFormat="1" applyFont="1" applyFill="1" applyBorder="1"/>
    <xf numFmtId="0" fontId="5" fillId="0" borderId="42" xfId="5" applyFont="1" applyFill="1" applyBorder="1"/>
    <xf numFmtId="164" fontId="1" fillId="0" borderId="27" xfId="1" applyNumberFormat="1" applyFont="1" applyFill="1" applyBorder="1"/>
    <xf numFmtId="164" fontId="1" fillId="0" borderId="43" xfId="1" applyNumberFormat="1" applyFont="1" applyFill="1" applyBorder="1"/>
    <xf numFmtId="164" fontId="1" fillId="0" borderId="28" xfId="1" applyNumberFormat="1" applyFont="1" applyFill="1" applyBorder="1"/>
    <xf numFmtId="164" fontId="5" fillId="0" borderId="28" xfId="1" applyNumberFormat="1" applyFont="1" applyFill="1" applyBorder="1"/>
    <xf numFmtId="0" fontId="5" fillId="0" borderId="44" xfId="5" applyFont="1" applyFill="1" applyBorder="1"/>
    <xf numFmtId="0" fontId="5" fillId="0" borderId="39" xfId="4" applyFont="1" applyBorder="1" applyAlignment="1">
      <alignment horizontal="right"/>
    </xf>
    <xf numFmtId="164" fontId="5" fillId="0" borderId="44" xfId="1" applyNumberFormat="1" applyFont="1" applyBorder="1"/>
    <xf numFmtId="164" fontId="5" fillId="0" borderId="39" xfId="1" applyNumberFormat="1" applyFont="1" applyBorder="1"/>
    <xf numFmtId="164" fontId="5" fillId="0" borderId="45" xfId="1" applyNumberFormat="1" applyFont="1" applyBorder="1"/>
    <xf numFmtId="164" fontId="5" fillId="0" borderId="45" xfId="4" applyNumberFormat="1" applyFont="1" applyBorder="1"/>
    <xf numFmtId="0" fontId="8" fillId="0" borderId="0" xfId="4" applyFont="1"/>
    <xf numFmtId="164" fontId="1" fillId="0" borderId="0" xfId="1" applyNumberFormat="1"/>
    <xf numFmtId="0" fontId="1" fillId="0" borderId="4" xfId="5" applyFont="1" applyFill="1" applyBorder="1" applyAlignment="1">
      <alignment wrapText="1"/>
    </xf>
    <xf numFmtId="0" fontId="1" fillId="0" borderId="0" xfId="4" applyFont="1"/>
    <xf numFmtId="0" fontId="9" fillId="0" borderId="0" xfId="3" applyFont="1" applyFill="1"/>
    <xf numFmtId="0" fontId="9" fillId="0" borderId="4" xfId="5" applyFont="1" applyBorder="1" applyAlignment="1">
      <alignment wrapText="1" shrinkToFit="1"/>
    </xf>
    <xf numFmtId="164" fontId="9" fillId="0" borderId="0" xfId="5" applyNumberFormat="1" applyFont="1" applyBorder="1"/>
    <xf numFmtId="164" fontId="9" fillId="0" borderId="4" xfId="5" applyNumberFormat="1" applyFont="1" applyBorder="1"/>
    <xf numFmtId="164" fontId="9" fillId="0" borderId="11" xfId="5" applyNumberFormat="1" applyFont="1" applyBorder="1"/>
    <xf numFmtId="164" fontId="9" fillId="0" borderId="12" xfId="5" applyNumberFormat="1" applyFont="1" applyBorder="1"/>
    <xf numFmtId="0" fontId="9" fillId="0" borderId="4" xfId="5" applyFont="1" applyBorder="1" applyAlignment="1">
      <alignment wrapText="1"/>
    </xf>
    <xf numFmtId="0" fontId="9" fillId="0" borderId="0" xfId="5" applyFont="1" applyBorder="1"/>
    <xf numFmtId="0" fontId="9" fillId="0" borderId="11" xfId="5" applyFont="1" applyBorder="1"/>
    <xf numFmtId="164" fontId="9" fillId="0" borderId="0" xfId="5" applyNumberFormat="1" applyFont="1" applyFill="1" applyBorder="1"/>
    <xf numFmtId="9" fontId="9" fillId="0" borderId="19" xfId="2" applyFont="1" applyBorder="1"/>
    <xf numFmtId="9" fontId="9" fillId="0" borderId="2" xfId="2" applyFont="1" applyBorder="1"/>
    <xf numFmtId="9" fontId="9" fillId="0" borderId="20" xfId="2" applyFont="1" applyBorder="1"/>
    <xf numFmtId="9" fontId="9" fillId="0" borderId="21" xfId="2" applyFont="1" applyBorder="1"/>
    <xf numFmtId="9" fontId="9" fillId="0" borderId="0" xfId="2" applyFont="1" applyBorder="1"/>
    <xf numFmtId="9" fontId="9" fillId="0" borderId="22" xfId="2" applyFont="1" applyBorder="1"/>
    <xf numFmtId="164" fontId="9" fillId="0" borderId="5" xfId="5" applyNumberFormat="1" applyFont="1" applyBorder="1"/>
    <xf numFmtId="164" fontId="9" fillId="0" borderId="8" xfId="5" applyNumberFormat="1" applyFont="1" applyBorder="1"/>
    <xf numFmtId="164" fontId="9" fillId="0" borderId="23" xfId="5" applyNumberFormat="1" applyFont="1" applyBorder="1"/>
    <xf numFmtId="164" fontId="9" fillId="0" borderId="10" xfId="5" applyNumberFormat="1" applyFont="1" applyBorder="1"/>
    <xf numFmtId="9" fontId="9" fillId="0" borderId="24" xfId="2" applyFont="1" applyBorder="1"/>
    <xf numFmtId="9" fontId="9" fillId="0" borderId="8" xfId="2" applyFont="1" applyBorder="1"/>
    <xf numFmtId="9" fontId="9" fillId="0" borderId="25" xfId="2" applyFont="1" applyBorder="1"/>
    <xf numFmtId="0" fontId="9" fillId="0" borderId="4" xfId="5" applyFont="1" applyFill="1" applyBorder="1" applyAlignment="1">
      <alignment wrapText="1" shrinkToFit="1"/>
    </xf>
    <xf numFmtId="164" fontId="9" fillId="0" borderId="4" xfId="5" applyNumberFormat="1" applyFont="1" applyFill="1" applyBorder="1"/>
    <xf numFmtId="164" fontId="9" fillId="0" borderId="5" xfId="5" applyNumberFormat="1" applyFont="1" applyFill="1" applyBorder="1"/>
    <xf numFmtId="0" fontId="9" fillId="0" borderId="4" xfId="5" applyFont="1" applyFill="1" applyBorder="1" applyAlignment="1">
      <alignment wrapText="1"/>
    </xf>
    <xf numFmtId="164" fontId="9" fillId="6" borderId="8" xfId="5" applyNumberFormat="1" applyFont="1" applyFill="1" applyBorder="1"/>
    <xf numFmtId="164" fontId="9" fillId="6" borderId="7" xfId="5" applyNumberFormat="1" applyFont="1" applyFill="1" applyBorder="1"/>
    <xf numFmtId="164" fontId="9" fillId="6" borderId="10" xfId="5" applyNumberFormat="1" applyFont="1" applyFill="1" applyBorder="1"/>
    <xf numFmtId="164" fontId="9" fillId="6" borderId="23" xfId="5" applyNumberFormat="1" applyFont="1" applyFill="1" applyBorder="1"/>
    <xf numFmtId="164" fontId="1" fillId="0" borderId="0" xfId="1" applyNumberFormat="1" applyFont="1" applyBorder="1"/>
    <xf numFmtId="164" fontId="1" fillId="0" borderId="4" xfId="1" applyNumberFormat="1" applyFont="1" applyBorder="1"/>
    <xf numFmtId="164" fontId="1" fillId="0" borderId="11" xfId="1" applyNumberFormat="1" applyFont="1" applyBorder="1"/>
    <xf numFmtId="164" fontId="1" fillId="0" borderId="12" xfId="1" applyNumberFormat="1" applyFont="1" applyBorder="1"/>
    <xf numFmtId="164" fontId="1" fillId="7" borderId="0" xfId="1" applyNumberFormat="1" applyFont="1" applyFill="1" applyBorder="1"/>
    <xf numFmtId="164" fontId="1" fillId="7" borderId="4" xfId="1" applyNumberFormat="1" applyFont="1" applyFill="1" applyBorder="1"/>
    <xf numFmtId="164" fontId="1" fillId="7" borderId="11" xfId="1" applyNumberFormat="1" applyFont="1" applyFill="1" applyBorder="1"/>
    <xf numFmtId="164" fontId="1" fillId="7" borderId="12" xfId="1" applyNumberFormat="1" applyFont="1" applyFill="1" applyBorder="1"/>
    <xf numFmtId="164" fontId="1" fillId="0" borderId="8" xfId="1" applyNumberFormat="1" applyFont="1" applyBorder="1"/>
    <xf numFmtId="164" fontId="1" fillId="0" borderId="7" xfId="1" applyNumberFormat="1" applyFont="1" applyBorder="1"/>
    <xf numFmtId="164" fontId="1" fillId="0" borderId="13" xfId="1" applyNumberFormat="1" applyFont="1" applyBorder="1"/>
    <xf numFmtId="164" fontId="1" fillId="0" borderId="10" xfId="1" applyNumberFormat="1" applyFont="1" applyBorder="1"/>
    <xf numFmtId="0" fontId="1" fillId="0" borderId="4" xfId="4" applyFont="1" applyBorder="1"/>
    <xf numFmtId="0" fontId="1" fillId="0" borderId="0" xfId="4" applyFont="1" applyBorder="1"/>
    <xf numFmtId="0" fontId="1" fillId="0" borderId="11" xfId="4" applyFont="1" applyBorder="1"/>
    <xf numFmtId="0" fontId="1" fillId="0" borderId="12" xfId="4" applyFont="1" applyBorder="1"/>
    <xf numFmtId="0" fontId="1" fillId="0" borderId="39" xfId="4" applyFont="1" applyBorder="1"/>
    <xf numFmtId="0" fontId="5" fillId="0" borderId="15" xfId="4" applyFont="1" applyBorder="1" applyAlignment="1">
      <alignment horizontal="left"/>
    </xf>
    <xf numFmtId="164" fontId="5" fillId="0" borderId="16" xfId="1" applyNumberFormat="1" applyFont="1" applyBorder="1"/>
    <xf numFmtId="164" fontId="5" fillId="0" borderId="46" xfId="1" applyNumberFormat="1" applyFont="1" applyFill="1" applyBorder="1"/>
    <xf numFmtId="164" fontId="5" fillId="0" borderId="16" xfId="4" applyNumberFormat="1" applyFont="1" applyBorder="1" applyAlignment="1">
      <alignment horizontal="right"/>
    </xf>
    <xf numFmtId="164" fontId="5" fillId="0" borderId="47" xfId="1" applyNumberFormat="1" applyFont="1" applyBorder="1"/>
    <xf numFmtId="164" fontId="5" fillId="0" borderId="48" xfId="1" applyNumberFormat="1" applyFont="1" applyBorder="1"/>
    <xf numFmtId="164" fontId="5" fillId="0" borderId="17" xfId="4" applyNumberFormat="1" applyFont="1" applyBorder="1"/>
    <xf numFmtId="164" fontId="7" fillId="7" borderId="35" xfId="1" applyNumberFormat="1" applyFont="1" applyFill="1" applyBorder="1" applyAlignment="1"/>
    <xf numFmtId="164" fontId="7" fillId="7" borderId="35" xfId="1" applyNumberFormat="1" applyFont="1" applyFill="1" applyBorder="1" applyAlignment="1">
      <alignment horizontal="left"/>
    </xf>
    <xf numFmtId="0" fontId="5" fillId="7" borderId="2" xfId="5" applyFont="1" applyFill="1" applyBorder="1" applyAlignment="1">
      <alignment horizontal="centerContinuous"/>
    </xf>
    <xf numFmtId="9" fontId="5" fillId="7" borderId="3" xfId="5" applyNumberFormat="1" applyFont="1" applyFill="1" applyBorder="1" applyAlignment="1">
      <alignment horizontal="centerContinuous"/>
    </xf>
    <xf numFmtId="0" fontId="5" fillId="7" borderId="8" xfId="5" applyFont="1" applyFill="1" applyBorder="1" applyAlignment="1">
      <alignment horizontal="center" wrapText="1"/>
    </xf>
    <xf numFmtId="164" fontId="5" fillId="0" borderId="9" xfId="4" applyNumberFormat="1" applyFont="1" applyFill="1" applyBorder="1"/>
    <xf numFmtId="0" fontId="5" fillId="7" borderId="15" xfId="3" applyFont="1" applyFill="1" applyBorder="1" applyAlignment="1">
      <alignment horizontal="center" wrapText="1"/>
    </xf>
    <xf numFmtId="0" fontId="5" fillId="7" borderId="15" xfId="5" applyFont="1" applyFill="1" applyBorder="1" applyAlignment="1">
      <alignment horizontal="center" wrapText="1"/>
    </xf>
    <xf numFmtId="0" fontId="5" fillId="7" borderId="16" xfId="5" applyFont="1" applyFill="1" applyBorder="1" applyAlignment="1">
      <alignment horizontal="center" wrapText="1"/>
    </xf>
    <xf numFmtId="0" fontId="5" fillId="7" borderId="17" xfId="5" applyFont="1" applyFill="1" applyBorder="1" applyAlignment="1">
      <alignment horizontal="center" wrapText="1"/>
    </xf>
    <xf numFmtId="0" fontId="1" fillId="0" borderId="4" xfId="6" applyFont="1" applyFill="1" applyBorder="1"/>
    <xf numFmtId="0" fontId="1" fillId="0" borderId="7" xfId="6" applyFont="1" applyFill="1" applyBorder="1"/>
    <xf numFmtId="0" fontId="5" fillId="3" borderId="1" xfId="3" applyFont="1" applyFill="1" applyBorder="1" applyAlignment="1">
      <alignment horizontal="center"/>
    </xf>
    <xf numFmtId="0" fontId="5" fillId="3" borderId="2" xfId="3" applyFont="1" applyFill="1" applyBorder="1" applyAlignment="1">
      <alignment horizontal="center"/>
    </xf>
    <xf numFmtId="0" fontId="5" fillId="3" borderId="3" xfId="3" applyFont="1" applyFill="1" applyBorder="1" applyAlignment="1">
      <alignment horizontal="center"/>
    </xf>
    <xf numFmtId="0" fontId="5" fillId="3" borderId="6" xfId="5" applyFont="1" applyFill="1" applyBorder="1" applyAlignment="1">
      <alignment horizontal="center" wrapText="1"/>
    </xf>
    <xf numFmtId="0" fontId="5" fillId="3" borderId="7" xfId="5" applyFont="1" applyFill="1" applyBorder="1" applyAlignment="1">
      <alignment horizontal="center" wrapText="1"/>
    </xf>
    <xf numFmtId="0" fontId="5" fillId="3" borderId="10" xfId="5" applyFont="1" applyFill="1" applyBorder="1" applyAlignment="1">
      <alignment horizontal="center" wrapText="1"/>
    </xf>
    <xf numFmtId="0" fontId="5" fillId="3" borderId="1" xfId="5" applyFont="1" applyFill="1" applyBorder="1" applyAlignment="1">
      <alignment horizontal="center" wrapText="1"/>
    </xf>
  </cellXfs>
  <cellStyles count="7">
    <cellStyle name="£Z_x0004_Ç_x0006_^_x0004_ 2 2" xfId="3" xr:uid="{00000000-0005-0000-0000-000000000000}"/>
    <cellStyle name="£Z_x0004_Ç_x0006_^_x0004_ 3" xfId="5" xr:uid="{00000000-0005-0000-0000-000001000000}"/>
    <cellStyle name="Currency" xfId="1" builtinId="4"/>
    <cellStyle name="Normal" xfId="0" builtinId="0"/>
    <cellStyle name="Normal 2 2 2" xfId="4" xr:uid="{00000000-0005-0000-0000-000004000000}"/>
    <cellStyle name="Normal_CAP BN template 092607 (2) 2 2" xfId="6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tburch\Local%20Settings\Temporary%20Internet%20Files\OLKC8\FY%202002\Bindhus%20File%20te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ndhus File temp"/>
      <sheetName val="Indigent_Active_User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0"/>
  <sheetViews>
    <sheetView showGridLines="0" tabSelected="1" view="pageLayout" zoomScale="80" zoomScaleNormal="100" zoomScaleSheetLayoutView="80" zoomScalePageLayoutView="80" workbookViewId="0">
      <selection activeCell="O81" sqref="O81"/>
    </sheetView>
  </sheetViews>
  <sheetFormatPr defaultColWidth="6.3984375" defaultRowHeight="12.75" x14ac:dyDescent="0.2"/>
  <cols>
    <col min="1" max="1" width="40.59765625" style="4" customWidth="1"/>
    <col min="2" max="4" width="12.796875" style="4" bestFit="1" customWidth="1"/>
    <col min="5" max="5" width="14.796875" style="4" bestFit="1" customWidth="1"/>
    <col min="6" max="7" width="13.796875" style="4" bestFit="1" customWidth="1"/>
    <col min="8" max="8" width="14" style="4" bestFit="1" customWidth="1"/>
    <col min="9" max="9" width="13.796875" style="4" bestFit="1" customWidth="1"/>
    <col min="10" max="14" width="13.5" style="4" bestFit="1" customWidth="1"/>
    <col min="15" max="15" width="14.3984375" style="4" bestFit="1" customWidth="1"/>
    <col min="16" max="16" width="10" style="4" customWidth="1"/>
    <col min="17" max="17" width="11.3984375" style="4" customWidth="1"/>
    <col min="18" max="18" width="14" style="4" customWidth="1"/>
    <col min="19" max="19" width="15.3984375" style="4" customWidth="1"/>
    <col min="20" max="23" width="12.09765625" style="4" bestFit="1" customWidth="1"/>
    <col min="24" max="24" width="12.8984375" style="4" bestFit="1" customWidth="1"/>
    <col min="25" max="25" width="11.8984375" style="4" bestFit="1" customWidth="1"/>
    <col min="26" max="16384" width="6.3984375" style="4"/>
  </cols>
  <sheetData>
    <row r="1" spans="1:25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5" ht="18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5" s="11" customFormat="1" ht="8.2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25" s="107" customFormat="1" x14ac:dyDescent="0.2">
      <c r="A4" s="12"/>
      <c r="B4" s="175" t="s">
        <v>2</v>
      </c>
      <c r="C4" s="176"/>
      <c r="D4" s="176"/>
      <c r="E4" s="176"/>
      <c r="F4" s="177"/>
      <c r="G4" s="178" t="s">
        <v>3</v>
      </c>
      <c r="H4" s="13" t="s">
        <v>4</v>
      </c>
      <c r="I4" s="175" t="s">
        <v>2</v>
      </c>
      <c r="J4" s="176"/>
      <c r="K4" s="176"/>
      <c r="L4" s="176"/>
      <c r="M4" s="177"/>
      <c r="N4" s="178" t="s">
        <v>5</v>
      </c>
      <c r="O4" s="14" t="s">
        <v>6</v>
      </c>
    </row>
    <row r="5" spans="1:25" s="107" customFormat="1" ht="26.25" customHeight="1" thickBot="1" x14ac:dyDescent="0.25">
      <c r="A5" s="15" t="s">
        <v>7</v>
      </c>
      <c r="B5" s="16" t="s">
        <v>8</v>
      </c>
      <c r="C5" s="17" t="s">
        <v>9</v>
      </c>
      <c r="D5" s="17" t="s">
        <v>10</v>
      </c>
      <c r="E5" s="17" t="s">
        <v>11</v>
      </c>
      <c r="F5" s="17" t="s">
        <v>12</v>
      </c>
      <c r="G5" s="179"/>
      <c r="H5" s="18" t="s">
        <v>13</v>
      </c>
      <c r="I5" s="17" t="s">
        <v>14</v>
      </c>
      <c r="J5" s="17" t="s">
        <v>15</v>
      </c>
      <c r="K5" s="17" t="s">
        <v>16</v>
      </c>
      <c r="L5" s="17" t="s">
        <v>17</v>
      </c>
      <c r="M5" s="17" t="s">
        <v>18</v>
      </c>
      <c r="N5" s="180"/>
      <c r="O5" s="19" t="s">
        <v>19</v>
      </c>
      <c r="R5" s="108"/>
      <c r="S5" s="108"/>
      <c r="T5" s="108"/>
      <c r="U5" s="108"/>
      <c r="V5" s="108"/>
      <c r="W5" s="108"/>
      <c r="X5" s="108"/>
      <c r="Y5" s="108"/>
    </row>
    <row r="6" spans="1:25" s="107" customFormat="1" x14ac:dyDescent="0.2">
      <c r="A6" s="109" t="s">
        <v>20</v>
      </c>
      <c r="B6" s="110">
        <v>1672219285.5941095</v>
      </c>
      <c r="C6" s="110">
        <v>1777474231.2228286</v>
      </c>
      <c r="D6" s="110">
        <v>1935824002.6783462</v>
      </c>
      <c r="E6" s="110">
        <v>3816413873.1904578</v>
      </c>
      <c r="F6" s="110">
        <v>4978845413.9546843</v>
      </c>
      <c r="G6" s="111">
        <f>SUM(B6:F6)</f>
        <v>14180776806.640427</v>
      </c>
      <c r="H6" s="112">
        <v>4971952782.0515594</v>
      </c>
      <c r="I6" s="110">
        <v>5340592178.8370647</v>
      </c>
      <c r="J6" s="110">
        <v>5527803319.2170115</v>
      </c>
      <c r="K6" s="110">
        <v>5722391897.5025854</v>
      </c>
      <c r="L6" s="110">
        <v>5984169238.7730474</v>
      </c>
      <c r="M6" s="110">
        <v>6298244661.2905331</v>
      </c>
      <c r="N6" s="113">
        <f>SUM(I6:M6)</f>
        <v>28873201295.620247</v>
      </c>
      <c r="O6" s="113">
        <f>SUM(G6:M6)</f>
        <v>48025930884.312233</v>
      </c>
    </row>
    <row r="7" spans="1:25" s="107" customFormat="1" x14ac:dyDescent="0.2">
      <c r="A7" s="109" t="s">
        <v>21</v>
      </c>
      <c r="B7" s="110">
        <v>6626928709.1949587</v>
      </c>
      <c r="C7" s="110">
        <v>7156659413.1232882</v>
      </c>
      <c r="D7" s="110">
        <v>7622128241.955081</v>
      </c>
      <c r="E7" s="110">
        <v>8302635123.6050158</v>
      </c>
      <c r="F7" s="110">
        <v>8945847622.6791191</v>
      </c>
      <c r="G7" s="111">
        <f t="shared" ref="G7:G10" si="0">SUM(B7:F7)</f>
        <v>38654199110.557465</v>
      </c>
      <c r="H7" s="112">
        <v>8853645214.7311897</v>
      </c>
      <c r="I7" s="110">
        <v>8598840670.4005489</v>
      </c>
      <c r="J7" s="110">
        <v>8783049546.9678364</v>
      </c>
      <c r="K7" s="110">
        <v>9064868523.796936</v>
      </c>
      <c r="L7" s="110">
        <v>9534840127.1177368</v>
      </c>
      <c r="M7" s="110">
        <v>10095675441.173279</v>
      </c>
      <c r="N7" s="113">
        <f t="shared" ref="N7:N10" si="1">SUM(I7:M7)</f>
        <v>46077274309.456337</v>
      </c>
      <c r="O7" s="113">
        <f t="shared" ref="O7:O10" si="2">SUM(G7:M7)</f>
        <v>93585118634.744995</v>
      </c>
      <c r="R7" s="108"/>
      <c r="S7" s="108"/>
      <c r="T7" s="108"/>
      <c r="U7" s="108"/>
      <c r="V7" s="108"/>
      <c r="W7" s="108"/>
      <c r="X7" s="108"/>
      <c r="Y7" s="108"/>
    </row>
    <row r="8" spans="1:25" s="107" customFormat="1" x14ac:dyDescent="0.2">
      <c r="A8" s="114" t="s">
        <v>22</v>
      </c>
      <c r="B8" s="110">
        <v>3095202595.6428232</v>
      </c>
      <c r="C8" s="110">
        <v>3358275145.3899999</v>
      </c>
      <c r="D8" s="110">
        <v>3493565327.6399999</v>
      </c>
      <c r="E8" s="110">
        <v>3777107163.5099993</v>
      </c>
      <c r="F8" s="110">
        <v>3749632600.4000001</v>
      </c>
      <c r="G8" s="111">
        <f>SUM(B8:F8)</f>
        <v>17473782832.582825</v>
      </c>
      <c r="H8" s="112">
        <v>3803242295.0699997</v>
      </c>
      <c r="I8" s="110">
        <v>3495499657.5750279</v>
      </c>
      <c r="J8" s="110">
        <v>3534754603.3316655</v>
      </c>
      <c r="K8" s="110">
        <v>3706069401.0236559</v>
      </c>
      <c r="L8" s="110">
        <v>3956432693.7140527</v>
      </c>
      <c r="M8" s="110">
        <v>4224368064.4408164</v>
      </c>
      <c r="N8" s="113">
        <f t="shared" si="1"/>
        <v>18917124420.085217</v>
      </c>
      <c r="O8" s="113">
        <f t="shared" si="2"/>
        <v>40194149547.738045</v>
      </c>
    </row>
    <row r="9" spans="1:25" s="107" customFormat="1" x14ac:dyDescent="0.2">
      <c r="A9" s="20" t="s">
        <v>23</v>
      </c>
      <c r="B9" s="110">
        <v>9253764671.4000015</v>
      </c>
      <c r="C9" s="110">
        <v>9643302902.8699989</v>
      </c>
      <c r="D9" s="110">
        <v>9858788013.1917572</v>
      </c>
      <c r="E9" s="110">
        <v>10509241402.837013</v>
      </c>
      <c r="F9" s="110">
        <v>10812041957.936024</v>
      </c>
      <c r="G9" s="111">
        <f t="shared" si="0"/>
        <v>50077138948.234787</v>
      </c>
      <c r="H9" s="112">
        <v>10838874816</v>
      </c>
      <c r="I9" s="110">
        <v>10972640111.020365</v>
      </c>
      <c r="J9" s="110">
        <v>11127186550.234432</v>
      </c>
      <c r="K9" s="110">
        <v>11579012137.797441</v>
      </c>
      <c r="L9" s="110">
        <v>12271017886.367363</v>
      </c>
      <c r="M9" s="110">
        <v>13019408425.901608</v>
      </c>
      <c r="N9" s="113">
        <f t="shared" si="1"/>
        <v>58969265111.321213</v>
      </c>
      <c r="O9" s="113">
        <f t="shared" si="2"/>
        <v>119885278875.556</v>
      </c>
      <c r="R9" s="108"/>
      <c r="S9" s="108"/>
      <c r="T9" s="108"/>
      <c r="U9" s="108"/>
      <c r="V9" s="108"/>
      <c r="W9" s="108"/>
      <c r="X9" s="108"/>
      <c r="Y9" s="108"/>
    </row>
    <row r="10" spans="1:25" s="107" customFormat="1" x14ac:dyDescent="0.2">
      <c r="A10" s="114" t="s">
        <v>24</v>
      </c>
      <c r="B10" s="110">
        <v>1479059890.838757</v>
      </c>
      <c r="C10" s="110">
        <v>1561626362.4211729</v>
      </c>
      <c r="D10" s="110">
        <v>1648854563.5528965</v>
      </c>
      <c r="E10" s="110">
        <v>1741009312.9853916</v>
      </c>
      <c r="F10" s="110">
        <v>1838370522.1373434</v>
      </c>
      <c r="G10" s="111">
        <f t="shared" si="0"/>
        <v>8268920651.9355612</v>
      </c>
      <c r="H10" s="112">
        <v>1838370522.1373434</v>
      </c>
      <c r="I10" s="110">
        <v>4172873016.3723097</v>
      </c>
      <c r="J10" s="110">
        <v>4172873016.3723097</v>
      </c>
      <c r="K10" s="110">
        <v>4172873016.3723097</v>
      </c>
      <c r="L10" s="110">
        <v>4172873016.3723097</v>
      </c>
      <c r="M10" s="110">
        <v>4172873016.3723097</v>
      </c>
      <c r="N10" s="113">
        <f t="shared" si="1"/>
        <v>20864365081.861549</v>
      </c>
      <c r="O10" s="113">
        <f t="shared" si="2"/>
        <v>30971656255.934456</v>
      </c>
    </row>
    <row r="11" spans="1:25" s="107" customFormat="1" ht="13.5" thickBot="1" x14ac:dyDescent="0.25">
      <c r="A11" s="21" t="s">
        <v>25</v>
      </c>
      <c r="B11" s="22">
        <f t="shared" ref="B11:M11" si="3">SUM(B6:B10)</f>
        <v>22127175152.67065</v>
      </c>
      <c r="C11" s="22">
        <f t="shared" si="3"/>
        <v>23497338055.02729</v>
      </c>
      <c r="D11" s="22">
        <f t="shared" si="3"/>
        <v>24559160149.018082</v>
      </c>
      <c r="E11" s="22">
        <f t="shared" si="3"/>
        <v>28146406876.127876</v>
      </c>
      <c r="F11" s="22">
        <f t="shared" si="3"/>
        <v>30324738117.107174</v>
      </c>
      <c r="G11" s="23">
        <f t="shared" si="3"/>
        <v>128654818349.95107</v>
      </c>
      <c r="H11" s="24">
        <f t="shared" si="3"/>
        <v>30306085629.990093</v>
      </c>
      <c r="I11" s="22">
        <f t="shared" si="3"/>
        <v>32580445634.205318</v>
      </c>
      <c r="J11" s="22">
        <f t="shared" si="3"/>
        <v>33145667036.123257</v>
      </c>
      <c r="K11" s="22">
        <f t="shared" si="3"/>
        <v>34245214976.492931</v>
      </c>
      <c r="L11" s="22">
        <f t="shared" si="3"/>
        <v>35919332962.344513</v>
      </c>
      <c r="M11" s="22">
        <f t="shared" si="3"/>
        <v>37810569609.178543</v>
      </c>
      <c r="N11" s="25">
        <f>SUM(N6:N10)</f>
        <v>173701230218.34457</v>
      </c>
      <c r="O11" s="25">
        <f>SUM(O6:O10)</f>
        <v>332662134198.28571</v>
      </c>
      <c r="R11" s="108"/>
      <c r="S11" s="108"/>
      <c r="T11" s="108"/>
      <c r="U11" s="108"/>
      <c r="V11" s="108"/>
      <c r="W11" s="108"/>
      <c r="X11" s="108"/>
      <c r="Y11" s="108"/>
    </row>
    <row r="12" spans="1:25" s="107" customFormat="1" ht="13.5" thickBot="1" x14ac:dyDescent="0.25">
      <c r="A12" s="114"/>
      <c r="B12" s="115"/>
      <c r="C12" s="115"/>
      <c r="D12" s="115"/>
      <c r="E12" s="115"/>
      <c r="F12" s="115"/>
      <c r="G12" s="115"/>
      <c r="H12" s="116"/>
      <c r="I12" s="115"/>
      <c r="J12" s="115"/>
      <c r="K12" s="115"/>
      <c r="L12" s="115"/>
      <c r="M12" s="115"/>
      <c r="N12" s="115"/>
    </row>
    <row r="13" spans="1:25" s="107" customFormat="1" ht="12.75" customHeight="1" x14ac:dyDescent="0.2">
      <c r="A13" s="26"/>
      <c r="B13" s="27"/>
      <c r="C13" s="28"/>
      <c r="D13" s="28"/>
      <c r="E13" s="165" t="s">
        <v>26</v>
      </c>
      <c r="F13" s="166"/>
      <c r="G13" s="181" t="s">
        <v>27</v>
      </c>
      <c r="H13" s="29"/>
      <c r="I13" s="30"/>
      <c r="J13" s="30"/>
      <c r="K13" s="30"/>
      <c r="L13" s="30"/>
      <c r="M13" s="30"/>
      <c r="N13" s="178" t="s">
        <v>28</v>
      </c>
      <c r="O13" s="31" t="s">
        <v>6</v>
      </c>
      <c r="R13" s="108"/>
      <c r="S13" s="108"/>
      <c r="T13" s="108"/>
      <c r="U13" s="108"/>
      <c r="V13" s="108"/>
      <c r="W13" s="108"/>
      <c r="X13" s="108"/>
      <c r="Y13" s="108"/>
    </row>
    <row r="14" spans="1:25" s="107" customFormat="1" ht="26.25" customHeight="1" thickBot="1" x14ac:dyDescent="0.25">
      <c r="A14" s="32" t="s">
        <v>29</v>
      </c>
      <c r="B14" s="16" t="s">
        <v>8</v>
      </c>
      <c r="C14" s="17" t="s">
        <v>9</v>
      </c>
      <c r="D14" s="17" t="s">
        <v>10</v>
      </c>
      <c r="E14" s="167" t="s">
        <v>11</v>
      </c>
      <c r="F14" s="167" t="s">
        <v>12</v>
      </c>
      <c r="G14" s="179"/>
      <c r="H14" s="33" t="s">
        <v>13</v>
      </c>
      <c r="I14" s="17" t="s">
        <v>14</v>
      </c>
      <c r="J14" s="17" t="s">
        <v>15</v>
      </c>
      <c r="K14" s="17" t="s">
        <v>16</v>
      </c>
      <c r="L14" s="17" t="s">
        <v>17</v>
      </c>
      <c r="M14" s="17" t="s">
        <v>18</v>
      </c>
      <c r="N14" s="180"/>
      <c r="O14" s="34" t="s">
        <v>30</v>
      </c>
    </row>
    <row r="15" spans="1:25" s="107" customFormat="1" x14ac:dyDescent="0.2">
      <c r="A15" s="109" t="s">
        <v>20</v>
      </c>
      <c r="B15" s="110">
        <v>1175239432.4926314</v>
      </c>
      <c r="C15" s="110">
        <v>1474330925.1220756</v>
      </c>
      <c r="D15" s="110">
        <v>1676879275.9440656</v>
      </c>
      <c r="E15" s="117">
        <v>3238439285.048563</v>
      </c>
      <c r="F15" s="117">
        <v>4397316747.8001423</v>
      </c>
      <c r="G15" s="111">
        <f>SUM(B15:F15)</f>
        <v>11962205666.407478</v>
      </c>
      <c r="H15" s="112">
        <v>4363339363.5583429</v>
      </c>
      <c r="I15" s="110">
        <v>4550843415.2746992</v>
      </c>
      <c r="J15" s="110">
        <v>4655431346.4553795</v>
      </c>
      <c r="K15" s="110">
        <v>5297695353.4895697</v>
      </c>
      <c r="L15" s="110">
        <v>5582101685.6256008</v>
      </c>
      <c r="M15" s="110">
        <v>5904371890.5968466</v>
      </c>
      <c r="N15" s="113">
        <f>SUM(I15:M15)</f>
        <v>25990443691.442101</v>
      </c>
      <c r="O15" s="113">
        <f t="shared" ref="O15:O18" si="4">SUM(G15:M15)</f>
        <v>42315988721.407921</v>
      </c>
      <c r="R15" s="108"/>
      <c r="S15" s="108"/>
      <c r="T15" s="108"/>
      <c r="U15" s="108"/>
      <c r="V15" s="108"/>
      <c r="W15" s="108"/>
      <c r="X15" s="108"/>
      <c r="Y15" s="108"/>
    </row>
    <row r="16" spans="1:25" s="107" customFormat="1" x14ac:dyDescent="0.2">
      <c r="A16" s="109" t="s">
        <v>21</v>
      </c>
      <c r="B16" s="110">
        <v>4881509907.5029182</v>
      </c>
      <c r="C16" s="110">
        <v>5777131345.3076248</v>
      </c>
      <c r="D16" s="110">
        <v>6151068992.9711685</v>
      </c>
      <c r="E16" s="117">
        <v>6769314742.632987</v>
      </c>
      <c r="F16" s="117">
        <v>7213954350.2821684</v>
      </c>
      <c r="G16" s="111">
        <f t="shared" ref="G16:G19" si="5">SUM(B16:F16)</f>
        <v>30792979338.696869</v>
      </c>
      <c r="H16" s="112">
        <v>7654084795.5059881</v>
      </c>
      <c r="I16" s="110">
        <v>7797354219.6134272</v>
      </c>
      <c r="J16" s="110">
        <v>8239844932.2256975</v>
      </c>
      <c r="K16" s="110">
        <v>8561934722.7465515</v>
      </c>
      <c r="L16" s="110">
        <v>9071331958.666563</v>
      </c>
      <c r="M16" s="110">
        <v>9685116633.4089146</v>
      </c>
      <c r="N16" s="113">
        <f t="shared" ref="N16:N19" si="6">SUM(I16:M16)</f>
        <v>43355582466.661156</v>
      </c>
      <c r="O16" s="113">
        <f t="shared" si="4"/>
        <v>81802646600.864014</v>
      </c>
    </row>
    <row r="17" spans="1:25" s="107" customFormat="1" x14ac:dyDescent="0.2">
      <c r="A17" s="114" t="s">
        <v>22</v>
      </c>
      <c r="B17" s="110">
        <v>1737568930</v>
      </c>
      <c r="C17" s="110">
        <v>1724073480</v>
      </c>
      <c r="D17" s="110">
        <v>1781458239</v>
      </c>
      <c r="E17" s="117">
        <v>1910563412.8099999</v>
      </c>
      <c r="F17" s="117">
        <v>1883055889.1800001</v>
      </c>
      <c r="G17" s="111">
        <f>SUM(B17:F17)</f>
        <v>9036719950.9899998</v>
      </c>
      <c r="H17" s="112">
        <v>1982230542.7490101</v>
      </c>
      <c r="I17" s="110">
        <v>2052913938.989567</v>
      </c>
      <c r="J17" s="110">
        <v>2085408139.191931</v>
      </c>
      <c r="K17" s="110">
        <v>2197635382.3754263</v>
      </c>
      <c r="L17" s="110">
        <v>2273212895.0891528</v>
      </c>
      <c r="M17" s="110">
        <v>2350441695.1681252</v>
      </c>
      <c r="N17" s="113">
        <f t="shared" si="6"/>
        <v>10959612050.814203</v>
      </c>
      <c r="O17" s="113">
        <f t="shared" si="4"/>
        <v>21978562544.553211</v>
      </c>
      <c r="R17" s="108"/>
      <c r="S17" s="108"/>
      <c r="T17" s="108"/>
      <c r="U17" s="108"/>
      <c r="V17" s="108"/>
      <c r="W17" s="108"/>
      <c r="X17" s="108"/>
      <c r="Y17" s="108"/>
    </row>
    <row r="18" spans="1:25" s="107" customFormat="1" x14ac:dyDescent="0.2">
      <c r="A18" s="114" t="s">
        <v>23</v>
      </c>
      <c r="B18" s="110">
        <v>6930382875.9580441</v>
      </c>
      <c r="C18" s="110">
        <v>7194498625.5438957</v>
      </c>
      <c r="D18" s="110">
        <v>7683861662.511651</v>
      </c>
      <c r="E18" s="117">
        <v>7846026192.0840225</v>
      </c>
      <c r="F18" s="117">
        <v>7700556681.7559605</v>
      </c>
      <c r="G18" s="111">
        <f t="shared" si="5"/>
        <v>37355326037.853577</v>
      </c>
      <c r="H18" s="112">
        <v>7506611941.1241961</v>
      </c>
      <c r="I18" s="110">
        <v>7313532389.3279762</v>
      </c>
      <c r="J18" s="110">
        <v>7236732434.506813</v>
      </c>
      <c r="K18" s="110">
        <v>7400398660.3545437</v>
      </c>
      <c r="L18" s="110">
        <v>7721667701.0546274</v>
      </c>
      <c r="M18" s="110">
        <v>8063157716.7975454</v>
      </c>
      <c r="N18" s="113">
        <f t="shared" si="6"/>
        <v>37735488902.041504</v>
      </c>
      <c r="O18" s="113">
        <f t="shared" si="4"/>
        <v>82597426881.019287</v>
      </c>
    </row>
    <row r="19" spans="1:25" s="107" customFormat="1" x14ac:dyDescent="0.2">
      <c r="A19" s="114" t="s">
        <v>24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1">
        <f t="shared" si="5"/>
        <v>0</v>
      </c>
      <c r="H19" s="112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3">
        <f t="shared" si="6"/>
        <v>0</v>
      </c>
      <c r="O19" s="113">
        <f t="shared" ref="O19" si="7">SUM(G19:L19)</f>
        <v>0</v>
      </c>
      <c r="R19" s="108"/>
      <c r="S19" s="108"/>
      <c r="T19" s="108"/>
      <c r="U19" s="108"/>
      <c r="V19" s="108"/>
      <c r="W19" s="108"/>
      <c r="X19" s="108"/>
      <c r="Y19" s="108"/>
    </row>
    <row r="20" spans="1:25" s="107" customFormat="1" ht="13.5" thickBot="1" x14ac:dyDescent="0.25">
      <c r="A20" s="21" t="s">
        <v>31</v>
      </c>
      <c r="B20" s="35">
        <f t="shared" ref="B20:M20" si="8">SUM(B15:B19)</f>
        <v>14724701145.953594</v>
      </c>
      <c r="C20" s="35">
        <f t="shared" si="8"/>
        <v>16170034375.973597</v>
      </c>
      <c r="D20" s="35">
        <f t="shared" si="8"/>
        <v>17293268170.426884</v>
      </c>
      <c r="E20" s="35">
        <f t="shared" si="8"/>
        <v>19764343632.575569</v>
      </c>
      <c r="F20" s="35">
        <f t="shared" si="8"/>
        <v>21194883669.018272</v>
      </c>
      <c r="G20" s="36">
        <f>SUM(G15:G19)</f>
        <v>89147230993.947922</v>
      </c>
      <c r="H20" s="37">
        <f t="shared" si="8"/>
        <v>21506266642.937538</v>
      </c>
      <c r="I20" s="35">
        <f t="shared" si="8"/>
        <v>21714643963.205669</v>
      </c>
      <c r="J20" s="35">
        <f t="shared" si="8"/>
        <v>22217416852.379822</v>
      </c>
      <c r="K20" s="35">
        <f t="shared" si="8"/>
        <v>23457664118.966095</v>
      </c>
      <c r="L20" s="35">
        <f t="shared" si="8"/>
        <v>24648314240.435944</v>
      </c>
      <c r="M20" s="35">
        <f t="shared" si="8"/>
        <v>26003087935.971432</v>
      </c>
      <c r="N20" s="38">
        <f>SUM(N15:N19)</f>
        <v>118041127110.95897</v>
      </c>
      <c r="O20" s="38">
        <f>SUM(O15:O19)</f>
        <v>228694624747.84445</v>
      </c>
    </row>
    <row r="21" spans="1:25" s="107" customFormat="1" ht="13.5" thickBot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3"/>
      <c r="K21" s="43"/>
      <c r="L21" s="43"/>
      <c r="M21" s="43"/>
      <c r="N21" s="40"/>
      <c r="O21" s="44"/>
      <c r="R21" s="108"/>
      <c r="S21" s="108"/>
      <c r="T21" s="108"/>
      <c r="U21" s="108"/>
      <c r="V21" s="108"/>
      <c r="W21" s="108"/>
      <c r="X21" s="108"/>
      <c r="Y21" s="108"/>
    </row>
    <row r="22" spans="1:25" s="107" customFormat="1" ht="26.25" thickBot="1" x14ac:dyDescent="0.25">
      <c r="A22" s="45" t="s">
        <v>32</v>
      </c>
      <c r="B22" s="46"/>
      <c r="C22" s="47"/>
      <c r="D22" s="47"/>
      <c r="E22" s="47"/>
      <c r="F22" s="48"/>
      <c r="G22" s="49"/>
      <c r="H22" s="45"/>
      <c r="I22" s="47" t="s">
        <v>14</v>
      </c>
      <c r="J22" s="47" t="s">
        <v>15</v>
      </c>
      <c r="K22" s="47" t="s">
        <v>16</v>
      </c>
      <c r="L22" s="47" t="s">
        <v>17</v>
      </c>
      <c r="M22" s="48" t="s">
        <v>18</v>
      </c>
      <c r="N22" s="40"/>
      <c r="O22" s="44"/>
    </row>
    <row r="23" spans="1:25" s="107" customFormat="1" x14ac:dyDescent="0.2">
      <c r="A23" s="109" t="s">
        <v>20</v>
      </c>
      <c r="B23" s="110"/>
      <c r="C23" s="110"/>
      <c r="D23" s="110"/>
      <c r="E23" s="110"/>
      <c r="F23" s="110"/>
      <c r="G23" s="113"/>
      <c r="H23" s="109"/>
      <c r="I23" s="118">
        <v>0.86</v>
      </c>
      <c r="J23" s="119">
        <v>0.83</v>
      </c>
      <c r="K23" s="119">
        <v>0.76</v>
      </c>
      <c r="L23" s="119">
        <v>0.68</v>
      </c>
      <c r="M23" s="120">
        <v>0.6</v>
      </c>
      <c r="N23" s="40"/>
      <c r="O23" s="44"/>
      <c r="R23" s="108"/>
      <c r="S23" s="108"/>
      <c r="T23" s="108"/>
      <c r="U23" s="108"/>
      <c r="V23" s="108"/>
      <c r="W23" s="108"/>
      <c r="X23" s="108"/>
      <c r="Y23" s="108"/>
    </row>
    <row r="24" spans="1:25" s="107" customFormat="1" x14ac:dyDescent="0.2">
      <c r="A24" s="109" t="s">
        <v>21</v>
      </c>
      <c r="B24" s="110"/>
      <c r="C24" s="110"/>
      <c r="D24" s="110"/>
      <c r="E24" s="110"/>
      <c r="F24" s="110"/>
      <c r="G24" s="113"/>
      <c r="H24" s="109"/>
      <c r="I24" s="121">
        <v>0.82</v>
      </c>
      <c r="J24" s="122">
        <v>0.78</v>
      </c>
      <c r="K24" s="122">
        <v>0.74</v>
      </c>
      <c r="L24" s="122">
        <v>0.69</v>
      </c>
      <c r="M24" s="123">
        <v>0.61</v>
      </c>
      <c r="N24" s="40"/>
      <c r="O24" s="44"/>
    </row>
    <row r="25" spans="1:25" s="107" customFormat="1" x14ac:dyDescent="0.2">
      <c r="A25" s="114" t="s">
        <v>22</v>
      </c>
      <c r="B25" s="110"/>
      <c r="C25" s="110"/>
      <c r="D25" s="110"/>
      <c r="E25" s="110"/>
      <c r="F25" s="124"/>
      <c r="G25" s="113"/>
      <c r="H25" s="114"/>
      <c r="I25" s="121">
        <v>0.52</v>
      </c>
      <c r="J25" s="122">
        <v>0.48</v>
      </c>
      <c r="K25" s="122">
        <v>0.44</v>
      </c>
      <c r="L25" s="122">
        <v>0.41</v>
      </c>
      <c r="M25" s="123">
        <v>0.37</v>
      </c>
      <c r="N25" s="40"/>
      <c r="O25" s="44"/>
      <c r="R25" s="108"/>
      <c r="S25" s="108"/>
      <c r="T25" s="108"/>
      <c r="U25" s="108"/>
      <c r="V25" s="108"/>
      <c r="W25" s="108"/>
      <c r="X25" s="108"/>
      <c r="Y25" s="108"/>
    </row>
    <row r="26" spans="1:25" s="107" customFormat="1" ht="13.5" thickBot="1" x14ac:dyDescent="0.25">
      <c r="A26" s="50" t="s">
        <v>23</v>
      </c>
      <c r="B26" s="125"/>
      <c r="C26" s="125"/>
      <c r="D26" s="125"/>
      <c r="E26" s="125"/>
      <c r="F26" s="126"/>
      <c r="G26" s="127"/>
      <c r="H26" s="50"/>
      <c r="I26" s="128">
        <v>0.6</v>
      </c>
      <c r="J26" s="129">
        <v>0.55000000000000004</v>
      </c>
      <c r="K26" s="129">
        <v>0.49</v>
      </c>
      <c r="L26" s="129">
        <v>0.43</v>
      </c>
      <c r="M26" s="130">
        <v>0.38</v>
      </c>
      <c r="N26" s="40"/>
      <c r="O26" s="44"/>
    </row>
    <row r="27" spans="1:25" s="107" customFormat="1" ht="13.5" thickBot="1" x14ac:dyDescent="0.25">
      <c r="A27" s="39"/>
      <c r="B27" s="40"/>
      <c r="C27" s="40"/>
      <c r="D27" s="40"/>
      <c r="E27" s="40"/>
      <c r="F27" s="40"/>
      <c r="G27" s="40"/>
      <c r="H27" s="39"/>
      <c r="I27" s="40"/>
      <c r="J27" s="40"/>
      <c r="K27" s="40"/>
      <c r="L27" s="40"/>
      <c r="M27" s="40"/>
      <c r="N27" s="40"/>
      <c r="O27" s="44"/>
      <c r="R27" s="108"/>
      <c r="S27" s="108"/>
      <c r="T27" s="108"/>
      <c r="U27" s="108"/>
      <c r="V27" s="108"/>
      <c r="W27" s="108"/>
      <c r="X27" s="108"/>
      <c r="Y27" s="108"/>
    </row>
    <row r="28" spans="1:25" s="107" customFormat="1" ht="26.25" thickBot="1" x14ac:dyDescent="0.25">
      <c r="A28" s="45" t="s">
        <v>33</v>
      </c>
      <c r="B28" s="46"/>
      <c r="C28" s="47"/>
      <c r="D28" s="47"/>
      <c r="E28" s="47"/>
      <c r="F28" s="48"/>
      <c r="G28" s="49"/>
      <c r="H28" s="169" t="s">
        <v>34</v>
      </c>
      <c r="I28" s="170" t="s">
        <v>14</v>
      </c>
      <c r="J28" s="171" t="s">
        <v>15</v>
      </c>
      <c r="K28" s="171" t="s">
        <v>16</v>
      </c>
      <c r="L28" s="171" t="s">
        <v>17</v>
      </c>
      <c r="M28" s="172" t="s">
        <v>18</v>
      </c>
      <c r="N28" s="40"/>
      <c r="O28" s="44"/>
    </row>
    <row r="29" spans="1:25" s="107" customFormat="1" x14ac:dyDescent="0.2">
      <c r="A29" s="109" t="s">
        <v>20</v>
      </c>
      <c r="B29" s="110"/>
      <c r="C29" s="110"/>
      <c r="D29" s="110"/>
      <c r="E29" s="110"/>
      <c r="F29" s="110"/>
      <c r="G29" s="113"/>
      <c r="H29" s="131"/>
      <c r="I29" s="132">
        <v>60933475.096531108</v>
      </c>
      <c r="J29" s="117">
        <v>84284759.205560118</v>
      </c>
      <c r="K29" s="117">
        <v>0</v>
      </c>
      <c r="L29" s="117">
        <v>0</v>
      </c>
      <c r="M29" s="133">
        <v>0</v>
      </c>
      <c r="N29" s="40"/>
      <c r="O29" s="44"/>
      <c r="R29" s="108"/>
      <c r="S29" s="108"/>
      <c r="T29" s="108"/>
      <c r="U29" s="108"/>
      <c r="V29" s="108"/>
      <c r="W29" s="108"/>
      <c r="X29" s="108"/>
      <c r="Y29" s="108"/>
    </row>
    <row r="30" spans="1:25" s="107" customFormat="1" x14ac:dyDescent="0.2">
      <c r="A30" s="109" t="s">
        <v>21</v>
      </c>
      <c r="B30" s="110"/>
      <c r="C30" s="110"/>
      <c r="D30" s="110"/>
      <c r="E30" s="110"/>
      <c r="F30" s="110"/>
      <c r="G30" s="113"/>
      <c r="H30" s="131"/>
      <c r="I30" s="132">
        <v>88301487.109882072</v>
      </c>
      <c r="J30" s="117">
        <v>5760800.8181399908</v>
      </c>
      <c r="K30" s="117">
        <v>0</v>
      </c>
      <c r="L30" s="117">
        <v>0</v>
      </c>
      <c r="M30" s="133">
        <v>0</v>
      </c>
      <c r="N30" s="40"/>
      <c r="O30" s="44"/>
    </row>
    <row r="31" spans="1:25" s="107" customFormat="1" x14ac:dyDescent="0.2">
      <c r="A31" s="114" t="s">
        <v>22</v>
      </c>
      <c r="B31" s="110"/>
      <c r="C31" s="110"/>
      <c r="D31" s="110"/>
      <c r="E31" s="110"/>
      <c r="F31" s="124"/>
      <c r="G31" s="113"/>
      <c r="H31" s="134"/>
      <c r="I31" s="132">
        <v>585032554.0250212</v>
      </c>
      <c r="J31" s="117">
        <v>566618651.51958954</v>
      </c>
      <c r="K31" s="117">
        <v>600466032.37576258</v>
      </c>
      <c r="L31" s="117">
        <v>735757465.72498536</v>
      </c>
      <c r="M31" s="133">
        <v>905784467.31614375</v>
      </c>
      <c r="N31" s="40"/>
      <c r="O31" s="44"/>
      <c r="R31" s="108"/>
      <c r="S31" s="108"/>
      <c r="T31" s="108"/>
      <c r="U31" s="108"/>
      <c r="V31" s="108"/>
      <c r="W31" s="108"/>
      <c r="X31" s="108"/>
      <c r="Y31" s="108"/>
    </row>
    <row r="32" spans="1:25" s="107" customFormat="1" ht="13.5" thickBot="1" x14ac:dyDescent="0.25">
      <c r="A32" s="20" t="s">
        <v>23</v>
      </c>
      <c r="B32" s="110"/>
      <c r="C32" s="110"/>
      <c r="D32" s="110"/>
      <c r="E32" s="110"/>
      <c r="F32" s="124"/>
      <c r="G32" s="113"/>
      <c r="H32" s="106"/>
      <c r="I32" s="132">
        <v>1224455717.8689554</v>
      </c>
      <c r="J32" s="117">
        <v>1384642351.4992921</v>
      </c>
      <c r="K32" s="117">
        <v>1593368949.9401729</v>
      </c>
      <c r="L32" s="117">
        <v>1992144044.0071771</v>
      </c>
      <c r="M32" s="133">
        <v>2419171846.3022885</v>
      </c>
      <c r="N32" s="40"/>
      <c r="O32" s="44"/>
    </row>
    <row r="33" spans="1:25" s="107" customFormat="1" ht="13.5" thickBot="1" x14ac:dyDescent="0.25">
      <c r="A33" s="51" t="s">
        <v>35</v>
      </c>
      <c r="B33" s="135"/>
      <c r="C33" s="135"/>
      <c r="D33" s="135"/>
      <c r="E33" s="135"/>
      <c r="F33" s="135"/>
      <c r="G33" s="136"/>
      <c r="H33" s="137"/>
      <c r="I33" s="135">
        <f>SUM(I29:I32)</f>
        <v>1958723234.1003897</v>
      </c>
      <c r="J33" s="135">
        <f t="shared" ref="J33:M33" si="9">SUM(J29:J32)</f>
        <v>2041306563.0425818</v>
      </c>
      <c r="K33" s="135">
        <f t="shared" si="9"/>
        <v>2193834982.3159356</v>
      </c>
      <c r="L33" s="135">
        <f t="shared" si="9"/>
        <v>2727901509.7321625</v>
      </c>
      <c r="M33" s="138">
        <f t="shared" si="9"/>
        <v>3324956313.618432</v>
      </c>
      <c r="N33" s="52">
        <f>SUM(I33:M33)</f>
        <v>12246722602.809502</v>
      </c>
      <c r="O33" s="52">
        <f>N33</f>
        <v>12246722602.809502</v>
      </c>
      <c r="R33" s="108"/>
      <c r="S33" s="108"/>
      <c r="T33" s="108"/>
      <c r="U33" s="108"/>
      <c r="V33" s="108"/>
      <c r="W33" s="108"/>
      <c r="X33" s="108"/>
      <c r="Y33" s="108"/>
    </row>
    <row r="34" spans="1:25" s="107" customFormat="1" x14ac:dyDescent="0.2">
      <c r="A34" s="53"/>
      <c r="B34" s="115"/>
      <c r="C34" s="54"/>
      <c r="D34" s="115"/>
      <c r="E34" s="54"/>
      <c r="F34" s="54"/>
      <c r="G34" s="54"/>
      <c r="H34" s="115"/>
      <c r="I34" s="115"/>
      <c r="J34" s="115"/>
      <c r="K34" s="115"/>
      <c r="L34" s="115"/>
      <c r="M34" s="115"/>
      <c r="N34" s="115"/>
      <c r="O34" s="55"/>
    </row>
    <row r="35" spans="1:25" s="107" customFormat="1" x14ac:dyDescent="0.2">
      <c r="A35" s="56" t="s">
        <v>36</v>
      </c>
      <c r="B35" s="57"/>
      <c r="C35" s="57"/>
      <c r="D35" s="57"/>
      <c r="E35" s="57"/>
      <c r="F35" s="57"/>
      <c r="G35" s="58"/>
      <c r="H35" s="59"/>
      <c r="I35" s="57"/>
      <c r="J35" s="57"/>
      <c r="K35" s="57"/>
      <c r="L35" s="57"/>
      <c r="M35" s="57"/>
      <c r="N35" s="60"/>
      <c r="O35" s="61"/>
      <c r="R35" s="108"/>
      <c r="S35" s="108"/>
      <c r="T35" s="108"/>
      <c r="U35" s="108"/>
      <c r="V35" s="108"/>
      <c r="W35" s="108"/>
      <c r="X35" s="108"/>
      <c r="Y35" s="108"/>
    </row>
    <row r="36" spans="1:25" s="107" customFormat="1" x14ac:dyDescent="0.2">
      <c r="A36" s="62" t="s">
        <v>52</v>
      </c>
      <c r="B36" s="63">
        <v>3700000000</v>
      </c>
      <c r="C36" s="63">
        <v>3900000000</v>
      </c>
      <c r="D36" s="63">
        <v>3534000000</v>
      </c>
      <c r="E36" s="63">
        <v>3348000000</v>
      </c>
      <c r="F36" s="63">
        <v>3100000000</v>
      </c>
      <c r="G36" s="64">
        <f>SUM(B36:F36)</f>
        <v>17582000000</v>
      </c>
      <c r="H36" s="65">
        <v>3100000000</v>
      </c>
      <c r="I36" s="63">
        <v>3101776278</v>
      </c>
      <c r="J36" s="63">
        <v>3101776278</v>
      </c>
      <c r="K36" s="63">
        <v>3873206193</v>
      </c>
      <c r="L36" s="63">
        <v>3873206193</v>
      </c>
      <c r="M36" s="63">
        <v>3873206193</v>
      </c>
      <c r="N36" s="66">
        <f>SUM(I36:M36)</f>
        <v>17823171135</v>
      </c>
      <c r="O36" s="67">
        <f t="shared" ref="O36:O37" si="10">SUM(G36:M36)</f>
        <v>38505171135</v>
      </c>
    </row>
    <row r="37" spans="1:25" s="107" customFormat="1" x14ac:dyDescent="0.2">
      <c r="A37" s="68" t="s">
        <v>53</v>
      </c>
      <c r="B37" s="69">
        <v>500000000</v>
      </c>
      <c r="C37" s="69">
        <v>2300000000</v>
      </c>
      <c r="D37" s="69">
        <v>2666000000</v>
      </c>
      <c r="E37" s="69">
        <v>2852000000</v>
      </c>
      <c r="F37" s="69">
        <v>3100000000</v>
      </c>
      <c r="G37" s="70">
        <f>SUM(B37:F37)</f>
        <v>11418000000</v>
      </c>
      <c r="H37" s="71">
        <v>3100000000</v>
      </c>
      <c r="I37" s="69">
        <v>3100000000</v>
      </c>
      <c r="J37" s="69">
        <v>3100000000</v>
      </c>
      <c r="K37" s="69">
        <v>2910000000</v>
      </c>
      <c r="L37" s="69">
        <v>2490000000</v>
      </c>
      <c r="M37" s="69">
        <v>0</v>
      </c>
      <c r="N37" s="72">
        <f>SUM(I37:M37)</f>
        <v>11600000000</v>
      </c>
      <c r="O37" s="73">
        <f t="shared" si="10"/>
        <v>26118000000</v>
      </c>
      <c r="R37" s="108"/>
      <c r="S37" s="108"/>
      <c r="T37" s="108"/>
      <c r="U37" s="108"/>
      <c r="V37" s="108"/>
      <c r="W37" s="108"/>
      <c r="X37" s="108"/>
      <c r="Y37" s="108"/>
    </row>
    <row r="38" spans="1:25" s="107" customFormat="1" x14ac:dyDescent="0.2">
      <c r="A38" s="68"/>
      <c r="B38" s="63"/>
      <c r="C38" s="63"/>
      <c r="D38" s="63"/>
      <c r="E38" s="63"/>
      <c r="F38" s="63"/>
      <c r="G38" s="64"/>
      <c r="H38" s="65"/>
      <c r="I38" s="63"/>
      <c r="J38" s="63"/>
      <c r="K38" s="63"/>
      <c r="L38" s="63"/>
      <c r="M38" s="63"/>
      <c r="N38" s="66"/>
      <c r="O38" s="67"/>
    </row>
    <row r="39" spans="1:25" s="107" customFormat="1" x14ac:dyDescent="0.2">
      <c r="A39" s="74" t="s">
        <v>37</v>
      </c>
      <c r="B39" s="75"/>
      <c r="C39" s="75"/>
      <c r="D39" s="75"/>
      <c r="E39" s="163" t="s">
        <v>38</v>
      </c>
      <c r="F39" s="164"/>
      <c r="G39" s="76"/>
      <c r="H39" s="77"/>
      <c r="I39" s="75"/>
      <c r="J39" s="75"/>
      <c r="K39" s="75"/>
      <c r="L39" s="75"/>
      <c r="M39" s="75"/>
      <c r="N39" s="78"/>
      <c r="O39" s="79"/>
      <c r="R39" s="108"/>
      <c r="S39" s="108"/>
      <c r="T39" s="108"/>
      <c r="U39" s="108"/>
      <c r="V39" s="108"/>
      <c r="W39" s="108"/>
      <c r="X39" s="108"/>
      <c r="Y39" s="108"/>
    </row>
    <row r="40" spans="1:25" s="107" customFormat="1" x14ac:dyDescent="0.2">
      <c r="A40" s="62" t="s">
        <v>54</v>
      </c>
      <c r="B40" s="139">
        <v>0</v>
      </c>
      <c r="C40" s="139">
        <v>0</v>
      </c>
      <c r="D40" s="139">
        <v>0</v>
      </c>
      <c r="E40" s="63">
        <v>118390311.50999999</v>
      </c>
      <c r="F40" s="63">
        <v>512750684.4799999</v>
      </c>
      <c r="G40" s="140">
        <f>SUM(B40:F40)</f>
        <v>631140995.98999989</v>
      </c>
      <c r="H40" s="141">
        <v>424954259.85000002</v>
      </c>
      <c r="I40" s="139">
        <v>416579398.43000001</v>
      </c>
      <c r="J40" s="139">
        <v>413629301.45401502</v>
      </c>
      <c r="K40" s="139">
        <v>417932447.00241548</v>
      </c>
      <c r="L40" s="139">
        <v>417932447.00241548</v>
      </c>
      <c r="M40" s="139">
        <v>417932447.00241548</v>
      </c>
      <c r="N40" s="142">
        <f>SUM(I40:M40)</f>
        <v>2084006040.8912613</v>
      </c>
      <c r="O40" s="67">
        <f t="shared" ref="O40:O41" si="11">SUM(G40:M40)</f>
        <v>3140101296.7312617</v>
      </c>
    </row>
    <row r="41" spans="1:25" s="107" customFormat="1" x14ac:dyDescent="0.2">
      <c r="A41" s="62" t="s">
        <v>55</v>
      </c>
      <c r="B41" s="139">
        <v>0</v>
      </c>
      <c r="C41" s="139">
        <v>0</v>
      </c>
      <c r="D41" s="139">
        <v>0</v>
      </c>
      <c r="E41" s="63">
        <v>115656316.75999999</v>
      </c>
      <c r="F41" s="63">
        <v>558144269.4000001</v>
      </c>
      <c r="G41" s="140">
        <f>SUM(B41:F41)</f>
        <v>673800586.16000009</v>
      </c>
      <c r="H41" s="141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42">
        <f>SUM(I41:M41)</f>
        <v>0</v>
      </c>
      <c r="O41" s="67">
        <f t="shared" si="11"/>
        <v>673800586.16000009</v>
      </c>
      <c r="R41" s="108"/>
      <c r="S41" s="108"/>
      <c r="T41" s="108"/>
      <c r="U41" s="108"/>
      <c r="V41" s="108"/>
      <c r="W41" s="108"/>
      <c r="X41" s="108"/>
      <c r="Y41" s="108"/>
    </row>
    <row r="42" spans="1:25" s="107" customFormat="1" x14ac:dyDescent="0.2">
      <c r="A42" s="80" t="s">
        <v>39</v>
      </c>
      <c r="B42" s="143"/>
      <c r="C42" s="143"/>
      <c r="D42" s="143"/>
      <c r="E42" s="143"/>
      <c r="F42" s="143"/>
      <c r="G42" s="144"/>
      <c r="H42" s="145"/>
      <c r="I42" s="143"/>
      <c r="J42" s="143"/>
      <c r="K42" s="143"/>
      <c r="L42" s="143"/>
      <c r="M42" s="143"/>
      <c r="N42" s="146"/>
      <c r="O42" s="81"/>
    </row>
    <row r="43" spans="1:25" s="107" customFormat="1" x14ac:dyDescent="0.2">
      <c r="A43" s="173" t="s">
        <v>40</v>
      </c>
      <c r="B43" s="139"/>
      <c r="C43" s="139"/>
      <c r="D43" s="139"/>
      <c r="E43" s="139"/>
      <c r="F43" s="139"/>
      <c r="G43" s="140"/>
      <c r="H43" s="141"/>
      <c r="I43" s="139">
        <v>397772788.05000007</v>
      </c>
      <c r="J43" s="139">
        <v>423628748.99284846</v>
      </c>
      <c r="K43" s="139">
        <v>556441731.73673153</v>
      </c>
      <c r="L43" s="139">
        <v>556441731.73673153</v>
      </c>
      <c r="M43" s="139">
        <v>556441731.73673153</v>
      </c>
      <c r="N43" s="142">
        <f>SUM(I43:M43)</f>
        <v>2490726732.2530432</v>
      </c>
      <c r="O43" s="67">
        <f t="shared" ref="O43:O44" si="12">SUM(G43:M43)</f>
        <v>2490726732.2530432</v>
      </c>
      <c r="R43" s="108"/>
      <c r="S43" s="108"/>
      <c r="T43" s="108"/>
      <c r="U43" s="108"/>
      <c r="V43" s="108"/>
      <c r="W43" s="108"/>
      <c r="X43" s="108"/>
      <c r="Y43" s="108"/>
    </row>
    <row r="44" spans="1:25" s="107" customFormat="1" ht="13.5" thickBot="1" x14ac:dyDescent="0.25">
      <c r="A44" s="174" t="s">
        <v>41</v>
      </c>
      <c r="B44" s="147"/>
      <c r="C44" s="147"/>
      <c r="D44" s="147"/>
      <c r="E44" s="147"/>
      <c r="F44" s="147"/>
      <c r="G44" s="148"/>
      <c r="H44" s="149"/>
      <c r="I44" s="147">
        <v>672816427.4799999</v>
      </c>
      <c r="J44" s="147">
        <v>1229506701.1967638</v>
      </c>
      <c r="K44" s="147">
        <v>1587026565.6590273</v>
      </c>
      <c r="L44" s="147">
        <v>1587026565.6590273</v>
      </c>
      <c r="M44" s="147">
        <v>1587026565.6590273</v>
      </c>
      <c r="N44" s="150">
        <f>SUM(I44:M44)</f>
        <v>6663402825.6538448</v>
      </c>
      <c r="O44" s="82">
        <f t="shared" si="12"/>
        <v>6663402825.6538448</v>
      </c>
    </row>
    <row r="45" spans="1:25" s="107" customFormat="1" x14ac:dyDescent="0.2">
      <c r="A45" s="151"/>
      <c r="B45" s="152"/>
      <c r="C45" s="152"/>
      <c r="D45" s="152"/>
      <c r="E45" s="152"/>
      <c r="F45" s="152"/>
      <c r="G45" s="151"/>
      <c r="H45" s="153"/>
      <c r="I45" s="152"/>
      <c r="J45" s="152"/>
      <c r="K45" s="152"/>
      <c r="L45" s="152"/>
      <c r="M45" s="152"/>
      <c r="N45" s="154"/>
      <c r="O45" s="154"/>
      <c r="R45" s="108"/>
      <c r="S45" s="108"/>
      <c r="T45" s="108"/>
      <c r="U45" s="108"/>
      <c r="V45" s="108"/>
      <c r="W45" s="108"/>
      <c r="X45" s="108"/>
      <c r="Y45" s="108"/>
    </row>
    <row r="46" spans="1:25" s="107" customFormat="1" ht="13.5" thickBot="1" x14ac:dyDescent="0.25">
      <c r="A46" s="83" t="s">
        <v>42</v>
      </c>
      <c r="B46" s="84">
        <f>B20+SUM(B36:B37)+B40+B41</f>
        <v>18924701145.953594</v>
      </c>
      <c r="C46" s="84">
        <f>C20+SUM(C36:C37)+C40+C41</f>
        <v>22370034375.973595</v>
      </c>
      <c r="D46" s="84">
        <f>D20+SUM(D36:D37)+D40+D41</f>
        <v>23493268170.426884</v>
      </c>
      <c r="E46" s="84">
        <f>E20+SUM(E36:E37)+E40+E41</f>
        <v>26198390260.845566</v>
      </c>
      <c r="F46" s="84">
        <f>F20+SUM(F36:F37)+F40+F41</f>
        <v>28465778622.898273</v>
      </c>
      <c r="G46" s="85">
        <f>SUM(B46:F46)</f>
        <v>119452172576.0979</v>
      </c>
      <c r="H46" s="86">
        <f>H20+SUM(H36:H37)+H40+H41</f>
        <v>28131220902.787537</v>
      </c>
      <c r="I46" s="84">
        <f>I20+SUM(I36:I37)+I40+I41+I43+I44</f>
        <v>29403588855.165668</v>
      </c>
      <c r="J46" s="84">
        <f>J20+SUM(J36:J37)+J40+J41+J43+J44</f>
        <v>30485957882.023445</v>
      </c>
      <c r="K46" s="84">
        <f>K20+SUM(K36:K37)+K40+K41+K43+K44</f>
        <v>32802271056.364269</v>
      </c>
      <c r="L46" s="84">
        <f>L20+SUM(L36:L37)+L40+L41+L43+L44</f>
        <v>33572921177.834118</v>
      </c>
      <c r="M46" s="84">
        <f>M20+SUM(M36:M37)+M40+M41+M43+M44</f>
        <v>32437694873.369606</v>
      </c>
      <c r="N46" s="87">
        <f>SUM(I46:M46)</f>
        <v>158702433844.75711</v>
      </c>
      <c r="O46" s="87">
        <f t="shared" ref="O46" si="13">SUM(G46:M46)</f>
        <v>306285827323.64252</v>
      </c>
    </row>
    <row r="47" spans="1:25" s="107" customFormat="1" ht="13.5" thickBot="1" x14ac:dyDescent="0.25">
      <c r="H47" s="153"/>
      <c r="R47" s="108"/>
      <c r="S47" s="108"/>
      <c r="T47" s="108"/>
      <c r="U47" s="108"/>
      <c r="V47" s="108"/>
      <c r="W47" s="108"/>
      <c r="X47" s="108"/>
      <c r="Y47" s="108"/>
    </row>
    <row r="48" spans="1:25" s="107" customFormat="1" ht="13.5" thickBot="1" x14ac:dyDescent="0.25">
      <c r="A48" s="88" t="s">
        <v>43</v>
      </c>
      <c r="B48" s="89">
        <f t="shared" ref="B48:H48" si="14">B11-B46</f>
        <v>3202474006.7170563</v>
      </c>
      <c r="C48" s="89">
        <f t="shared" si="14"/>
        <v>1127303679.0536957</v>
      </c>
      <c r="D48" s="89">
        <f t="shared" si="14"/>
        <v>1065891978.591198</v>
      </c>
      <c r="E48" s="89">
        <f t="shared" si="14"/>
        <v>1948016615.2823105</v>
      </c>
      <c r="F48" s="89">
        <f t="shared" si="14"/>
        <v>1858959494.2089005</v>
      </c>
      <c r="G48" s="90">
        <f t="shared" si="14"/>
        <v>9202645773.8531647</v>
      </c>
      <c r="H48" s="91">
        <f t="shared" si="14"/>
        <v>2174864727.2025566</v>
      </c>
      <c r="I48" s="89">
        <f t="shared" ref="I48:O48" si="15">I11-I46-I33</f>
        <v>1218133544.9392602</v>
      </c>
      <c r="J48" s="89">
        <f t="shared" si="15"/>
        <v>618402591.05722976</v>
      </c>
      <c r="K48" s="89">
        <f t="shared" si="15"/>
        <v>-750891062.1872735</v>
      </c>
      <c r="L48" s="89">
        <f t="shared" si="15"/>
        <v>-381489725.22176743</v>
      </c>
      <c r="M48" s="89">
        <f t="shared" si="15"/>
        <v>2047918422.190505</v>
      </c>
      <c r="N48" s="92">
        <f t="shared" si="15"/>
        <v>2752073770.7779617</v>
      </c>
      <c r="O48" s="92">
        <f t="shared" si="15"/>
        <v>14129584271.833687</v>
      </c>
    </row>
    <row r="49" spans="1:25" s="107" customFormat="1" x14ac:dyDescent="0.2">
      <c r="H49" s="153"/>
      <c r="R49" s="108"/>
      <c r="S49" s="108"/>
      <c r="T49" s="108"/>
      <c r="U49" s="108"/>
      <c r="V49" s="108"/>
      <c r="W49" s="108"/>
      <c r="X49" s="108"/>
      <c r="Y49" s="108"/>
    </row>
    <row r="50" spans="1:25" s="107" customFormat="1" x14ac:dyDescent="0.2">
      <c r="A50" s="93" t="s">
        <v>50</v>
      </c>
      <c r="B50" s="94">
        <v>0</v>
      </c>
      <c r="C50" s="94">
        <v>0</v>
      </c>
      <c r="D50" s="94">
        <v>0</v>
      </c>
      <c r="E50" s="94">
        <v>2077698.5944303703</v>
      </c>
      <c r="F50" s="95">
        <v>13770549.448899962</v>
      </c>
      <c r="G50" s="94">
        <f>SUM(B50:F50)</f>
        <v>15848248.043330332</v>
      </c>
      <c r="H50" s="96">
        <v>18394868.884657949</v>
      </c>
      <c r="I50" s="94">
        <v>27227018.391414173</v>
      </c>
      <c r="J50" s="94">
        <v>28438104.222583637</v>
      </c>
      <c r="K50" s="94">
        <v>29392353.416043222</v>
      </c>
      <c r="L50" s="94">
        <v>31010433.971741907</v>
      </c>
      <c r="M50" s="94">
        <v>32884134.414047472</v>
      </c>
      <c r="N50" s="96">
        <f>SUM(I50:M50)</f>
        <v>148952044.41583043</v>
      </c>
      <c r="O50" s="97">
        <f t="shared" ref="O50" si="16">SUM(G50:M50)</f>
        <v>183195161.34381869</v>
      </c>
    </row>
    <row r="51" spans="1:25" s="107" customFormat="1" ht="13.5" thickBot="1" x14ac:dyDescent="0.25">
      <c r="R51" s="108"/>
      <c r="S51" s="108"/>
      <c r="T51" s="108"/>
      <c r="U51" s="108"/>
      <c r="V51" s="108"/>
      <c r="W51" s="108"/>
      <c r="X51" s="108"/>
      <c r="Y51" s="108"/>
    </row>
    <row r="52" spans="1:25" s="107" customFormat="1" ht="13.5" thickBot="1" x14ac:dyDescent="0.25">
      <c r="A52" s="88" t="s">
        <v>44</v>
      </c>
      <c r="B52" s="89">
        <f>B48-B50</f>
        <v>3202474006.7170563</v>
      </c>
      <c r="C52" s="89">
        <f t="shared" ref="C52:M52" si="17">C48-C50</f>
        <v>1127303679.0536957</v>
      </c>
      <c r="D52" s="89">
        <f t="shared" si="17"/>
        <v>1065891978.591198</v>
      </c>
      <c r="E52" s="89">
        <f t="shared" si="17"/>
        <v>1945938916.68788</v>
      </c>
      <c r="F52" s="89">
        <f t="shared" si="17"/>
        <v>1845188944.7600005</v>
      </c>
      <c r="G52" s="90">
        <f>SUM(B52:F52)</f>
        <v>9186797525.8098297</v>
      </c>
      <c r="H52" s="91">
        <f>H48-H50</f>
        <v>2156469858.3178988</v>
      </c>
      <c r="I52" s="89">
        <f t="shared" si="17"/>
        <v>1190906526.5478461</v>
      </c>
      <c r="J52" s="89">
        <f t="shared" si="17"/>
        <v>589964486.83464611</v>
      </c>
      <c r="K52" s="89">
        <f t="shared" si="17"/>
        <v>-780283415.60331678</v>
      </c>
      <c r="L52" s="89">
        <f t="shared" si="17"/>
        <v>-412500159.19350934</v>
      </c>
      <c r="M52" s="89">
        <f t="shared" si="17"/>
        <v>2015034287.7764575</v>
      </c>
      <c r="N52" s="92">
        <f>SUM(I52:M52)</f>
        <v>2603121726.3621235</v>
      </c>
      <c r="O52" s="92">
        <f>O48-O50</f>
        <v>13946389110.489868</v>
      </c>
    </row>
    <row r="53" spans="1:25" s="107" customFormat="1" x14ac:dyDescent="0.2">
      <c r="R53" s="108"/>
      <c r="S53" s="108"/>
      <c r="T53" s="108"/>
      <c r="U53" s="108"/>
      <c r="V53" s="108"/>
      <c r="W53" s="108"/>
      <c r="X53" s="108"/>
      <c r="Y53" s="108"/>
    </row>
    <row r="54" spans="1:25" s="107" customFormat="1" ht="13.5" thickBot="1" x14ac:dyDescent="0.25">
      <c r="A54" s="98" t="s">
        <v>45</v>
      </c>
      <c r="B54" s="155"/>
      <c r="C54" s="155"/>
      <c r="D54" s="155"/>
      <c r="E54" s="155"/>
      <c r="F54" s="155"/>
      <c r="G54" s="99"/>
      <c r="H54" s="99"/>
      <c r="I54" s="100">
        <f>$N$54/5</f>
        <v>1628158675.4821346</v>
      </c>
      <c r="J54" s="101">
        <f>$N$54/5</f>
        <v>1628158675.4821346</v>
      </c>
      <c r="K54" s="101">
        <f>$N$54/5</f>
        <v>1628158675.4821346</v>
      </c>
      <c r="L54" s="101">
        <f>$N$54/5</f>
        <v>1628158675.4821346</v>
      </c>
      <c r="M54" s="102">
        <f>$N$54/5</f>
        <v>1628158675.4821346</v>
      </c>
      <c r="N54" s="168">
        <f>C52+D52+E52+F52+H52</f>
        <v>8140793377.4106731</v>
      </c>
      <c r="O54" s="103">
        <f>N54</f>
        <v>8140793377.4106731</v>
      </c>
    </row>
    <row r="55" spans="1:25" s="107" customFormat="1" ht="13.5" thickBot="1" x14ac:dyDescent="0.25">
      <c r="A55" s="156" t="s">
        <v>46</v>
      </c>
      <c r="B55" s="157">
        <f>B52</f>
        <v>3202474006.7170563</v>
      </c>
      <c r="C55" s="157">
        <f t="shared" ref="C55:F55" si="18">C52</f>
        <v>1127303679.0536957</v>
      </c>
      <c r="D55" s="157">
        <f t="shared" si="18"/>
        <v>1065891978.591198</v>
      </c>
      <c r="E55" s="157">
        <f t="shared" si="18"/>
        <v>1945938916.68788</v>
      </c>
      <c r="F55" s="157">
        <f t="shared" si="18"/>
        <v>1845188944.7600005</v>
      </c>
      <c r="G55" s="158">
        <f>SUM(B55:F55)</f>
        <v>9186797525.8098297</v>
      </c>
      <c r="H55" s="159">
        <f>H52</f>
        <v>2156469858.3178988</v>
      </c>
      <c r="I55" s="160">
        <f>I52+I54</f>
        <v>2819065202.0299807</v>
      </c>
      <c r="J55" s="157">
        <f t="shared" ref="J55:M55" si="19">J52+J54</f>
        <v>2218123162.3167806</v>
      </c>
      <c r="K55" s="157">
        <f t="shared" si="19"/>
        <v>847875259.8788178</v>
      </c>
      <c r="L55" s="157">
        <f t="shared" si="19"/>
        <v>1215658516.2886252</v>
      </c>
      <c r="M55" s="161">
        <f t="shared" si="19"/>
        <v>3643192963.2585921</v>
      </c>
      <c r="N55" s="92">
        <f>SUM(I55:M55)</f>
        <v>10743915103.772797</v>
      </c>
      <c r="O55" s="162"/>
      <c r="R55" s="108"/>
      <c r="S55" s="108"/>
      <c r="T55" s="108"/>
      <c r="U55" s="108"/>
      <c r="V55" s="108"/>
      <c r="W55" s="108"/>
      <c r="X55" s="108"/>
      <c r="Y55" s="108"/>
    </row>
    <row r="57" spans="1:25" ht="15" x14ac:dyDescent="0.2">
      <c r="A57" s="104" t="s">
        <v>47</v>
      </c>
      <c r="N57" s="105"/>
      <c r="R57" s="11"/>
      <c r="S57" s="11"/>
      <c r="T57" s="11"/>
      <c r="U57" s="11"/>
      <c r="V57" s="11"/>
      <c r="W57" s="11"/>
      <c r="X57" s="11"/>
      <c r="Y57" s="11"/>
    </row>
    <row r="58" spans="1:25" ht="15" x14ac:dyDescent="0.2">
      <c r="A58" s="104" t="s">
        <v>48</v>
      </c>
      <c r="N58" s="105"/>
      <c r="R58" s="11"/>
      <c r="S58" s="11"/>
      <c r="T58" s="11"/>
      <c r="U58" s="11"/>
      <c r="V58" s="11"/>
      <c r="W58" s="11"/>
      <c r="X58" s="11"/>
      <c r="Y58" s="11"/>
    </row>
    <row r="59" spans="1:25" ht="15" customHeight="1" x14ac:dyDescent="0.2">
      <c r="A59" s="104" t="s">
        <v>51</v>
      </c>
    </row>
    <row r="60" spans="1:25" ht="15" x14ac:dyDescent="0.2">
      <c r="A60" s="104" t="s">
        <v>49</v>
      </c>
      <c r="R60" s="11"/>
      <c r="S60" s="11"/>
      <c r="T60" s="11"/>
      <c r="U60" s="11"/>
      <c r="V60" s="11"/>
      <c r="W60" s="11"/>
      <c r="X60" s="11"/>
      <c r="Y60" s="11"/>
    </row>
  </sheetData>
  <mergeCells count="6">
    <mergeCell ref="B4:F4"/>
    <mergeCell ref="G4:G5"/>
    <mergeCell ref="I4:M4"/>
    <mergeCell ref="N4:N5"/>
    <mergeCell ref="G13:G14"/>
    <mergeCell ref="N13:N14"/>
  </mergeCells>
  <printOptions horizontalCentered="1"/>
  <pageMargins left="0.25" right="0.25" top="0.88" bottom="0.89" header="0.5" footer="0.42"/>
  <pageSetup scale="42" orientation="landscape" r:id="rId1"/>
  <headerFooter alignWithMargins="0">
    <oddHeader>&amp;L&amp;"Arial,Bold"State of Texas HHSC&amp;C&amp;"Arial,Bold"&amp;F
&amp;A</oddHeader>
    <oddFooter>&amp;C&amp;8Page &amp;P of &amp;N&amp;R&amp;8November 13,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BN Summary</vt:lpstr>
      <vt:lpstr>'BN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Neutrality Financial Summary 2019</dc:title>
  <dc:creator>Texas Health and Human Services</dc:creator>
  <cp:lastModifiedBy>Lauffer,Jessica (HHSC)</cp:lastModifiedBy>
  <dcterms:created xsi:type="dcterms:W3CDTF">2019-11-12T18:35:48Z</dcterms:created>
  <dcterms:modified xsi:type="dcterms:W3CDTF">2019-11-25T15:44:51Z</dcterms:modified>
</cp:coreProperties>
</file>