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70" windowWidth="18435" windowHeight="10860" tabRatio="887" activeTab="1"/>
  </bookViews>
  <sheets>
    <sheet name="Document History" sheetId="1" r:id="rId1"/>
    <sheet name="Part 1" sheetId="2" r:id="rId2"/>
    <sheet name="Part 2" sheetId="3" r:id="rId3"/>
    <sheet name="Part 3" sheetId="4" r:id="rId4"/>
    <sheet name="Part 4" sheetId="5" r:id="rId5"/>
    <sheet name="Part 4b" sheetId="6" r:id="rId6"/>
    <sheet name="Part 5" sheetId="7" r:id="rId7"/>
    <sheet name="Part 6" sheetId="8" r:id="rId8"/>
    <sheet name="Part 7" sheetId="9" r:id="rId9"/>
    <sheet name="Certification" sheetId="10" r:id="rId10"/>
    <sheet name="free tab" sheetId="11" r:id="rId11"/>
  </sheets>
  <definedNames>
    <definedName name="_xlfn.IFERROR" hidden="1">#NAME?</definedName>
    <definedName name="_xlnm.Print_Area" localSheetId="0">'Document History'!$B$2:$F$17</definedName>
    <definedName name="_xlnm.Print_Area" localSheetId="1">'Part 1'!$A$1:$Q$101</definedName>
    <definedName name="_xlnm.Print_Area" localSheetId="2">'Part 2'!$A$1:$Q$64</definedName>
    <definedName name="_xlnm.Print_Area" localSheetId="3">'Part 3'!$A$1:$Q$70</definedName>
    <definedName name="_xlnm.Print_Area" localSheetId="4">'Part 4'!$A$1:$Q$101</definedName>
    <definedName name="_xlnm.Print_Area" localSheetId="5">'Part 4b'!$A$1:$Q$106</definedName>
    <definedName name="_xlnm.Print_Area" localSheetId="6">'Part 5'!$A$1:$Q$114</definedName>
    <definedName name="_xlnm.Print_Area" localSheetId="7">'Part 6'!$A$1:$Q$127</definedName>
    <definedName name="_xlnm.Print_Titles" localSheetId="0">'Document History'!$9:$10</definedName>
    <definedName name="_xlnm.Print_Titles" localSheetId="1">'Part 1'!$1:$10</definedName>
    <definedName name="_xlnm.Print_Titles" localSheetId="2">'Part 2'!$1:$9</definedName>
    <definedName name="_xlnm.Print_Titles" localSheetId="3">'Part 3'!$1:$10</definedName>
    <definedName name="_xlnm.Print_Titles" localSheetId="4">'Part 4'!$1:$10</definedName>
    <definedName name="_xlnm.Print_Titles" localSheetId="5">'Part 4b'!$1:$10</definedName>
    <definedName name="_xlnm.Print_Titles" localSheetId="6">'Part 5'!$1:$10</definedName>
    <definedName name="_xlnm.Print_Titles" localSheetId="7">'Part 6'!$1:$10</definedName>
  </definedNames>
  <calcPr fullCalcOnLoad="1"/>
</workbook>
</file>

<file path=xl/comments2.xml><?xml version="1.0" encoding="utf-8"?>
<comments xmlns="http://schemas.openxmlformats.org/spreadsheetml/2006/main">
  <authors>
    <author>jovington</author>
  </authors>
  <commentList>
    <comment ref="B86" authorId="0">
      <text>
        <r>
          <rPr>
            <sz val="9"/>
            <rFont val="Tahoma"/>
            <family val="2"/>
          </rPr>
          <t>Enter in month of August, as a Year-to-Date amount.</t>
        </r>
      </text>
    </comment>
    <comment ref="D87" authorId="0">
      <text>
        <r>
          <rPr>
            <sz val="9"/>
            <rFont val="Tahoma"/>
            <family val="2"/>
          </rPr>
          <t>Enter in month of August, as a Year-to-Date amount.</t>
        </r>
      </text>
    </comment>
    <comment ref="B70" authorId="0">
      <text>
        <r>
          <rPr>
            <sz val="9"/>
            <rFont val="Tahoma"/>
            <family val="2"/>
          </rPr>
          <t xml:space="preserve">Income for Exper Rebate calculation
</t>
        </r>
      </text>
    </comment>
    <comment ref="B81" authorId="0">
      <text>
        <r>
          <rPr>
            <b/>
            <sz val="10"/>
            <rFont val="Tahoma"/>
            <family val="2"/>
          </rPr>
          <t>This is the addjusted Net Income used for the Exper Rebate calculation.</t>
        </r>
        <r>
          <rPr>
            <sz val="9"/>
            <rFont val="Tahoma"/>
            <family val="2"/>
          </rPr>
          <t xml:space="preserve">
</t>
        </r>
      </text>
    </comment>
    <comment ref="E5" authorId="0">
      <text>
        <r>
          <rPr>
            <sz val="9"/>
            <rFont val="Tahoma"/>
            <family val="2"/>
          </rPr>
          <t>Note that each service area in this Program is a single County, and is not a group of conitguous counties or a greater metro area.
  The name format used here shows th e County name first, which may be followed by some key metro areas within the County; metro areas are shown in parenthesis, and are for reference only.</t>
        </r>
      </text>
    </comment>
    <comment ref="B12" authorId="0">
      <text>
        <r>
          <rPr>
            <sz val="10"/>
            <rFont val="Tahoma"/>
            <family val="2"/>
          </rPr>
          <t>This shows any temporary timing differences between the Medicare and Medicaid payment files.  Any differences shown here should be small, and should hopefully go away in later submissions as retro-adjustments, etc., are applied.</t>
        </r>
      </text>
    </comment>
    <comment ref="B17" authorId="0">
      <text>
        <r>
          <rPr>
            <sz val="10"/>
            <rFont val="Tahoma"/>
            <family val="2"/>
          </rPr>
          <t xml:space="preserve">Enter the amount you actually receive, including any subseqent risk adjustment payments, etc. If the MMP receives the full amount with no withholding, then the amount here would be the same as the amount shown in Part 3, Premiums, Line Item # 12.  If 1% (etc) were withheld, then the amount on this line would be less than what was shown on Part 3, Line Item 12.
</t>
        </r>
      </text>
    </comment>
    <comment ref="B18" authorId="0">
      <text>
        <r>
          <rPr>
            <sz val="10"/>
            <rFont val="Tahoma"/>
            <family val="2"/>
          </rPr>
          <t xml:space="preserve">This line should calculate as zero if there was no withholding;  otherwise, it should show the 1% (or other amount) that was withheld.
</t>
        </r>
      </text>
    </comment>
    <comment ref="B24" authorId="0">
      <text>
        <r>
          <rPr>
            <sz val="10"/>
            <rFont val="Tahoma"/>
            <family val="2"/>
          </rPr>
          <t xml:space="preserve">Enter the amount you actually received.  If the MMP receives the full amount with no withholding, then the amount here would be the same as the amount shown in Part 3, Premiums, Line Item # 32.  If 1% (etc) were withheld, then the amount on this line would be less than what was shown on Part 3, Line Item 32.  If funds are recouped afterwards, instead of withheld upfront, then go back and adjust the original amount received downwards, to the actual final net received.
</t>
        </r>
      </text>
    </comment>
    <comment ref="B25" authorId="0">
      <text>
        <r>
          <rPr>
            <sz val="10"/>
            <rFont val="Tahoma"/>
            <family val="2"/>
          </rPr>
          <t xml:space="preserve">Enter the amount you actually received. If the MMP receives the full amount with no withholding, then the amount here would be the same as the amount shown in Part 3, Premiums, Line Item # 40.  If 1% (etc) were withheld, then the amount on this line would be less than what was shown on Part 3, Line Item 40.   If funds are recouped afterwards, instead of withheld upfront, then go back and adjust the original amount received downwards, to the actual final net received.
</t>
        </r>
      </text>
    </comment>
    <comment ref="B26" authorId="0">
      <text>
        <r>
          <rPr>
            <sz val="10"/>
            <rFont val="Tahoma"/>
            <family val="2"/>
          </rPr>
          <t xml:space="preserve">This line should calculate as zero if there was no withholding;  otherwise, it should show the 1% (or other amount) that was withheld.
</t>
        </r>
      </text>
    </comment>
    <comment ref="B27" authorId="0">
      <text>
        <r>
          <rPr>
            <sz val="10"/>
            <rFont val="Tahoma"/>
            <family val="2"/>
          </rPr>
          <t xml:space="preserve">This line should calculate as zero if there was no withholding;  otherwise, it should show the 1% (or other amount) that was withheld.
</t>
        </r>
      </text>
    </comment>
    <comment ref="B13" authorId="0">
      <text>
        <r>
          <rPr>
            <sz val="10"/>
            <rFont val="Tahoma"/>
            <family val="2"/>
          </rPr>
          <t>This reflects the average for the Medicaid # of Mbr-Mos.</t>
        </r>
      </text>
    </comment>
    <comment ref="D5" authorId="0">
      <text>
        <r>
          <rPr>
            <sz val="10"/>
            <rFont val="Tahoma"/>
            <family val="2"/>
          </rPr>
          <t>Indicate here if this is a revised submission (e.g., the second time you sent in a Q3 FSR, etc). If revised, type REVISED here.</t>
        </r>
      </text>
    </comment>
    <comment ref="B5" authorId="0">
      <text>
        <r>
          <rPr>
            <sz val="10"/>
            <rFont val="Tahoma"/>
            <family val="2"/>
          </rPr>
          <t>This should reflect the date that you actually send this xls file to HHSC.  If it is a revision, the revision should have a later date than the first submission.</t>
        </r>
      </text>
    </comment>
    <comment ref="G6" authorId="0">
      <text>
        <r>
          <rPr>
            <sz val="10"/>
            <rFont val="Tahoma"/>
            <family val="2"/>
          </rPr>
          <t>select from drop down list</t>
        </r>
      </text>
    </comment>
    <comment ref="F5" authorId="0">
      <text>
        <r>
          <rPr>
            <sz val="10"/>
            <rFont val="Tahoma"/>
            <family val="2"/>
          </rPr>
          <t>Select from drop-down list</t>
        </r>
      </text>
    </comment>
    <comment ref="C3" authorId="0">
      <text>
        <r>
          <rPr>
            <sz val="10"/>
            <rFont val="Tahoma"/>
            <family val="2"/>
          </rPr>
          <t>Select from drop-down list</t>
        </r>
      </text>
    </comment>
    <comment ref="C4" authorId="0">
      <text>
        <r>
          <rPr>
            <sz val="10"/>
            <rFont val="Tahoma"/>
            <family val="2"/>
          </rPr>
          <t>Select from drop-down list</t>
        </r>
      </text>
    </comment>
    <comment ref="C6" authorId="0">
      <text>
        <r>
          <rPr>
            <sz val="10"/>
            <rFont val="Tahoma"/>
            <family val="2"/>
          </rPr>
          <t>Select from drop-down list</t>
        </r>
      </text>
    </comment>
    <comment ref="B16" authorId="0">
      <text>
        <r>
          <rPr>
            <sz val="10"/>
            <rFont val="Tahoma"/>
            <family val="2"/>
          </rPr>
          <t>All Medicare premiums shown here are net of the 2% Sequestration and the plan user fees.</t>
        </r>
      </text>
    </comment>
    <comment ref="B33" authorId="0">
      <text>
        <r>
          <rPr>
            <sz val="10"/>
            <rFont val="Tahoma"/>
            <family val="2"/>
          </rPr>
          <t>This is the grossed-up reimbursement to the MMP for its payment of the ACA Health Insurer Providers Fee.
   The HHSC reimbursement payment will be paid once a year after the September payment by the MMP for the prior year.  For SFY17, this may get rolled into the cap rates, at which point this line would go away.
    Enter a reimbursement received as a positive number.</t>
        </r>
      </text>
    </comment>
    <comment ref="B36" authorId="0">
      <text>
        <r>
          <rPr>
            <sz val="10"/>
            <rFont val="Tahoma"/>
            <family val="2"/>
          </rPr>
          <t xml:space="preserve">Enter the sum of two amounts:
  a) the amount paid out by the MMP (or via its parent) for its payment of the ACA Health Insurer Providers Fee attributable to this FSR; and,
  b) the amount paid out by the MMP or its parent for additional corporate taxes resulting from the ACA Health Insurer Providers Fee.  
Do not include any increases to Premium Taxes here;  enter those in Line 21 below.
    Enter payments made as positive numbers.
This annual fee is to be paid to the Federal government each September for the prior year. </t>
        </r>
      </text>
    </comment>
    <comment ref="B93" authorId="0">
      <text>
        <r>
          <rPr>
            <sz val="10"/>
            <rFont val="Tahoma"/>
            <family val="2"/>
          </rPr>
          <t>Is also net of the Health Insurer tax.</t>
        </r>
      </text>
    </comment>
    <comment ref="B37" authorId="0">
      <text>
        <r>
          <rPr>
            <sz val="10"/>
            <rFont val="Tahoma"/>
            <family val="2"/>
          </rPr>
          <t xml:space="preserve">Include all Premium Taxes here, including any increased Prem Taxes resulting from the Health Insurer Fee.
</t>
        </r>
      </text>
    </comment>
    <comment ref="B76" authorId="0">
      <text>
        <r>
          <rPr>
            <b/>
            <sz val="10"/>
            <rFont val="Tahoma"/>
            <family val="2"/>
          </rPr>
          <t xml:space="preserve">This is the total Net Income attributable to the Dual Demo Program </t>
        </r>
        <r>
          <rPr>
            <sz val="9"/>
            <rFont val="Tahoma"/>
            <family val="2"/>
          </rPr>
          <t>(expressed as a profitibility percentage)</t>
        </r>
        <r>
          <rPr>
            <b/>
            <sz val="10"/>
            <rFont val="Tahoma"/>
            <family val="2"/>
          </rPr>
          <t>.</t>
        </r>
      </text>
    </comment>
    <comment ref="B68" authorId="0">
      <text>
        <r>
          <rPr>
            <b/>
            <sz val="10"/>
            <rFont val="Tahoma"/>
            <family val="2"/>
          </rPr>
          <t>This is the total Net Income attributable to the Dual Demo Program.</t>
        </r>
      </text>
    </comment>
    <comment ref="B49" authorId="0">
      <text>
        <r>
          <rPr>
            <sz val="10"/>
            <rFont val="Tahoma"/>
            <family val="2"/>
          </rPr>
          <t>before rebates</t>
        </r>
      </text>
    </comment>
  </commentList>
</comments>
</file>

<file path=xl/comments3.xml><?xml version="1.0" encoding="utf-8"?>
<comments xmlns="http://schemas.openxmlformats.org/spreadsheetml/2006/main">
  <authors>
    <author>jovington</author>
  </authors>
  <commentList>
    <comment ref="B16" authorId="0">
      <text>
        <r>
          <rPr>
            <sz val="9"/>
            <rFont val="Tahoma"/>
            <family val="2"/>
          </rPr>
          <t>This is a simple allocation between Medicare and Medicaid, based on proportionate dollar volume of medical expenses being managed.</t>
        </r>
      </text>
    </comment>
    <comment ref="B28" authorId="0">
      <text>
        <r>
          <rPr>
            <sz val="9"/>
            <rFont val="Tahoma"/>
            <family val="2"/>
          </rPr>
          <t>This is a simple allocation between Medicare and Medicaid, based on proportionate dollar volume of medical expenses being managed.</t>
        </r>
      </text>
    </comment>
    <comment ref="B17" authorId="0">
      <text>
        <r>
          <rPr>
            <sz val="9"/>
            <rFont val="Tahoma"/>
            <family val="2"/>
          </rPr>
          <t>This is a simple allocation between Medicare and Medicaid, based on proportionate dollar volume of Rx expenses being managed.</t>
        </r>
      </text>
    </comment>
    <comment ref="B29" authorId="0">
      <text>
        <r>
          <rPr>
            <sz val="9"/>
            <rFont val="Tahoma"/>
            <family val="2"/>
          </rPr>
          <t>This is a simple allocation between Medicare and Medicaid, based on proportionate dollar volume of Rx expenses being managed.</t>
        </r>
      </text>
    </comment>
    <comment ref="B15" authorId="0">
      <text>
        <r>
          <rPr>
            <sz val="10"/>
            <rFont val="Tahoma"/>
            <family val="2"/>
          </rPr>
          <t>These are derived using the Medicare enrollment numbers.</t>
        </r>
      </text>
    </comment>
    <comment ref="B27" authorId="0">
      <text>
        <r>
          <rPr>
            <sz val="10"/>
            <rFont val="Tahoma"/>
            <family val="2"/>
          </rPr>
          <t xml:space="preserve">These are derived using the Medicaid enrollment numbers.
</t>
        </r>
      </text>
    </comment>
    <comment ref="B20" authorId="0">
      <text>
        <r>
          <rPr>
            <sz val="9"/>
            <rFont val="Tahoma"/>
            <family val="2"/>
          </rPr>
          <t xml:space="preserve">before Medicare Rx rebates
</t>
        </r>
      </text>
    </comment>
  </commentList>
</comments>
</file>

<file path=xl/comments4.xml><?xml version="1.0" encoding="utf-8"?>
<comments xmlns="http://schemas.openxmlformats.org/spreadsheetml/2006/main">
  <authors>
    <author>jovington</author>
  </authors>
  <commentList>
    <comment ref="B11" authorId="0">
      <text>
        <r>
          <rPr>
            <sz val="10"/>
            <rFont val="Tahoma"/>
            <family val="2"/>
          </rPr>
          <t>Per the Medicare CMS payment file.</t>
        </r>
      </text>
    </comment>
    <comment ref="B41" authorId="0">
      <text>
        <r>
          <rPr>
            <sz val="10"/>
            <rFont val="Tahoma"/>
            <family val="2"/>
          </rPr>
          <t>Per the Medicaid payment file.</t>
        </r>
      </text>
    </comment>
    <comment ref="B23" authorId="0">
      <text>
        <r>
          <rPr>
            <sz val="10"/>
            <rFont val="Tahoma"/>
            <family val="2"/>
          </rPr>
          <t>Includes full amount (ie, not reduced by any withholding),</t>
        </r>
        <r>
          <rPr>
            <b/>
            <u val="single"/>
            <sz val="10"/>
            <rFont val="Tahoma"/>
            <family val="2"/>
          </rPr>
          <t xml:space="preserve"> plus any retroactive adjustments (including risk adjustments, etc.).</t>
        </r>
        <r>
          <rPr>
            <sz val="9"/>
            <rFont val="Tahoma"/>
            <family val="2"/>
          </rPr>
          <t xml:space="preserve">. </t>
        </r>
        <r>
          <rPr>
            <sz val="10"/>
            <rFont val="Tahoma"/>
            <family val="2"/>
          </rPr>
          <t>Retroactive adjustments should be applied to the month it pertains to, not the month in which it is received.  Any withholding which may ultimately be lost (or any recoupment) should not be reflected in these amounts;  the numbers here should reflect the full gross amount without any decrement.</t>
        </r>
      </text>
    </comment>
    <comment ref="B35" authorId="0">
      <text>
        <r>
          <rPr>
            <b/>
            <sz val="10"/>
            <rFont val="Tahoma"/>
            <family val="2"/>
          </rPr>
          <t>Must include full amount, plus any and all subseqent adjustments (including risk adjustments, retroactive adjustments, etc.)</t>
        </r>
        <r>
          <rPr>
            <sz val="10"/>
            <rFont val="Tahoma"/>
            <family val="2"/>
          </rPr>
          <t>. Any later adjustments should be applied to the month(s) it pertains to, not the month in which it is received.</t>
        </r>
      </text>
    </comment>
    <comment ref="B17" authorId="0">
      <text>
        <r>
          <rPr>
            <sz val="10"/>
            <rFont val="Tahoma"/>
            <family val="2"/>
          </rPr>
          <t>These Medicare average $PMPM amounts here are calculated by the spreadsheet, and reflect the effective average rate for a Medi</t>
        </r>
        <r>
          <rPr>
            <u val="single"/>
            <sz val="10"/>
            <rFont val="Tahoma"/>
            <family val="2"/>
          </rPr>
          <t>caid</t>
        </r>
        <r>
          <rPr>
            <sz val="10"/>
            <rFont val="Tahoma"/>
            <family val="2"/>
          </rPr>
          <t xml:space="preserve"> </t>
        </r>
        <r>
          <rPr>
            <u val="single"/>
            <sz val="10"/>
            <rFont val="Tahoma"/>
            <family val="2"/>
          </rPr>
          <t>risk group</t>
        </r>
        <r>
          <rPr>
            <sz val="10"/>
            <rFont val="Tahoma"/>
            <family val="2"/>
          </rPr>
          <t>, as determined by dividing aggregate Medicare premium dollars by the # of Medicare enrollees.  These amounts may fluctuate in future submissions, refelcting the impact of subsequent CMS  risk adjustment payments, etc. 
    These average Medicare $PMPM amounts further reflect that there are multiple Medicare rate cells within a single Medicaid risk group.  Data here is grouped by Medicaid risk group, not by Medicare rate cell.  Thus, the average Medicare amount for a given Medicaid risk group can flucuate from month to month due to shifting mix.</t>
        </r>
      </text>
    </comment>
  </commentList>
</comments>
</file>

<file path=xl/comments5.xml><?xml version="1.0" encoding="utf-8"?>
<comments xmlns="http://schemas.openxmlformats.org/spreadsheetml/2006/main">
  <authors>
    <author>jovington</author>
  </authors>
  <commentList>
    <comment ref="C29" authorId="0">
      <text>
        <r>
          <rPr>
            <sz val="10"/>
            <rFont val="Tahoma"/>
            <family val="2"/>
          </rPr>
          <t>The Line 12 total here should be equal to the sum of Line items #13 &amp; 14 on Part 5. If this error-check line appears blank, no errors have been detected.</t>
        </r>
      </text>
    </comment>
    <comment ref="C60" authorId="0">
      <text>
        <r>
          <rPr>
            <sz val="10"/>
            <rFont val="Tahoma"/>
            <family val="2"/>
          </rPr>
          <t>This total should be equal to the sum of Lines #38 &amp; 39 on Part 5.  If this error-check line appears blank, no errors have been detected.</t>
        </r>
      </text>
    </comment>
    <comment ref="B16" authorId="0">
      <text>
        <r>
          <rPr>
            <sz val="10"/>
            <rFont val="Tahoma"/>
            <family val="2"/>
          </rPr>
          <t xml:space="preserve">The amount the MMP pays to providers for Medicare medical services hereunder, </t>
        </r>
        <r>
          <rPr>
            <u val="single"/>
            <sz val="10"/>
            <rFont val="Tahoma"/>
            <family val="2"/>
          </rPr>
          <t>on a Fee-for-Service payment basis</t>
        </r>
        <r>
          <rPr>
            <sz val="10"/>
            <rFont val="Tahoma"/>
            <family val="2"/>
          </rPr>
          <t>.  (Excludes pharmacy)</t>
        </r>
      </text>
    </comment>
    <comment ref="B22" authorId="0">
      <text>
        <r>
          <rPr>
            <sz val="10"/>
            <rFont val="Tahoma"/>
            <family val="2"/>
          </rPr>
          <t>The amount the MMP pays to providers for Medicare medical services hereunder,</t>
        </r>
        <r>
          <rPr>
            <u val="single"/>
            <sz val="10"/>
            <rFont val="Tahoma"/>
            <family val="2"/>
          </rPr>
          <t xml:space="preserve"> on a capitated payment basis</t>
        </r>
        <r>
          <rPr>
            <sz val="10"/>
            <rFont val="Tahoma"/>
            <family val="2"/>
          </rPr>
          <t>. (Excludes pharmacy)</t>
        </r>
      </text>
    </comment>
    <comment ref="C35" authorId="0">
      <text>
        <r>
          <rPr>
            <sz val="10"/>
            <rFont val="Tahoma"/>
            <family val="2"/>
          </rPr>
          <t>The Line16 total here should be equal to the sum of Line items #15 &amp; 21 on Part 5.  If this error-check line appears blank, no errors have been detected.</t>
        </r>
      </text>
    </comment>
    <comment ref="C66" authorId="0">
      <text>
        <r>
          <rPr>
            <sz val="10"/>
            <rFont val="Tahoma"/>
            <family val="2"/>
          </rPr>
          <t>This total should be equal to the sum of Line items #40 &amp; 51 on Part 5.  If this error-check line appears blank, no errors have been detected.</t>
        </r>
      </text>
    </comment>
    <comment ref="B79" authorId="0">
      <text>
        <r>
          <rPr>
            <sz val="10"/>
            <rFont val="Tahoma"/>
            <family val="2"/>
          </rPr>
          <t>From the total of Lines 8 &amp; 28 above, how much (in $) of the Paid Capitation to Providers is allocated between Medicaid vs Medicare? (This is as opposed to being discretely identifiable, without allocation.)</t>
        </r>
      </text>
    </comment>
    <comment ref="B68" authorId="0">
      <text>
        <r>
          <rPr>
            <sz val="10"/>
            <rFont val="Tahoma"/>
            <family val="2"/>
          </rPr>
          <t xml:space="preserve">Applies only to Medicaid;  applies only to one risk group.
Enter only the </t>
        </r>
        <r>
          <rPr>
            <u val="single"/>
            <sz val="10"/>
            <rFont val="Tahoma"/>
            <family val="2"/>
          </rPr>
          <t>incremental</t>
        </r>
        <r>
          <rPr>
            <sz val="10"/>
            <rFont val="Tahoma"/>
            <family val="2"/>
          </rPr>
          <t xml:space="preserve"> payment resulting from MPAP;  the "base" payment should go in one of the sections above.</t>
        </r>
      </text>
    </comment>
    <comment ref="B80" authorId="0">
      <text>
        <r>
          <rPr>
            <sz val="10"/>
            <rFont val="Tahoma"/>
            <family val="2"/>
          </rPr>
          <t>From the total of Lines 8 &amp; 28 above, how much (in $) of the Paid Capitation to Providers is allocated between Risk Groups? (This is as opposed to being discretely identifiable, without allocation.)</t>
        </r>
      </text>
    </comment>
    <comment ref="B46" authorId="0">
      <text>
        <r>
          <rPr>
            <sz val="10"/>
            <rFont val="Tahoma"/>
            <family val="2"/>
          </rPr>
          <t>Exclude any incremental payments resulting from MPAP (i.e., do not include that portion that is higher than what it otherwise would have been).</t>
        </r>
      </text>
    </comment>
    <comment ref="B52" authorId="0">
      <text>
        <r>
          <rPr>
            <sz val="10"/>
            <rFont val="Tahoma"/>
            <family val="2"/>
          </rPr>
          <t>Exclude any incremental payments resulting from MPAP (i.e., do not include that portion that is higher than what it otherwise would have been).</t>
        </r>
      </text>
    </comment>
  </commentList>
</comments>
</file>

<file path=xl/comments6.xml><?xml version="1.0" encoding="utf-8"?>
<comments xmlns="http://schemas.openxmlformats.org/spreadsheetml/2006/main">
  <authors>
    <author>jovington</author>
  </authors>
  <commentList>
    <comment ref="B12" authorId="0">
      <text>
        <r>
          <rPr>
            <sz val="10"/>
            <rFont val="Tahoma"/>
            <family val="2"/>
          </rPr>
          <t>These Medicare average $PMPM amounts here are calculated by the spreadsheet, and reflect the effective average rate for a Medi</t>
        </r>
        <r>
          <rPr>
            <u val="single"/>
            <sz val="10"/>
            <rFont val="Tahoma"/>
            <family val="2"/>
          </rPr>
          <t>caid</t>
        </r>
        <r>
          <rPr>
            <sz val="10"/>
            <rFont val="Tahoma"/>
            <family val="2"/>
          </rPr>
          <t xml:space="preserve"> </t>
        </r>
        <r>
          <rPr>
            <u val="single"/>
            <sz val="10"/>
            <rFont val="Tahoma"/>
            <family val="2"/>
          </rPr>
          <t>risk group</t>
        </r>
        <r>
          <rPr>
            <sz val="10"/>
            <rFont val="Tahoma"/>
            <family val="2"/>
          </rPr>
          <t>, as determined by dividing aggregate Medicare premium dollars by the # of Medicare enrollees.  These amounts may fluctuate in future submissions, reflecting the impact of subsequent CMS  risk adjustment payments, etc. 
    These average Medicare $PMPM amounts further reflect that there are multiple Medicare rate cells within a single Medicaid risk group.  Data here is grouped by Medicaid risk group, not by Medicare rate cell.  Thus, the average Medicare amount for a given Medicaid risk group can fluctuate from month to month due to shifting mix.</t>
        </r>
      </text>
    </comment>
    <comment ref="B30" authorId="0">
      <text>
        <r>
          <rPr>
            <sz val="10"/>
            <rFont val="Tahoma"/>
            <family val="2"/>
          </rPr>
          <t>Excludes Pharmacy</t>
        </r>
      </text>
    </comment>
    <comment ref="B11" authorId="0">
      <text>
        <r>
          <rPr>
            <sz val="10"/>
            <rFont val="Tahoma"/>
            <family val="2"/>
          </rPr>
          <t>Excludes Pharmacy</t>
        </r>
      </text>
    </comment>
    <comment ref="B49" authorId="0">
      <text>
        <r>
          <rPr>
            <sz val="10"/>
            <rFont val="Tahoma"/>
            <family val="2"/>
          </rPr>
          <t>Excludes Pharmacy</t>
        </r>
      </text>
    </comment>
    <comment ref="B68" authorId="0">
      <text>
        <r>
          <rPr>
            <sz val="10"/>
            <rFont val="Tahoma"/>
            <family val="2"/>
          </rPr>
          <t>Excludes Pharmacy</t>
        </r>
      </text>
    </comment>
    <comment ref="B87" authorId="0">
      <text>
        <r>
          <rPr>
            <sz val="10"/>
            <rFont val="Tahoma"/>
            <family val="2"/>
          </rPr>
          <t>Excludes Pharmacy</t>
        </r>
      </text>
    </comment>
  </commentList>
</comments>
</file>

<file path=xl/comments7.xml><?xml version="1.0" encoding="utf-8"?>
<comments xmlns="http://schemas.openxmlformats.org/spreadsheetml/2006/main">
  <authors>
    <author>jovington</author>
  </authors>
  <commentList>
    <comment ref="B42" authorId="0">
      <text>
        <r>
          <rPr>
            <sz val="10"/>
            <rFont val="Tahoma"/>
            <family val="2"/>
          </rPr>
          <t>Input the total that is included above which was not distinctly identifiable as being solely for Medicare, and had to be allocated in order to determine the Medicare piece.</t>
        </r>
      </text>
    </comment>
    <comment ref="B80" authorId="0">
      <text>
        <r>
          <rPr>
            <sz val="10"/>
            <rFont val="Tahoma"/>
            <family val="2"/>
          </rPr>
          <t>Input the aggregate $ that are included in the Medicaid subtotal above which were not distinctly identifiable as being solely for Medicaid, and had to be allocated in order to determine the Medicaid piece.</t>
        </r>
      </text>
    </comment>
    <comment ref="B112" authorId="0">
      <text>
        <r>
          <rPr>
            <sz val="10"/>
            <rFont val="Tahoma"/>
            <family val="2"/>
          </rPr>
          <t>This is for non-covered services or benefits that are not approved as Flexible Benefits, and thus are not Allowable Costs hereunder. This would include any gift cards or other Rewards &amp; Incentives that have been pre-submitted and approved by HHSC.</t>
        </r>
      </text>
    </comment>
    <comment ref="B100" authorId="0">
      <text>
        <r>
          <rPr>
            <sz val="10"/>
            <rFont val="Tahoma"/>
            <family val="2"/>
          </rPr>
          <t>This amount should be comparatively small;  otherwise, please correct. See explanation in the FSR Instructions.</t>
        </r>
      </text>
    </comment>
    <comment ref="B83" authorId="0">
      <text>
        <r>
          <rPr>
            <sz val="10"/>
            <rFont val="Tahoma"/>
            <family val="2"/>
          </rPr>
          <t>Excludes pharmacy services.</t>
        </r>
      </text>
    </comment>
    <comment ref="B86" authorId="0">
      <text>
        <r>
          <rPr>
            <sz val="10"/>
            <rFont val="Tahoma"/>
            <family val="2"/>
          </rPr>
          <t>Excludes Incentives and Rewards</t>
        </r>
      </text>
    </comment>
    <comment ref="B87" authorId="0">
      <text>
        <r>
          <rPr>
            <sz val="10"/>
            <rFont val="Tahoma"/>
            <family val="2"/>
          </rPr>
          <t>Excludes Incentives and Rewards</t>
        </r>
      </text>
    </comment>
    <comment ref="B26" authorId="0">
      <text>
        <r>
          <rPr>
            <sz val="10"/>
            <rFont val="Tahoma"/>
            <family val="2"/>
          </rPr>
          <t>This would generally be entered as a negative number.</t>
        </r>
      </text>
    </comment>
    <comment ref="B60" authorId="0">
      <text>
        <r>
          <rPr>
            <sz val="10"/>
            <rFont val="Tahoma"/>
            <family val="2"/>
          </rPr>
          <t>This would generally be entered as a negative number.</t>
        </r>
      </text>
    </comment>
    <comment ref="D119" authorId="0">
      <text>
        <r>
          <rPr>
            <sz val="10"/>
            <rFont val="Tahoma"/>
            <family val="2"/>
          </rPr>
          <t>This compares Part 4 with Part 5 with respect to Medicaid medical expenses.  If this Line is zero or close to it, the two Parts are in balance.  (Zero is represented by a dash - here.)</t>
        </r>
      </text>
    </comment>
    <comment ref="B91" authorId="0">
      <text>
        <r>
          <rPr>
            <sz val="10"/>
            <rFont val="Tahoma"/>
            <family val="2"/>
          </rPr>
          <t>Of the total dollars in Lines 58 and 59 (Fexible Benefits), how much was allocated in making the split between Acute and LTC?  Was it entirely based on an allocation, or was all of it discretely identifiable as either Acute vs LTC?  Or some portion was discretely identifiable, and the rest was allocated?  Show dollars allocated.</t>
        </r>
        <r>
          <rPr>
            <b/>
            <sz val="10"/>
            <rFont val="Tahoma"/>
            <family val="2"/>
          </rPr>
          <t xml:space="preserve"> </t>
        </r>
      </text>
    </comment>
    <comment ref="B109" authorId="0">
      <text>
        <r>
          <rPr>
            <sz val="10"/>
            <rFont val="Tahoma"/>
            <family val="2"/>
          </rPr>
          <t>From the total of Lines 16, 42, &amp; 52 above, how much (in $) is allocated between Medicare vs Medicaid;  and, within Medicaid, between Acute and LTC (as opposed to being discretely identifiable to these classifications).</t>
        </r>
      </text>
    </comment>
    <comment ref="B116" authorId="0">
      <text>
        <r>
          <rPr>
            <sz val="10"/>
            <rFont val="Tahoma"/>
            <family val="2"/>
          </rPr>
          <t>The MMP needs to make sure that Parts 4 and 5 tie for each of Medicare and Medicaid, separately, before submitting the FSR.  Use this section to do this.</t>
        </r>
      </text>
    </comment>
    <comment ref="B68" authorId="0">
      <text>
        <r>
          <rPr>
            <sz val="10"/>
            <rFont val="Tahoma"/>
            <family val="2"/>
          </rPr>
          <t>Exclude any incremental payments resulting from MPAP (i.e., do not include that portion that is higher than what it otherwise would have been).</t>
        </r>
      </text>
    </comment>
    <comment ref="B69" authorId="0">
      <text>
        <r>
          <rPr>
            <sz val="10"/>
            <rFont val="Tahoma"/>
            <family val="2"/>
          </rPr>
          <t xml:space="preserve">Exclude any incremental payments resulting from MPAP (i.e., do not include that portion that is higher than what it otherwise would have been).  Also exclude Medicare-covered components of NF costs. </t>
        </r>
      </text>
    </comment>
    <comment ref="B70" authorId="0">
      <text>
        <r>
          <rPr>
            <sz val="10"/>
            <rFont val="Tahoma"/>
            <family val="2"/>
          </rPr>
          <t>Enter only the incremental payment resulting from MPAP;  the "base" payment should go in one of the sections above.</t>
        </r>
      </text>
    </comment>
    <comment ref="D123" authorId="0">
      <text>
        <r>
          <rPr>
            <sz val="10"/>
            <rFont val="Tahoma"/>
            <family val="2"/>
          </rPr>
          <t>This compares Part 4 with Part 5 with respect to Medicare medical expenses.  If this Line is zero or close to it, the two Parts are in balance.  (Zero is represented by a dash - here.)</t>
        </r>
      </text>
    </comment>
    <comment ref="B43" authorId="0">
      <text>
        <r>
          <rPr>
            <sz val="10"/>
            <rFont val="Arial"/>
            <family val="2"/>
          </rPr>
          <t>List each Line Item # from above.  For example:  #1, 2, 7, 9, &amp; 11.</t>
        </r>
      </text>
    </comment>
    <comment ref="B81" authorId="0">
      <text>
        <r>
          <rPr>
            <sz val="10"/>
            <rFont val="Arial"/>
            <family val="2"/>
          </rPr>
          <t>List each Line Item # from above.  For example:  #26, 27, 32, 35, &amp; 36.</t>
        </r>
      </text>
    </comment>
    <comment ref="B35" authorId="0">
      <text>
        <r>
          <rPr>
            <sz val="10"/>
            <rFont val="Tahoma"/>
            <family val="2"/>
          </rPr>
          <t>Includes therapy normally billed under Medicare Part B,  and  other items, such as physician-ordered supplies that require pre-authorization and that are billable to Part B.</t>
        </r>
      </text>
    </comment>
    <comment ref="B12" authorId="0">
      <text>
        <r>
          <rPr>
            <sz val="10"/>
            <rFont val="Tahoma"/>
            <family val="2"/>
          </rPr>
          <t>Includes "blended services," including the Medicaid cost portion that is in cross-over claims.  For Medicare-covered services, this would include Medicaid covered deductibles and co-pays.</t>
        </r>
      </text>
    </comment>
    <comment ref="B63" authorId="0">
      <text>
        <r>
          <rPr>
            <sz val="10"/>
            <rFont val="Tahoma"/>
            <family val="2"/>
          </rPr>
          <t>The Medicaid portion of cross-over and blended claims is included in Medicare, above.  Thus, these costs should not be duplicated and included here under Medicaid. An estimate of this "missing piece" may be in Line Item # 18.</t>
        </r>
      </text>
    </comment>
    <comment ref="B78" authorId="0">
      <text>
        <r>
          <rPr>
            <sz val="10"/>
            <rFont val="Tahoma"/>
            <family val="2"/>
          </rPr>
          <t>Excludes the Medicaid portion of acute care blended and  cross-over claims.</t>
        </r>
      </text>
    </comment>
    <comment ref="B33" authorId="0">
      <text>
        <r>
          <rPr>
            <sz val="10"/>
            <rFont val="Tahoma"/>
            <family val="2"/>
          </rPr>
          <t>The line items below may not be universally considered to be truly "long term."  Interpret Line items #19 &amp; 20 primarily based on the described Medicare-covered Nursing Facility services.</t>
        </r>
      </text>
    </comment>
    <comment ref="B34" authorId="0">
      <text>
        <r>
          <rPr>
            <sz val="10"/>
            <rFont val="Tahoma"/>
            <family val="2"/>
          </rPr>
          <t>Excludes Medicaid-covered NF costs.</t>
        </r>
      </text>
    </comment>
    <comment ref="D117" authorId="0">
      <text>
        <r>
          <rPr>
            <sz val="10"/>
            <rFont val="Tahoma"/>
            <family val="2"/>
          </rPr>
          <t>Insert a very small number here, if needed, to make Parts 4 and 5 balance for Medicaid.  This number shold be trvial (such as less than 1).</t>
        </r>
      </text>
    </comment>
    <comment ref="D121" authorId="0">
      <text>
        <r>
          <rPr>
            <sz val="10"/>
            <rFont val="Tahoma"/>
            <family val="2"/>
          </rPr>
          <t>Insert a very small number here, if needed, to make Parts 4 and 5 balance for Medicare.  This number shold be trvial (such as less than 1).</t>
        </r>
      </text>
    </comment>
  </commentList>
</comments>
</file>

<file path=xl/comments8.xml><?xml version="1.0" encoding="utf-8"?>
<comments xmlns="http://schemas.openxmlformats.org/spreadsheetml/2006/main">
  <authors>
    <author>jovington</author>
  </authors>
  <commentList>
    <comment ref="B46" authorId="0">
      <text>
        <r>
          <rPr>
            <sz val="10"/>
            <rFont val="Tahoma"/>
            <family val="2"/>
          </rPr>
          <t>These are derived using the Medicare enrollment # of mbr-mos.</t>
        </r>
      </text>
    </comment>
    <comment ref="B55" authorId="0">
      <text>
        <r>
          <rPr>
            <sz val="10"/>
            <rFont val="Tahoma"/>
            <family val="2"/>
          </rPr>
          <t>This represents the % of Line 4 above that is due to generics.</t>
        </r>
      </text>
    </comment>
    <comment ref="B54" authorId="0">
      <text>
        <r>
          <rPr>
            <sz val="10"/>
            <rFont val="Tahoma"/>
            <family val="2"/>
          </rPr>
          <t>This should be the percentage of the sum of Lines 12 through 14 above that is from generic prescriptions.</t>
        </r>
      </text>
    </comment>
    <comment ref="B102" authorId="0">
      <text>
        <r>
          <rPr>
            <sz val="10"/>
            <rFont val="Tahoma"/>
            <family val="2"/>
          </rPr>
          <t>This Line excludes IBNR; the next Line includes it.</t>
        </r>
      </text>
    </comment>
    <comment ref="B106" authorId="0">
      <text>
        <r>
          <rPr>
            <sz val="10"/>
            <rFont val="Tahoma"/>
            <family val="2"/>
          </rPr>
          <t>This should be the percentage of the sum of Lines 48 through 50 above that is from generic prescriptions.</t>
        </r>
      </text>
    </comment>
    <comment ref="B107" authorId="0">
      <text>
        <r>
          <rPr>
            <sz val="10"/>
            <rFont val="Tahoma"/>
            <family val="2"/>
          </rPr>
          <t>This represents the % of Line 40 above that is due to generics.</t>
        </r>
      </text>
    </comment>
    <comment ref="B18" authorId="0">
      <text>
        <r>
          <rPr>
            <sz val="10"/>
            <rFont val="Tahoma"/>
            <family val="2"/>
          </rPr>
          <t>before rebates</t>
        </r>
      </text>
    </comment>
    <comment ref="B20" authorId="0">
      <text>
        <r>
          <rPr>
            <sz val="10"/>
            <rFont val="Tahoma"/>
            <family val="2"/>
          </rPr>
          <t>after rebates</t>
        </r>
      </text>
    </comment>
    <comment ref="B27" authorId="0">
      <text>
        <r>
          <rPr>
            <sz val="10"/>
            <rFont val="Tahoma"/>
            <family val="2"/>
          </rPr>
          <t>before rebates</t>
        </r>
      </text>
    </comment>
    <comment ref="B43" authorId="0">
      <text>
        <r>
          <rPr>
            <sz val="10"/>
            <rFont val="Tahoma"/>
            <family val="2"/>
          </rPr>
          <t>excludes Medicare Rx rebates</t>
        </r>
      </text>
    </comment>
    <comment ref="B44" authorId="0">
      <text>
        <r>
          <rPr>
            <sz val="10"/>
            <rFont val="Tahoma"/>
            <family val="2"/>
          </rPr>
          <t>after Medicare Rx rebates</t>
        </r>
      </text>
    </comment>
    <comment ref="E38" authorId="0">
      <text>
        <r>
          <rPr>
            <sz val="10"/>
            <rFont val="Tahoma"/>
            <family val="2"/>
          </rPr>
          <t>Any "ERROR" on these several lines denotes that you have input costs but no quantities, or you have entered quantities but no costs.  Make sure you have both, or neither.</t>
        </r>
      </text>
    </comment>
    <comment ref="E47" authorId="0">
      <text>
        <r>
          <rPr>
            <sz val="10"/>
            <rFont val="Tahoma"/>
            <family val="2"/>
          </rPr>
          <t xml:space="preserve">Any "ERROR" on these several lines denotes that you have input Medicare Rx quantities on this page but no Medicare member-months  in Part 3 for a given risk group in a given month.  </t>
        </r>
      </text>
    </comment>
    <comment ref="E91" authorId="0">
      <text>
        <r>
          <rPr>
            <sz val="10"/>
            <rFont val="Tahoma"/>
            <family val="2"/>
          </rPr>
          <t>Any "ERROR" on these several lines denotes that you have input costs but no quantities, or you have entered quantities but no costs.  Make sure you have both, or neither.</t>
        </r>
      </text>
    </comment>
    <comment ref="E99" authorId="0">
      <text>
        <r>
          <rPr>
            <sz val="10"/>
            <rFont val="Tahoma"/>
            <family val="2"/>
          </rPr>
          <t xml:space="preserve">Any "ERROR" on these several lines denotes that you have input Medicaid Rx quantities on this page but no Medicaid member-months  in Part 3 for a given risk group in a given month.  </t>
        </r>
      </text>
    </comment>
    <comment ref="C19" authorId="0">
      <text>
        <r>
          <rPr>
            <sz val="10"/>
            <rFont val="Tahoma"/>
            <family val="2"/>
          </rPr>
          <t>Enter normal rebates as a positive number.  Only use a negative number if there is some sort of reversal.</t>
        </r>
      </text>
    </comment>
  </commentList>
</comments>
</file>

<file path=xl/comments9.xml><?xml version="1.0" encoding="utf-8"?>
<comments xmlns="http://schemas.openxmlformats.org/spreadsheetml/2006/main">
  <authors>
    <author>jovington</author>
  </authors>
  <commentList>
    <comment ref="E5" authorId="0">
      <text>
        <r>
          <rPr>
            <sz val="9"/>
            <rFont val="Tahoma"/>
            <family val="2"/>
          </rPr>
          <t>Note that each service area in this Program is a single County, and is not a group of conitguous counties or a greater metro area.</t>
        </r>
      </text>
    </comment>
    <comment ref="B35" authorId="0">
      <text>
        <r>
          <rPr>
            <sz val="9"/>
            <rFont val="Tahoma"/>
            <family val="2"/>
          </rPr>
          <t>Corporate allocations here cannot include any cost that, if it were an unallocated cost incurred directly by the MMP, would be an unallowable cost, per the HHSC Cost Principles.  Thus, among other things, these allocations cannot include any pro rata amounts or assessments including or representing interest expense, income taxes, Experience Rebates, lobbying costs, donations, contributions, liquidated damages, mark-ups,  Affiliate margin or profit, entertainment, event tickets, alcohol, country club dues, golfing or similar costs, private aircraft expense or flight tickets in excess of the cost of standard coach fare, and, most fines and penalties, etc.</t>
        </r>
      </text>
    </comment>
    <comment ref="B28" authorId="0">
      <text>
        <r>
          <rPr>
            <sz val="9"/>
            <rFont val="Tahoma"/>
            <family val="2"/>
          </rPr>
          <t>These must be Allowable costs, per the HHSC Cost Principles.</t>
        </r>
      </text>
    </comment>
  </commentList>
</comments>
</file>

<file path=xl/sharedStrings.xml><?xml version="1.0" encoding="utf-8"?>
<sst xmlns="http://schemas.openxmlformats.org/spreadsheetml/2006/main" count="866" uniqueCount="528">
  <si>
    <t>Incurred Months:</t>
  </si>
  <si>
    <t>YTD</t>
  </si>
  <si>
    <t xml:space="preserve">              DATA CERTIFICATION FORM</t>
  </si>
  <si>
    <t>Document Name</t>
  </si>
  <si>
    <t xml:space="preserve">State Fiscal Year:  </t>
  </si>
  <si>
    <t xml:space="preserve">Submission Date:  </t>
  </si>
  <si>
    <t xml:space="preserve">Submission Type:  </t>
  </si>
  <si>
    <t>Summary Income Statement</t>
  </si>
  <si>
    <t>Printed Name and Title of CEO, CFO, or equivalent (no delegates)</t>
  </si>
  <si>
    <t>Date signed</t>
  </si>
  <si>
    <t xml:space="preserve">1.  </t>
  </si>
  <si>
    <t xml:space="preserve">2.  </t>
  </si>
  <si>
    <t xml:space="preserve">3.  </t>
  </si>
  <si>
    <t xml:space="preserve">8.  </t>
  </si>
  <si>
    <t>Legal Signature of officer named above</t>
  </si>
  <si>
    <t>Program:</t>
  </si>
  <si>
    <t>HHSC  FINANCIAL STATISTICAL REPORT  (FSR)</t>
  </si>
  <si>
    <t>Quarterly</t>
  </si>
  <si>
    <t>Yr-End 90-Day</t>
  </si>
  <si>
    <t>Yr-End 334-Day</t>
  </si>
  <si>
    <t>DO NOT DELETE BELOW THIS LINE</t>
  </si>
  <si>
    <t>Member Months:</t>
  </si>
  <si>
    <t xml:space="preserve">  Total Member Months</t>
  </si>
  <si>
    <t>Non-Physician Professional Services</t>
  </si>
  <si>
    <t>Reinsurance Premiums</t>
  </si>
  <si>
    <t>Reinsurance Recoveries</t>
  </si>
  <si>
    <t xml:space="preserve">  Total Related Party Expenses</t>
  </si>
  <si>
    <t>Physician Services:  Primary Care</t>
  </si>
  <si>
    <t>Physician Services:  Specialist</t>
  </si>
  <si>
    <t>Physician Services:  Deliveries - Prof Component</t>
  </si>
  <si>
    <t>Inpatient Facility Svcs: Medical/Surgical</t>
  </si>
  <si>
    <t>Inpatient Facility Svcs: Deliveries - Facility Component</t>
  </si>
  <si>
    <t>Revenues:</t>
  </si>
  <si>
    <t xml:space="preserve">  Investment Income</t>
  </si>
  <si>
    <t xml:space="preserve">  Other Revenue</t>
  </si>
  <si>
    <t xml:space="preserve">  Fee-For-Service</t>
  </si>
  <si>
    <t>STAR</t>
  </si>
  <si>
    <t>Dallas</t>
  </si>
  <si>
    <t>Other:</t>
  </si>
  <si>
    <t>Medical Expenses  by Service Type</t>
  </si>
  <si>
    <t>DO NOT DELETE BELOW THIS LINE:</t>
  </si>
  <si>
    <t>Total Gross Revenues</t>
  </si>
  <si>
    <t>Net Revenues</t>
  </si>
  <si>
    <t>STAR SDAs:</t>
  </si>
  <si>
    <t>Harris / Houston</t>
  </si>
  <si>
    <t>Ft. Worth / Tarrant</t>
  </si>
  <si>
    <t>El Paso</t>
  </si>
  <si>
    <t>Travis / Austin</t>
  </si>
  <si>
    <t>Lubbock</t>
  </si>
  <si>
    <t>Corpus / Nueces</t>
  </si>
  <si>
    <t>CHIP SDAs:</t>
  </si>
  <si>
    <t>STAR Health (Foster Care)</t>
  </si>
  <si>
    <t>Bexar/San Antonio</t>
  </si>
  <si>
    <t>STAR+PLUS</t>
  </si>
  <si>
    <t>Dental</t>
  </si>
  <si>
    <t>MCO name:</t>
  </si>
  <si>
    <t>Molina Healthcare</t>
  </si>
  <si>
    <t xml:space="preserve">             ----------------------------------------&gt;            </t>
  </si>
  <si>
    <t>Hidalgo</t>
  </si>
  <si>
    <t>Jefferson</t>
  </si>
  <si>
    <t>C-RSA</t>
  </si>
  <si>
    <t>M-RSA West</t>
  </si>
  <si>
    <t>M-RSA Central</t>
  </si>
  <si>
    <t>M-RSA Northeast</t>
  </si>
  <si>
    <t>Superior / Bankers / Centene</t>
  </si>
  <si>
    <t>HHSC Financial Statistical Report (FSR)</t>
  </si>
  <si>
    <t xml:space="preserve">9.  </t>
  </si>
  <si>
    <t xml:space="preserve">  Capitated Services</t>
  </si>
  <si>
    <t xml:space="preserve">  Net Reinsurance cost</t>
  </si>
  <si>
    <t>Included in Total Medical above:</t>
  </si>
  <si>
    <t>Incurred But Not Reported (IBNR)</t>
  </si>
  <si>
    <t>Net Reinsurance Cost $-PMPM, as included in the annual actuarial rate-setting letter:</t>
  </si>
  <si>
    <t>CHIP (excl Perinatal)</t>
  </si>
  <si>
    <t>CHIP-Perinate</t>
  </si>
  <si>
    <t>STAR Health</t>
  </si>
  <si>
    <t>SFY12</t>
  </si>
  <si>
    <t>SFY13</t>
  </si>
  <si>
    <t>link:</t>
  </si>
  <si>
    <t xml:space="preserve">  relevant rate for this FSR =</t>
  </si>
  <si>
    <t>http://www.hhsc.state.tx.us/rad/managed-care/downloads/2012-star-plus-info.pdf</t>
  </si>
  <si>
    <t>http://www.hhsc.state.tx.us/rad/managed-care/downloads/2012-star-info.pdf</t>
  </si>
  <si>
    <t>http://www.hhsc.state.tx.us/rad/managed-care/downloads/2012-chip-info.pdf</t>
  </si>
  <si>
    <t>(same source doc as CHIP;  different page)</t>
  </si>
  <si>
    <t>http://www.hhsc.state.tx.us/rad/managed-care/downloads/2012-star-health-info.pdf</t>
  </si>
  <si>
    <t xml:space="preserve">other: </t>
  </si>
  <si>
    <t>Rptg Period End Date:</t>
  </si>
  <si>
    <t>Administrative Expenses</t>
  </si>
  <si>
    <t>Paid Capitation:</t>
  </si>
  <si>
    <t>Paid Reinsurance Premiums, Net of Reinsurance Recoveries:</t>
  </si>
  <si>
    <t xml:space="preserve">  Total Other Medical Expenses</t>
  </si>
  <si>
    <t>Part 6:</t>
  </si>
  <si>
    <t>Part 4:</t>
  </si>
  <si>
    <t>Part 3:</t>
  </si>
  <si>
    <t>Part 2:</t>
  </si>
  <si>
    <t>Part 1:</t>
  </si>
  <si>
    <t>Total Expenses</t>
  </si>
  <si>
    <t>Net Reinsurance</t>
  </si>
  <si>
    <t>% Generic, by Aggregate $ Gross Cost</t>
  </si>
  <si>
    <t xml:space="preserve">  % of Medical Expenses that are Related Party</t>
  </si>
  <si>
    <t>Prescription Expense by Risk Group</t>
  </si>
  <si>
    <t>Part 5:</t>
  </si>
  <si>
    <t>% Admin Exp to Net Revenues</t>
  </si>
  <si>
    <t>Premium &amp; Maintenance Taxes</t>
  </si>
  <si>
    <t>Emergency Room Services</t>
  </si>
  <si>
    <t>Outpatient Facility Services</t>
  </si>
  <si>
    <t>Behavioral Health Services</t>
  </si>
  <si>
    <t>Vision Services</t>
  </si>
  <si>
    <t xml:space="preserve">  Capitated Services:  BH, Vision, etc.</t>
  </si>
  <si>
    <t>CHAPTER</t>
  </si>
  <si>
    <t>HHSC UNIFORM MANAGED CARE MANUAL</t>
  </si>
  <si>
    <t>EFFECTIVE DATE</t>
  </si>
  <si>
    <t>DOCUMENT</t>
  </si>
  <si>
    <t>EFFECTIVE</t>
  </si>
  <si>
    <t>DATE</t>
  </si>
  <si>
    <t>Baseline</t>
  </si>
  <si>
    <r>
      <t>3</t>
    </r>
    <r>
      <rPr>
        <sz val="8"/>
        <rFont val="Arial"/>
        <family val="2"/>
      </rPr>
      <t xml:space="preserve">  Brief description of the changes to the document made in the revision.</t>
    </r>
  </si>
  <si>
    <t>Acute Care Services:</t>
  </si>
  <si>
    <t>Long-Term Care Services:</t>
  </si>
  <si>
    <t>DAHS - Adult Day Care Services</t>
  </si>
  <si>
    <t>Service Coordinator Direct Staff Services</t>
  </si>
  <si>
    <t xml:space="preserve">  Attendant Care Enhancement payments</t>
  </si>
  <si>
    <t xml:space="preserve">  Behavioral Health Services $PMPM</t>
  </si>
  <si>
    <t xml:space="preserve">  Vision Services $PMPM</t>
  </si>
  <si>
    <r>
      <t>1</t>
    </r>
    <r>
      <rPr>
        <sz val="8"/>
        <rFont val="Arial"/>
        <family val="2"/>
      </rPr>
      <t xml:space="preserve">  Status should be represented as “Baseline” for initial issuances, “Revision” for changes to the Baseline version, and “Cancellation” for withdrawn versions.</t>
    </r>
  </si>
  <si>
    <t>% Generic, by # of Prescriptions</t>
  </si>
  <si>
    <t xml:space="preserve">  Capitated Services:  PCPs &amp; Hospitals</t>
  </si>
  <si>
    <t>HCBS STAR+PLUS Waiver Long-Term Care Services</t>
  </si>
  <si>
    <t xml:space="preserve">  Maintenance Taxes</t>
  </si>
  <si>
    <t>Total PBM $ billed to MCO (excl. PBM Admin)</t>
  </si>
  <si>
    <t>Total PBM Qty of Rx</t>
  </si>
  <si>
    <r>
      <t>Other Medical Expenses</t>
    </r>
    <r>
      <rPr>
        <b/>
        <u val="single"/>
        <sz val="10"/>
        <rFont val="Arial"/>
        <family val="2"/>
      </rPr>
      <t>:</t>
    </r>
  </si>
  <si>
    <t>IBNR related to Prescriptions</t>
  </si>
  <si>
    <t>Please provide the last date of actual pharmacy payments (Pharmacy Benefit Manager/PBM invoiced date range) included in "Prescription Paid Claims Expense" above:</t>
  </si>
  <si>
    <t>MCO Admin Cost (including PBM Admin)</t>
  </si>
  <si>
    <t xml:space="preserve">  IBNR Accrual - Medical</t>
  </si>
  <si>
    <t>Medical IBNR:</t>
  </si>
  <si>
    <t xml:space="preserve">   Average Monthly Member Months</t>
  </si>
  <si>
    <t>United HealthCare / UnitedHealth Group</t>
  </si>
  <si>
    <t>State-wide</t>
  </si>
  <si>
    <t>HealthSpring / Cigna</t>
  </si>
  <si>
    <t>Medical Expenses, excl Net Reinsurance</t>
  </si>
  <si>
    <r>
      <t xml:space="preserve">2 </t>
    </r>
    <r>
      <rPr>
        <sz val="8"/>
        <rFont val="Arial"/>
        <family val="2"/>
      </rPr>
      <t xml:space="preserve"> Revisions should be numbered according to the version of the issuance and sequential numbering of the revision—e.g., “1.2” refers to the first version of the document and the second revision.</t>
    </r>
  </si>
  <si>
    <t>Revision</t>
  </si>
  <si>
    <r>
      <t>By signature below, Contractor certifies that the data or document</t>
    </r>
    <r>
      <rPr>
        <sz val="10"/>
        <rFont val="Arial"/>
        <family val="2"/>
      </rPr>
      <t>s so recorded and submitted as input data or information, based on its best knowledge, information, and belief are in compliance with Subpart H of the Balanced Budget Act Certification requirements; are complete, accurate, and truthful; and are in accordance with all Federal and State laws, regulations, policies, and the HHSC Contract in effect during the time covered in the report. Contractor further certifies that it will retain and preserve all documents as required by law or by the Contract, submit all or any part of the same, or permit access to same for audit purposes, as required by HHSC or any agency of the federal government, or their representative(s). Document access and retention extends to source documents needed to verify any costs billed to or assessed to the Contractor by the Contractor's parent or any other Affiliate;  such source documents may include parts of the books and records of the parent or other Affiliate.</t>
    </r>
  </si>
  <si>
    <t>Sub-total:  Medicare Capitation</t>
  </si>
  <si>
    <t>Medicaid Premiums:</t>
  </si>
  <si>
    <t>CMS Medicare Premiums:</t>
  </si>
  <si>
    <t>Sub-total:  Medicaid Capitation</t>
  </si>
  <si>
    <t>Medicaid Pharmacy Premiums (HHSC Capitation):</t>
  </si>
  <si>
    <t>Medicaid Medical Premiums (HHSC Capitation):</t>
  </si>
  <si>
    <t>Medicare Medical Premiums:</t>
  </si>
  <si>
    <t>Medicare Pharmacy Premiums:</t>
  </si>
  <si>
    <t xml:space="preserve">  Total Medicare Medical Premium $PMPM</t>
  </si>
  <si>
    <t xml:space="preserve">  Total Medicare Medical Premiums</t>
  </si>
  <si>
    <t xml:space="preserve">  Total Medicare Pharmacy Premium $PMPM</t>
  </si>
  <si>
    <t xml:space="preserve">  Total Medicare Pharmacy Premiums </t>
  </si>
  <si>
    <t xml:space="preserve">  Total Medicaid Medical Premium $PMPM</t>
  </si>
  <si>
    <t xml:space="preserve">  Total Medicaid Medical Premiums</t>
  </si>
  <si>
    <t xml:space="preserve">  Total Medicaid Pharmacy Premium $PMPM</t>
  </si>
  <si>
    <t xml:space="preserve">  Total Medicaid Pharmacy Premiums </t>
  </si>
  <si>
    <t>Total Medical &amp; Prescription Expenses</t>
  </si>
  <si>
    <t>Dual Eligible - Nursing Facility</t>
  </si>
  <si>
    <t>Total Medicare Capitation Withheld</t>
  </si>
  <si>
    <t>Total Medicaid Capitation Withheld</t>
  </si>
  <si>
    <t>Net Amount Not Received by MMP</t>
  </si>
  <si>
    <t>Medicare Payments against Withholding</t>
  </si>
  <si>
    <t>Medicaid Payments against Withholding</t>
  </si>
  <si>
    <t>Medicaid Expenses:</t>
  </si>
  <si>
    <t>Medicare Expenses:</t>
  </si>
  <si>
    <t>Expenses:</t>
  </si>
  <si>
    <t xml:space="preserve">  Other Medicare Medical Expenses</t>
  </si>
  <si>
    <t>Total Medicare Medical Expenses</t>
  </si>
  <si>
    <t xml:space="preserve">  Other Medicaid Medical Expenses</t>
  </si>
  <si>
    <t>Total Medicaid Medical Expenses</t>
  </si>
  <si>
    <t>Medicaid:</t>
  </si>
  <si>
    <t>Medicare:</t>
  </si>
  <si>
    <t>Medicaid Prescription Exp (excl PBM Admin)</t>
  </si>
  <si>
    <t>Amerigroup / WellPoint / Anthem</t>
  </si>
  <si>
    <t>Paid Claims (FFS):</t>
  </si>
  <si>
    <t xml:space="preserve">  Total Medicare Paid Claims (FFS)</t>
  </si>
  <si>
    <t xml:space="preserve">  Total Medicare Paid Capitation</t>
  </si>
  <si>
    <t xml:space="preserve">  Total Medicare Net Reinsurance</t>
  </si>
  <si>
    <t>Total Medicare Medical IBNR</t>
  </si>
  <si>
    <t xml:space="preserve">  Total Medicaid Paid Claims (FFS)</t>
  </si>
  <si>
    <t xml:space="preserve">  Total Medicaid Paid Capitation</t>
  </si>
  <si>
    <t xml:space="preserve">  Total Medicaid Net Reinsurance</t>
  </si>
  <si>
    <t>Total Medicaid Medical IBNR:</t>
  </si>
  <si>
    <t xml:space="preserve">  Total Medicaid Other Medical Expenses</t>
  </si>
  <si>
    <t>MEDICAID PRESCRIPTION DATA</t>
  </si>
  <si>
    <t>MEDICARE PRESCRIPTION DATA</t>
  </si>
  <si>
    <r>
      <t>Medicare Prescription Expense (excluding PBM admin)</t>
    </r>
    <r>
      <rPr>
        <sz val="10"/>
        <rFont val="Arial"/>
        <family val="2"/>
      </rPr>
      <t>:</t>
    </r>
  </si>
  <si>
    <t>Medicare Prescription Expense $PMPM:</t>
  </si>
  <si>
    <t xml:space="preserve">  Medicare Prescription Paid Claims Expense $PMPM</t>
  </si>
  <si>
    <t>Medicare Average cost of paid claims per Prescription</t>
  </si>
  <si>
    <t># of Medicare Prescriptions:</t>
  </si>
  <si>
    <t># of Medicare Prescriptions per Member-Month</t>
  </si>
  <si>
    <t>Generic split for Medicare Paid Prescriptions:</t>
  </si>
  <si>
    <r>
      <t>Medicaid Prescription Expense (excluding PBM admin)</t>
    </r>
    <r>
      <rPr>
        <sz val="10"/>
        <rFont val="Arial"/>
        <family val="2"/>
      </rPr>
      <t>:</t>
    </r>
  </si>
  <si>
    <t xml:space="preserve">  Medicaid Prescription Paid Claims Expense</t>
  </si>
  <si>
    <t>Medicaid Prescription Expense (excl PBM admin)</t>
  </si>
  <si>
    <t>Medicaid Prescription Expense $PMPM:</t>
  </si>
  <si>
    <t>Medicaid Prescription Paid Claims Expense $PMPM</t>
  </si>
  <si>
    <t xml:space="preserve"> Medicaid Prescription Expense including IBNR $PMPM</t>
  </si>
  <si>
    <t># of Medicaid Prescriptions:</t>
  </si>
  <si>
    <t xml:space="preserve">  Total # of Medicaid Prescriptions</t>
  </si>
  <si>
    <t xml:space="preserve">  Total # of Medicare Prescriptions</t>
  </si>
  <si>
    <t>Medicaid Average cost of paid claims per Prescription</t>
  </si>
  <si>
    <r>
      <rPr>
        <b/>
        <sz val="10"/>
        <rFont val="Arial"/>
        <family val="2"/>
      </rPr>
      <t>Avg Cost per Medicaid Prescription</t>
    </r>
    <r>
      <rPr>
        <sz val="10"/>
        <rFont val="Arial"/>
        <family val="2"/>
      </rPr>
      <t xml:space="preserve"> (excl PBM Admin)</t>
    </r>
  </si>
  <si>
    <t># of Medicaid Prescriptions per Member-Month</t>
  </si>
  <si>
    <t>Generic split for Medicaid Paid Prescriptions:</t>
  </si>
  <si>
    <t>Managed Care contract costs</t>
  </si>
  <si>
    <t># of generic prescriptions</t>
  </si>
  <si>
    <t>aggr $ of generic prescriptions</t>
  </si>
  <si>
    <t>Medicaid</t>
  </si>
  <si>
    <t>Medicare</t>
  </si>
  <si>
    <t>Paid Medical Expenses Completion Factor:</t>
  </si>
  <si>
    <t xml:space="preserve">   Total</t>
  </si>
  <si>
    <t>Prescription Expenses (excl PBM Admin)</t>
  </si>
  <si>
    <t>Total Net Income Before Taxes</t>
  </si>
  <si>
    <t>% Total Net Income to Net Revenues</t>
  </si>
  <si>
    <t>% Net Income EXCL Medicare Rx</t>
  </si>
  <si>
    <t>% total Medical Exp to Net Revenues</t>
  </si>
  <si>
    <t>% total Prescription Exp to Net Revenues</t>
  </si>
  <si>
    <t>% Adj. Admin to Adj. Net Revenues</t>
  </si>
  <si>
    <t>Ratios</t>
  </si>
  <si>
    <t>% Medical Exp to Net Revenues</t>
  </si>
  <si>
    <t>% Prescription Exp to Net Revenues</t>
  </si>
  <si>
    <t>% Medical Exp to Revenues</t>
  </si>
  <si>
    <t>Medicare % to Medicare Revenues:</t>
  </si>
  <si>
    <t>Medicaid % to Medicaid Net Revenues:</t>
  </si>
  <si>
    <t>% Medicare Net Income to Revenues</t>
  </si>
  <si>
    <t>% Medicaid Net Income to Net Revenues</t>
  </si>
  <si>
    <t>Total Medicare Medical Expenses:</t>
  </si>
  <si>
    <t xml:space="preserve">  Total Medicare Long-Term Care Expenses</t>
  </si>
  <si>
    <t xml:space="preserve">  Total Medicaid Long-Term Care Expenses</t>
  </si>
  <si>
    <t>Total Medicaid Medical Expenses:</t>
  </si>
  <si>
    <t>Total Medicare &amp; Medicaid Medical Expenses:</t>
  </si>
  <si>
    <t>For Medicare &amp; Medicaid combined:</t>
  </si>
  <si>
    <t>5.3.1.47</t>
  </si>
  <si>
    <t>Miscellaneous Other Covered Services (Acute)</t>
  </si>
  <si>
    <t>Nursing Facility Services - 1st 100 days, daily rate</t>
  </si>
  <si>
    <t xml:space="preserve">MMP name:  </t>
  </si>
  <si>
    <t>MMP name:</t>
  </si>
  <si>
    <t>Medicare Profit/(Loss) before Exper Rebate</t>
  </si>
  <si>
    <t>Medicaid Profit/(Loss) before Exper Rebate</t>
  </si>
  <si>
    <t>Pgm Profit/(Loss) before Exper Rebate</t>
  </si>
  <si>
    <t>less: Medicare share of interest &amp; other inc</t>
  </si>
  <si>
    <t>less: Medicaid share of interest &amp; other inc</t>
  </si>
  <si>
    <t>% Interest Income to Revenues</t>
  </si>
  <si>
    <t>% allocated Admin Exp to Revenues</t>
  </si>
  <si>
    <t>Part 7:</t>
  </si>
  <si>
    <t>Bonuses</t>
  </si>
  <si>
    <t>Phone / Telecom / Cell phones / T1 / Broadband</t>
  </si>
  <si>
    <t>Computer hardware/Software purch., uncapitalized</t>
  </si>
  <si>
    <t>Maintenance, Repairs, Custodial, and Security</t>
  </si>
  <si>
    <t>Supplies, Postage, Freight, Printing</t>
  </si>
  <si>
    <t>Travel Expenses</t>
  </si>
  <si>
    <t>Insurance</t>
  </si>
  <si>
    <t>Depreciation &amp; Amortization</t>
  </si>
  <si>
    <t>Other Adminstrative Expenses</t>
  </si>
  <si>
    <t xml:space="preserve">     Subtotal (specified in-house services)</t>
  </si>
  <si>
    <t>Outsourced services (Non-Capitated Arrangements)</t>
  </si>
  <si>
    <t>Outsourced services (Capitated Arrangements)</t>
  </si>
  <si>
    <t>PBM Admin Fees - Fees based on $PMPM</t>
  </si>
  <si>
    <t>PBM Admin Fees - Fees based on transaction volume</t>
  </si>
  <si>
    <t>PBM Fees - Other</t>
  </si>
  <si>
    <t>Corporate Allocations</t>
  </si>
  <si>
    <t>Identify outsourced services included in Line 19 "Non-Capitated Arrangements" of this part by vendor and YTD dollar amount.</t>
  </si>
  <si>
    <t>Identify outsourced services included in Line 20 "Capitated Arrangements" of this part  by vendor and YTD dollar amount.</t>
  </si>
  <si>
    <t>Salaries, wages, and benefits (excl. bonuses)</t>
  </si>
  <si>
    <t>Rent, Lease, or Mortgage Payment for Office Space</t>
  </si>
  <si>
    <t>Utilities (if not incl. in rent), excl. Phone/Telecom</t>
  </si>
  <si>
    <t>Equipment Lease or Rent, excl. Phone/Telecom</t>
  </si>
  <si>
    <t>Legal &amp; Prof. Services, incl. External Audit, Tax, Consulting</t>
  </si>
  <si>
    <t>Marketing, PR, and Outreach (excl. Salaries)</t>
  </si>
  <si>
    <t>Taxes (excl. income taxes &amp; premium taxes) &amp; Licensing</t>
  </si>
  <si>
    <t>Total Medicare Medical &amp; Rx</t>
  </si>
  <si>
    <t>Total Combined Medical &amp; Rx</t>
  </si>
  <si>
    <t>Total Medicaid Medical &amp; Rx</t>
  </si>
  <si>
    <t>Furniture, Fixtures, &amp; other Equipment Purchased, uncapitalized</t>
  </si>
  <si>
    <t>STAR+PLUS SDAs</t>
  </si>
  <si>
    <t>STAR+PLUS+Medicare Duals Demo Counties</t>
  </si>
  <si>
    <t>Dallas County</t>
  </si>
  <si>
    <t>El Paso County</t>
  </si>
  <si>
    <t>County:</t>
  </si>
  <si>
    <t>Hidalgo (McAllen, Edinburg, Pharr, Mission)</t>
  </si>
  <si>
    <t>Harris County (Houston)</t>
  </si>
  <si>
    <t>Tarrant County (Ft. Worth)</t>
  </si>
  <si>
    <t>Bexar County (San Antonio)</t>
  </si>
  <si>
    <t>SFY:</t>
  </si>
  <si>
    <t xml:space="preserve">4. </t>
  </si>
  <si>
    <t xml:space="preserve">6. </t>
  </si>
  <si>
    <t>For period ending:</t>
  </si>
  <si>
    <t xml:space="preserve">5.  </t>
  </si>
  <si>
    <t xml:space="preserve">7. </t>
  </si>
  <si>
    <t xml:space="preserve">10.  </t>
  </si>
  <si>
    <t>(excludes PBM Admin expenses)</t>
  </si>
  <si>
    <t>PBM Admin Cost</t>
  </si>
  <si>
    <t>MMP Admin Cost (excluding PBM Admin)</t>
  </si>
  <si>
    <t>memo:</t>
  </si>
  <si>
    <t xml:space="preserve">   Medicare portion</t>
  </si>
  <si>
    <t xml:space="preserve">   Medicaid portion</t>
  </si>
  <si>
    <t xml:space="preserve">        add-check</t>
  </si>
  <si>
    <t xml:space="preserve">Note: Unless an item is specifically stated otherwise, reporting of all amounts is on an incurred basis (that is, reported in the period corresponding to dates the services were incurred, rather than to date paid).  All prior quarters' data must be updated to reflect the most recent actuals. </t>
  </si>
  <si>
    <t xml:space="preserve">  Medicare Prescription Paid Claims Expense</t>
  </si>
  <si>
    <r>
      <t xml:space="preserve">Net Income EXCL Medicare </t>
    </r>
    <r>
      <rPr>
        <b/>
        <sz val="12"/>
        <rFont val="Arial"/>
        <family val="2"/>
      </rPr>
      <t>Rx</t>
    </r>
  </si>
  <si>
    <t>less: interest &amp; other inc</t>
  </si>
  <si>
    <t>Nursing Facility Services - daily rate</t>
  </si>
  <si>
    <t>Nursing Facility Services - Add Ons</t>
  </si>
  <si>
    <t>Pharmacy administered vaccines ($)</t>
  </si>
  <si>
    <t>approved Duals Flexible Benefits (Acute)</t>
  </si>
  <si>
    <t>approved Duals Flexible Benefits (LTC)</t>
  </si>
  <si>
    <t>Already Included in Total Administrative Above:</t>
  </si>
  <si>
    <t>Member Months (per Medicaid):</t>
  </si>
  <si>
    <t>additional / (fewer) Mbr-Mos in Medicare</t>
  </si>
  <si>
    <t>Medicaid Balance</t>
  </si>
  <si>
    <t>Medicaid Check</t>
  </si>
  <si>
    <t>Medicare Balance</t>
  </si>
  <si>
    <t>Medicare Check</t>
  </si>
  <si>
    <t xml:space="preserve">  IBNR as % of total Medical Expenses</t>
  </si>
  <si>
    <t>State of Texas</t>
  </si>
  <si>
    <t>Not included in Total Medical above:</t>
  </si>
  <si>
    <t xml:space="preserve">  % of Medical Exp allocated btwn Medicare &amp; Medicaid</t>
  </si>
  <si>
    <r>
      <t xml:space="preserve">Note:  </t>
    </r>
    <r>
      <rPr>
        <b/>
        <u val="single"/>
        <sz val="10"/>
        <color indexed="12"/>
        <rFont val="Arial"/>
        <family val="2"/>
      </rPr>
      <t>All expenses included here must be excluded from the Consolidated Admin FSR</t>
    </r>
    <r>
      <rPr>
        <b/>
        <sz val="10"/>
        <color indexed="12"/>
        <rFont val="Arial"/>
        <family val="2"/>
      </rPr>
      <t xml:space="preserve"> that is for other Programs.</t>
    </r>
  </si>
  <si>
    <t>(Note:  There is no input required on this page.)</t>
  </si>
  <si>
    <t xml:space="preserve">11.  </t>
  </si>
  <si>
    <t xml:space="preserve">12.   </t>
  </si>
  <si>
    <t>On behalf of (name of Contractor)</t>
  </si>
  <si>
    <t>MMP Name (Name of entity of MCO/MMP)</t>
  </si>
  <si>
    <t xml:space="preserve">The above-named managed care organization, herein referred to as "MCO," "MMP," or "Contractor," is authorized to submit encounter data to the Texas Health and Human Services Commission (HHSC) for services rendered by the undersigned MCO, in machine-readable form, as specified by HHSC. Contractor is also required to submit data in the attached Financial Statistical Report (FSR). </t>
  </si>
  <si>
    <t xml:space="preserve">   Medicare Cost to Program, $PMPM</t>
  </si>
  <si>
    <t xml:space="preserve">   Medicaid Cost to Program, $PMPM</t>
  </si>
  <si>
    <t xml:space="preserve">   Total Cost to Program, $PMPM</t>
  </si>
  <si>
    <t xml:space="preserve">  difference (error) between Pt 4 &amp; Pt 5</t>
  </si>
  <si>
    <t xml:space="preserve">  Total approved Flexible Benefits</t>
  </si>
  <si>
    <t xml:space="preserve">  Total Capitated Services (per Part 4)</t>
  </si>
  <si>
    <t>This unprotected sheet may be used by Contractor for any purpose;  it is not required.</t>
  </si>
  <si>
    <t>MMP self-reported data, subject to audit</t>
  </si>
  <si>
    <t>template version</t>
  </si>
  <si>
    <r>
      <rPr>
        <b/>
        <sz val="10"/>
        <rFont val="Arial"/>
        <family val="2"/>
      </rPr>
      <t>Member Months</t>
    </r>
    <r>
      <rPr>
        <sz val="10"/>
        <rFont val="Arial"/>
        <family val="2"/>
      </rPr>
      <t xml:space="preserve"> (per Medicaid)</t>
    </r>
  </si>
  <si>
    <t>Medicaid Medical Premium $PMPM rates:</t>
  </si>
  <si>
    <t>Medicaid Pharmacy Premium $PMPM rates:</t>
  </si>
  <si>
    <t>HHSC Medicaid/CHIP Division - Finance</t>
  </si>
  <si>
    <t>Personal Attendant Svcs (non HCBS STAR+PLUS Waiver)</t>
  </si>
  <si>
    <t>Texas Financial Alignment Demonstration</t>
  </si>
  <si>
    <t>(excludes prescription expense)</t>
  </si>
  <si>
    <t>Other (Medicare &amp; Medicaid):</t>
  </si>
  <si>
    <t xml:space="preserve">  Rewards &amp; Incentives</t>
  </si>
  <si>
    <t>error-check:</t>
  </si>
  <si>
    <t>Demo Year # 1b: 1/1/2016 - 12/31/2016 (12 months)</t>
  </si>
  <si>
    <t>Demo Year # 2: 1/1/2017 - 12/31/2017 (12 months)</t>
  </si>
  <si>
    <t>Total:  46 months</t>
  </si>
  <si>
    <t>SFY15 (6 mos)</t>
  </si>
  <si>
    <t>SFY17 (12 mos)</t>
  </si>
  <si>
    <t>SFY19 (4 mos)</t>
  </si>
  <si>
    <t>SFY16 (12 mos)</t>
  </si>
  <si>
    <t>SFY18 (12 mos)</t>
  </si>
  <si>
    <r>
      <t xml:space="preserve">Demo Year # 1a: </t>
    </r>
    <r>
      <rPr>
        <b/>
        <u val="single"/>
        <sz val="10"/>
        <rFont val="Arial"/>
        <family val="2"/>
      </rPr>
      <t>3/1/2015</t>
    </r>
    <r>
      <rPr>
        <sz val="10"/>
        <rFont val="Arial"/>
        <family val="2"/>
      </rPr>
      <t xml:space="preserve"> - 12/31/2015 (10 months)</t>
    </r>
  </si>
  <si>
    <r>
      <t xml:space="preserve">Demo Year # 3: 1/1/2018 - </t>
    </r>
    <r>
      <rPr>
        <b/>
        <u val="single"/>
        <sz val="10"/>
        <rFont val="Arial"/>
        <family val="2"/>
      </rPr>
      <t>12/31/2018</t>
    </r>
    <r>
      <rPr>
        <sz val="10"/>
        <rFont val="Arial"/>
        <family val="2"/>
      </rPr>
      <t xml:space="preserve"> (12 months)</t>
    </r>
  </si>
  <si>
    <r>
      <t xml:space="preserve">   Subtotal - </t>
    </r>
    <r>
      <rPr>
        <b/>
        <u val="single"/>
        <sz val="10"/>
        <rFont val="Arial"/>
        <family val="2"/>
      </rPr>
      <t>MMP total costs</t>
    </r>
  </si>
  <si>
    <r>
      <t xml:space="preserve">   Subtotal - </t>
    </r>
    <r>
      <rPr>
        <b/>
        <u val="single"/>
        <sz val="10"/>
        <rFont val="Arial"/>
        <family val="2"/>
      </rPr>
      <t>MMP Medicare costs</t>
    </r>
  </si>
  <si>
    <r>
      <t xml:space="preserve">   Subtotal - </t>
    </r>
    <r>
      <rPr>
        <b/>
        <u val="single"/>
        <sz val="10"/>
        <rFont val="Arial"/>
        <family val="2"/>
      </rPr>
      <t>MMP Medicaid costs</t>
    </r>
  </si>
  <si>
    <t>total Flexible Benefits, $-PMPM</t>
  </si>
  <si>
    <t>total Flexible Benefits, as % of Revenues</t>
  </si>
  <si>
    <t>SFY</t>
  </si>
  <si>
    <t>Medicare Rx Premiums vs Costs:</t>
  </si>
  <si>
    <t>Medicare Rx Premiums</t>
  </si>
  <si>
    <t>Medicare pro rata share of PBM Admin</t>
  </si>
  <si>
    <t>Income / (Loss) on Medicare Rx - aggreg $</t>
  </si>
  <si>
    <t>Income / (Loss) on Medicare Rx - %</t>
  </si>
  <si>
    <t>Income / (Loss) on Medicare Rx - $PMPM</t>
  </si>
  <si>
    <t>Included in Lines 4 &amp; 41 above : Non-PBM expenditures</t>
  </si>
  <si>
    <t>Included in Lines 17 &amp; 54 above: Non-PBM # of Rx</t>
  </si>
  <si>
    <t>Excl from Lines 4 &amp; 41: PBM $ in Part 4 Other Med Exp.</t>
  </si>
  <si>
    <t>Excl from Lines 17 &amp; 54: PBM # of Rx related to Line 65</t>
  </si>
  <si>
    <t>Medicaid Rx Premiums vs Costs:</t>
  </si>
  <si>
    <t>Medicaid Rx Premiums</t>
  </si>
  <si>
    <t>Medicaid Rx Costs, excluding PBM Admin</t>
  </si>
  <si>
    <t>Medicaid pro rata share of PBM Admin</t>
  </si>
  <si>
    <t>Income / (Loss) on Medicaid Rx - aggreg $</t>
  </si>
  <si>
    <t>Income / (Loss) on Medicaid Rx - %</t>
  </si>
  <si>
    <t>Income / (Loss) on Medicaid Rx - $PMPM</t>
  </si>
  <si>
    <t>Income / (Loss) on all Rx - %</t>
  </si>
  <si>
    <t>Income / (Loss) on all Rx - $PMPM</t>
  </si>
  <si>
    <t>Medicare &amp; Medicaid combined:</t>
  </si>
  <si>
    <t>Dual Eligible - Community (OCC)</t>
  </si>
  <si>
    <t xml:space="preserve">Dual Eligible - HCBS STAR+PLUS Waiver </t>
  </si>
  <si>
    <t xml:space="preserve">  |</t>
  </si>
  <si>
    <t xml:space="preserve">          ||</t>
  </si>
  <si>
    <t>FSR qtr ending:</t>
  </si>
  <si>
    <t xml:space="preserve">  Prov. Incentives / Network Risk Ret - $ allocated </t>
  </si>
  <si>
    <t>(excludes Prescription pass-through)</t>
  </si>
  <si>
    <t>Memo:  QWP withholdings and recoupments</t>
  </si>
  <si>
    <t>Premiums, Member-Months, &amp; Rates, by Risk Group</t>
  </si>
  <si>
    <r>
      <t xml:space="preserve">Sub-total: </t>
    </r>
    <r>
      <rPr>
        <b/>
        <u val="single"/>
        <sz val="10"/>
        <rFont val="Arial"/>
        <family val="2"/>
      </rPr>
      <t>Medicaid</t>
    </r>
    <r>
      <rPr>
        <b/>
        <sz val="10"/>
        <rFont val="Arial"/>
        <family val="2"/>
      </rPr>
      <t xml:space="preserve"> Medical &amp; Rx Expenses</t>
    </r>
  </si>
  <si>
    <r>
      <t xml:space="preserve">Sub-total: </t>
    </r>
    <r>
      <rPr>
        <b/>
        <u val="single"/>
        <sz val="10"/>
        <rFont val="Arial"/>
        <family val="2"/>
      </rPr>
      <t>Medicare</t>
    </r>
    <r>
      <rPr>
        <b/>
        <sz val="10"/>
        <rFont val="Arial"/>
        <family val="2"/>
      </rPr>
      <t xml:space="preserve"> Medical &amp; Rx Expenses</t>
    </r>
  </si>
  <si>
    <t xml:space="preserve">  Premium Taxes (on Medicaid)</t>
  </si>
  <si>
    <r>
      <t>% Total Medical &amp; Rx to Net Rev. (</t>
    </r>
    <r>
      <rPr>
        <b/>
        <u val="single"/>
        <sz val="10"/>
        <rFont val="Arial"/>
        <family val="2"/>
      </rPr>
      <t>MLR</t>
    </r>
    <r>
      <rPr>
        <sz val="10"/>
        <rFont val="Arial"/>
        <family val="2"/>
      </rPr>
      <t>)</t>
    </r>
  </si>
  <si>
    <r>
      <t>% Total Medical &amp; Rx to Rev. (</t>
    </r>
    <r>
      <rPr>
        <b/>
        <u val="single"/>
        <sz val="10"/>
        <rFont val="Arial"/>
        <family val="2"/>
      </rPr>
      <t>MLR</t>
    </r>
    <r>
      <rPr>
        <sz val="10"/>
        <rFont val="Arial"/>
        <family val="2"/>
      </rPr>
      <t>)</t>
    </r>
  </si>
  <si>
    <t>Admin % to Net Revenues</t>
  </si>
  <si>
    <t>Admin $-PMPM</t>
  </si>
  <si>
    <r>
      <rPr>
        <b/>
        <u val="single"/>
        <sz val="10"/>
        <color indexed="8"/>
        <rFont val="Arial"/>
        <family val="2"/>
      </rPr>
      <t>Note</t>
    </r>
    <r>
      <rPr>
        <b/>
        <sz val="10"/>
        <color indexed="8"/>
        <rFont val="Arial"/>
        <family val="2"/>
      </rPr>
      <t>:</t>
    </r>
    <r>
      <rPr>
        <sz val="10"/>
        <color indexed="8"/>
        <rFont val="Arial"/>
        <family val="2"/>
      </rPr>
      <t xml:space="preserve">  Except where stated otherwise, reporting is on an incurred basis (that is, reported in the period corresponding to dates of service, rather than to date paid).  With each new FSR submission, all prior quarters' data must be updated to reflect, in the column pertaining to the appropriate past month, the most recent revised IBNR estimates, the most recent Medicare capitation premium adjustments, and the most recent Medicare and Medicaid payment file data.</t>
    </r>
  </si>
  <si>
    <t>Member Months (per Medicare):</t>
  </si>
  <si>
    <t>Medicare Medical Premium $PMPM average, adjusted:</t>
  </si>
  <si>
    <t>Medicare Pharmacy Premium $PMPM average, adjusted:</t>
  </si>
  <si>
    <t>Provider Incentives or Network Risk Retention</t>
  </si>
  <si>
    <t xml:space="preserve">  Emergency Room as % of Acute Care Expenses</t>
  </si>
  <si>
    <t>Duals Pgm Total Costs $PMPM:</t>
  </si>
  <si>
    <t>Medicaid Costs $PMPM:</t>
  </si>
  <si>
    <t>Medicare Costs $PMPM:</t>
  </si>
  <si>
    <t>total Net Revenues (from Line 21)</t>
  </si>
  <si>
    <t xml:space="preserve">   Medicaid portion (excls Prem tax; incls interest inc)</t>
  </si>
  <si>
    <t xml:space="preserve">   Medicare portion (incls interest income)</t>
  </si>
  <si>
    <t>% allocated Admin Exp to Net Revenues</t>
  </si>
  <si>
    <t>% Interest Income to Net  Revenues</t>
  </si>
  <si>
    <t>Balancing Parts 4 &amp; 5 Medical Expense input:</t>
  </si>
  <si>
    <t>IBNR related to Medicare Prescriptions</t>
  </si>
  <si>
    <t>IBNR related to Medicaid Prescriptions</t>
  </si>
  <si>
    <t># of Medicare Prescriptions in IBNR (Line Item 5 above)</t>
  </si>
  <si>
    <t>Cost per Medicare Prescription (excl PBM Admin):</t>
  </si>
  <si>
    <t>% Generic, by Aggregate $ Paid Claims Cost</t>
  </si>
  <si>
    <t>Medical Expense by Expense Class, by Risk Group</t>
  </si>
  <si>
    <t xml:space="preserve">  Health Insurer Fee Paid to MMP by HHSC</t>
  </si>
  <si>
    <t>Managed Care contract revenues &amp; costs</t>
  </si>
  <si>
    <t>Minimum Payment Amount Program (MPAP):</t>
  </si>
  <si>
    <t>Please indicate categories of expenses included in the "Other Medical Expenses" sections above (Lines 17-20, and 38-41):</t>
  </si>
  <si>
    <t>Nursing Facility Services - MPAP only</t>
  </si>
  <si>
    <t>Allocations in Pd Cap: Mdcr vs Mdcd</t>
  </si>
  <si>
    <t>Allocations in Pd Cap: btwn Rsk Grps</t>
  </si>
  <si>
    <t xml:space="preserve">  Monthly Capitation Received - Medical</t>
  </si>
  <si>
    <t xml:space="preserve">  Monthly Capitation Withheld - Medical</t>
  </si>
  <si>
    <t xml:space="preserve">  Monthly Capitation Received - Pharmacy</t>
  </si>
  <si>
    <t xml:space="preserve">  Monthly Capitation Withheld - Pharmacy</t>
  </si>
  <si>
    <t xml:space="preserve">  Gross Total (before withhold) - Medical</t>
  </si>
  <si>
    <t xml:space="preserve">  Gross Total (no withholding) - Pharmacy</t>
  </si>
  <si>
    <t xml:space="preserve">  Gross Total (before withhold) - Pharmacy</t>
  </si>
  <si>
    <t>approved Duals Flexible Benefits (Acute) - alloc from Ln 58</t>
  </si>
  <si>
    <t>approved Duals Flexible Benefits (LTC) - alloc from Ln 59</t>
  </si>
  <si>
    <t xml:space="preserve">  Health Insurer Fee &amp; costs pd by MMP to IRS</t>
  </si>
  <si>
    <t>% Rx Cost (incl PBM Admin) to Medicaid Rx Premium</t>
  </si>
  <si>
    <r>
      <t xml:space="preserve">Average # of Medicaid Rxs per Mbr-Mo </t>
    </r>
    <r>
      <rPr>
        <u val="single"/>
        <sz val="10"/>
        <rFont val="Arial"/>
        <family val="2"/>
      </rPr>
      <t>incl IBNR</t>
    </r>
  </si>
  <si>
    <r>
      <t xml:space="preserve">Medicaid Avg # of </t>
    </r>
    <r>
      <rPr>
        <u val="single"/>
        <sz val="10"/>
        <rFont val="Arial"/>
        <family val="2"/>
      </rPr>
      <t>Paid</t>
    </r>
    <r>
      <rPr>
        <sz val="10"/>
        <rFont val="Arial"/>
        <family val="2"/>
      </rPr>
      <t xml:space="preserve"> Rx's per Mbr-Mo (excls IBNR)</t>
    </r>
  </si>
  <si>
    <r>
      <t xml:space="preserve">Avg # of Medicare </t>
    </r>
    <r>
      <rPr>
        <u val="single"/>
        <sz val="10"/>
        <rFont val="Arial"/>
        <family val="2"/>
      </rPr>
      <t>Paid</t>
    </r>
    <r>
      <rPr>
        <sz val="10"/>
        <rFont val="Arial"/>
        <family val="2"/>
      </rPr>
      <t xml:space="preserve"> Rx's per Mbr-Mo (excls IBNR)</t>
    </r>
  </si>
  <si>
    <t>Income / (Loss) on all Rx - aggreg $ (incls PBM Admin)</t>
  </si>
  <si>
    <t>Cost per Medicaid Prescription (excluding PBM Admin):</t>
  </si>
  <si>
    <t>Included in Lines 4 &amp; 40, "Prescription Paid Claims Expense," above:</t>
  </si>
  <si>
    <t xml:space="preserve">  Total Medicare Medical Cost</t>
  </si>
  <si>
    <t>Combined Medicare &amp; Medicaid</t>
  </si>
  <si>
    <t>Total Aggregate Medical Cost by Risk Group:</t>
  </si>
  <si>
    <t>Total Medical Cost PMPM by Risk Group:</t>
  </si>
  <si>
    <t xml:space="preserve">  Total Medicaid Medical Cost</t>
  </si>
  <si>
    <t xml:space="preserve">  Total Medicare &amp; Medicaid Medical Cost</t>
  </si>
  <si>
    <t>Combined Medicare &amp; Medicaid Medical Premium $PMPM rates:</t>
  </si>
  <si>
    <t>Effective Medical Premium Rates PMPM by Risk Group:</t>
  </si>
  <si>
    <t>Medicare Medical Costs PMPM</t>
  </si>
  <si>
    <t>Medicaid Medical Costs PMPM</t>
  </si>
  <si>
    <t>Combined Medicare &amp; Medicaid Medical Costs PMPM</t>
  </si>
  <si>
    <t>Medical Margin by Risk Group - $PMPM:</t>
  </si>
  <si>
    <t>Medical Margin by Risk Group - %:</t>
  </si>
  <si>
    <t>Part 4b:</t>
  </si>
  <si>
    <t>Medical Rates, Expense, &amp; Margin by Risk Group</t>
  </si>
  <si>
    <t>(EXCLUDES PHARMACY)</t>
  </si>
  <si>
    <t>Medical Margin by Risk Group - aggregate $:</t>
  </si>
  <si>
    <t xml:space="preserve">  Total Medicare Medical Margin $PMPM</t>
  </si>
  <si>
    <t xml:space="preserve">  Total Medicaid Medical Margin $PMPM</t>
  </si>
  <si>
    <t xml:space="preserve">  Combined Medicare &amp; Medicaid Medical Margin $PMPM</t>
  </si>
  <si>
    <t xml:space="preserve">  Total Medicare Medical Margin %</t>
  </si>
  <si>
    <t xml:space="preserve">  Total Medicaid Medical Margin %</t>
  </si>
  <si>
    <t xml:space="preserve">  Combined Medicare &amp; Medicaid Medical Margin %</t>
  </si>
  <si>
    <t xml:space="preserve">  Total Medicare Medical Margin $</t>
  </si>
  <si>
    <t xml:space="preserve">  Total Medicaid Medical Margin $</t>
  </si>
  <si>
    <t xml:space="preserve">  Combined Medicare &amp; Medicaid Medical Margin $</t>
  </si>
  <si>
    <t>Medicare Medical Margin $PMPM</t>
  </si>
  <si>
    <t>Medicaid Medical Margin $PMPM:</t>
  </si>
  <si>
    <t>Combined Medicare &amp; Medicaid Medical Margin $PMPM:</t>
  </si>
  <si>
    <t>Medicare Medical Margin %</t>
  </si>
  <si>
    <t>Medicaid Medical Margin %:</t>
  </si>
  <si>
    <t>Combined Medicare &amp; Medicaid Medical Margin %:</t>
  </si>
  <si>
    <t>Medicare Medical Margin $</t>
  </si>
  <si>
    <t>Medicaid Medical Margin $:</t>
  </si>
  <si>
    <t>Combined Medicare &amp; Medicaid Medical Margin $:</t>
  </si>
  <si>
    <t xml:space="preserve">  Combined Medicare &amp; Medicaid Medical Premium $PMPM</t>
  </si>
  <si>
    <t xml:space="preserve">  Amount that is directly tied to TX MMP (without allocation)</t>
  </si>
  <si>
    <t>Total HHSC MMP Duals Demo Administrative Expenses</t>
  </si>
  <si>
    <t>Line Item #s above which contain such allocations:</t>
  </si>
  <si>
    <t>Line Item #s in Medicaid above which contain such allocations</t>
  </si>
  <si>
    <t>est. $ in above Medicaid total that are allocated between Medicare vs Medicaid</t>
  </si>
  <si>
    <t>est. $ in above total that are allocated between Medicare vs Medicaid</t>
  </si>
  <si>
    <t>approved Duals Flexible Benefits (Acute) - alloc from Ln 59</t>
  </si>
  <si>
    <t>approved Duals Flexible Benefits (LTC) - alloc from Ln 60</t>
  </si>
  <si>
    <t>portion of Lines 59&amp;60 that is allocated ($)</t>
  </si>
  <si>
    <t>est. $ in above that are the Medicaid portion of blended &amp; cross-over claims, etc.</t>
  </si>
  <si>
    <r>
      <t xml:space="preserve">  Total Medicare Acute Care Expenses</t>
    </r>
    <r>
      <rPr>
        <i/>
        <sz val="10"/>
        <color indexed="8"/>
        <rFont val="Arial"/>
        <family val="2"/>
      </rPr>
      <t xml:space="preserve"> (includes Medicaid portion of blended claims)</t>
    </r>
  </si>
  <si>
    <r>
      <t xml:space="preserve">  Total Medicaid Acute Care Expenses</t>
    </r>
    <r>
      <rPr>
        <i/>
        <sz val="9"/>
        <color indexed="8"/>
        <rFont val="Arial"/>
        <family val="2"/>
      </rPr>
      <t xml:space="preserve"> </t>
    </r>
    <r>
      <rPr>
        <i/>
        <sz val="10"/>
        <color indexed="8"/>
        <rFont val="Arial"/>
        <family val="2"/>
      </rPr>
      <t xml:space="preserve"> (excluding Medicaid portion of blended claims)</t>
    </r>
  </si>
  <si>
    <t>(See notes &amp; comments in Part 5, with respect to treatment of blended / Cross-over claims.)</t>
  </si>
  <si>
    <t>Medicare-Medicaid Plan (MMP) Dual Demonstration Program
 FINANCIAL STATISTICAL REPORT (FSR) TEMPLATE</t>
  </si>
  <si>
    <r>
      <t xml:space="preserve">MMP Dual Demo - Integrated Care Program </t>
    </r>
    <r>
      <rPr>
        <b/>
        <u val="single"/>
        <sz val="9"/>
        <rFont val="Arial"/>
        <family val="2"/>
      </rPr>
      <t>(STAR+PLUS+Medicare)</t>
    </r>
  </si>
  <si>
    <r>
      <rPr>
        <u val="single"/>
        <sz val="10"/>
        <rFont val="Arial"/>
        <family val="2"/>
      </rPr>
      <t>Value-Added Services</t>
    </r>
    <r>
      <rPr>
        <sz val="10"/>
        <rFont val="Arial"/>
        <family val="2"/>
      </rPr>
      <t>:  For costs that may be deemed to be VAS in other Programs, see the three-way Contract, and enter amounts in Part 5, Line 78, Rewards &amp; Incentives, if appropriate.</t>
    </r>
  </si>
  <si>
    <t>Medicare Rx Rebates</t>
  </si>
  <si>
    <t>Medicare Prescription Rebates</t>
  </si>
  <si>
    <t>Medicare Net Rx Expense (excl PBM admin)</t>
  </si>
  <si>
    <t xml:space="preserve">Medicare Net Rx Exp $PMPM (incl IBNR &amp; rebates)  </t>
  </si>
  <si>
    <t>Avg Net Cost per Medicare Rx (excl PBM Admin)</t>
  </si>
  <si>
    <t>less: Medicare Prescription rebates</t>
  </si>
  <si>
    <t>less:  Medicare Rx Rebates</t>
  </si>
  <si>
    <t>Medical rates minus medical costs (excludes Admin, Rx, prem taxes, int inc., etc)</t>
  </si>
  <si>
    <t>off by</t>
  </si>
  <si>
    <t>Initial version of Uniform Managed Care Manual Chapter 5.3.1.47, "Medicare-Medicaid Plan (MMP) Dual Demonstration Program FSR Template."  [Note that there was no "Version 1.0."]
Version 2.0 applies only to MMPs in the Dual Demonstration, also known as the Integrated Care Pilot Project. While this Program combines STAR+PLUS plus Medicare, this FSR template does not apply to the regular STAR+PLUS Program.
While this initial version was not released until June 2015, it is effective for the first quarterly FSR submitted for the Program;  the first such FSR submission date is postponed until after these Instructions have been released.</t>
  </si>
  <si>
    <t>Corrected formula errors in Part 1, Lines 58 and 60 through 61.  Corrected formula errors in Part 2, Lines 4,5,9,13,14, and 19, which had caused a miscalculation of the profitability split between Medicare and Medicaid.  Added new Line items in Part 4, to calculate total aggregate medical costs by Risk Group.  Added a new tab, Part 4b, to calculate medical rates, expense, and margin by Risk Group. None of the changes above require any additional input. 
Changed the definition/instructions for what to include as Medicare vs Medicaid in Part 5; this impacts the reporting of “blended” services and cross-over claims.  Added Part 5, Line 18, to show the estimated amount of Medicaid cross-over, etc, dollars that are included within the Medicare cost Lines. Re-numbered the subsequent Line numbers in Part 5.  Changed/clarified that Part 5 Lines 24 and 55 should only show the amounts allocated between Med-icare vs Medicaid (and do not include amounts allocated between acute vs long-term care). Clarified Part 5, Line 19, removing the phrase "1st 100 days."
Corrected formulas in Part 6 in rows 129 and 130, which had caused a circular reference error with respect to the YTD Rx ge-neric split calculation.  Modified the row heading descriptions for Lines 25 and 28 in Part 7, to clarify that these amounts do not pertain to Duals in the STAR+PLUS Program, and must be limited to the HHSC MMP Program only.</t>
  </si>
  <si>
    <r>
      <t xml:space="preserve">Provided for MCO input of Medicare prescription rebates in Part 6, Line Item 7.  Added calculation of "net" (after rebates) costs for Medicare Rx, and corresponding other metrics.  Added Line Item 29 to Part 1 to bring Medicare Rx rebates into Summary Income Statement.  Made corresponding changes to Part 2 to incorporate Medicare Rx rebates.
Changed Part 1, Row 10, such that month/year column labels change when Fiscal Year in header is changed.  Shaded input area in Part 5, Line Item 18, to more clearly indicate that MCO input is required.  Restricted input of Medicare premium revenues in Part 3, Line Items 9-11, such that premium dollars cannot be input if the quantity of Medicare member-months is zero.  Restricted input of Medicare member-months in Part 3, Line Items 1-3, such that the input must be a whole number.  Revised formulas for calculating average combined Medicare and Medicaid premium pmpm (in Part 4b, Line Items 9-12) to better reflect situations where there is a difference in reported numbers of members between Medicare and Medicaid.  </t>
    </r>
    <r>
      <rPr>
        <sz val="10"/>
        <color indexed="8"/>
        <rFont val="Arial"/>
        <family val="2"/>
      </rPr>
      <t>Likewise, revised various other formulas in Part 4b.  Added ERROR results to formulas in Part 6 (Line Items 20-22 and 64-66) if Rx costs are input without Rx quantities, or vice-versa.  Added a calculation on Part 5 (Line Items 82 and 86) that shows how much (if any) the Part 4 medical differs from the Part 5 medical.</t>
    </r>
  </si>
  <si>
    <t>Medicare Gross Rx Exp (excl PBM Admin)</t>
  </si>
  <si>
    <t>Gross Rx Expenses (excl PBM Admin)</t>
  </si>
  <si>
    <t>Net Rx Expenses (after rebates, excl PBM Admin)</t>
  </si>
  <si>
    <t>% Net Prescription Exp to Revenues</t>
  </si>
  <si>
    <t>Medicare Gross Rx Expense (excl PBM admin)</t>
  </si>
  <si>
    <t>Medicare Gross Rx Expense including IBNR $PMPM</t>
  </si>
  <si>
    <t>Avg Gross Cost per Medicare Rx (excl PBM Admin)</t>
  </si>
  <si>
    <r>
      <t xml:space="preserve">Avg # of Medicare Rxs per Member-Month </t>
    </r>
    <r>
      <rPr>
        <u val="single"/>
        <sz val="10"/>
        <rFont val="Arial"/>
        <family val="2"/>
      </rPr>
      <t>incl IBNR</t>
    </r>
  </si>
  <si>
    <t>Medicare Gross Rx Costs (before rebates, excl PBM Admin)</t>
  </si>
  <si>
    <t>% Rx Cost to Medicare Rx Premium (after rebates &amp; PBM admin)</t>
  </si>
  <si>
    <t># of Medicaid Prescriptions in IBNR (Line 46 above)</t>
  </si>
  <si>
    <r>
      <t>STATUS</t>
    </r>
    <r>
      <rPr>
        <b/>
        <vertAlign val="superscript"/>
        <sz val="11"/>
        <color indexed="8"/>
        <rFont val="Arial"/>
        <family val="2"/>
      </rPr>
      <t>1</t>
    </r>
  </si>
  <si>
    <r>
      <t>DESCRIPTION</t>
    </r>
    <r>
      <rPr>
        <b/>
        <vertAlign val="superscript"/>
        <sz val="11"/>
        <color indexed="8"/>
        <rFont val="Arial"/>
        <family val="2"/>
      </rPr>
      <t>3</t>
    </r>
  </si>
  <si>
    <r>
      <t>REVISION</t>
    </r>
    <r>
      <rPr>
        <b/>
        <vertAlign val="superscript"/>
        <sz val="11"/>
        <rFont val="Arial"/>
        <family val="2"/>
      </rPr>
      <t>2</t>
    </r>
  </si>
  <si>
    <t xml:space="preserve">  Minimum Payment Amount Program (MPAP)</t>
  </si>
  <si>
    <t>total Net Income (from Line 43)</t>
  </si>
  <si>
    <t>Version 2.3</t>
  </si>
  <si>
    <t>Part 1, Line 35 "Minimum Payment Amount Program (MPAP)" is added and subsequesnt rows renumbered. 
Version 2.3 applies only to MMPs in the Dual Demonstration, also known as the Integrated Care Pilot Project for reporting transactions occurring prior to September 1, 2016.</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</si>
</sst>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0_);[Red]\(0\)"/>
    <numFmt numFmtId="167" formatCode="0.0%"/>
    <numFmt numFmtId="168" formatCode="_(&quot;$&quot;* #,##0.0_);_(&quot;$&quot;* \(#,##0.0\);_(&quot;$&quot;* &quot;-&quot;??_);_(@_)"/>
    <numFmt numFmtId="169" formatCode="_(&quot;$&quot;* #,##0_);_(&quot;$&quot;* \(#,##0\);_(&quot;$&quot;* &quot;-&quot;??_);_(@_)"/>
    <numFmt numFmtId="170" formatCode="0.000000"/>
    <numFmt numFmtId="171" formatCode="0.00000"/>
    <numFmt numFmtId="172" formatCode="0.0000"/>
    <numFmt numFmtId="173" formatCode="0.000"/>
    <numFmt numFmtId="174" formatCode="[$-409]dddd\,\ mmmm\ dd\,\ yyyy"/>
    <numFmt numFmtId="175" formatCode="[$-409]mmmm\ d\,\ yyyy;@"/>
    <numFmt numFmtId="176" formatCode="#,##0.0_);\(#,##0.0\)"/>
    <numFmt numFmtId="177" formatCode="&quot;$&quot;#,##0.0_);\(&quot;$&quot;#,##0.0\)"/>
    <numFmt numFmtId="178" formatCode="#,##0.0_);[Red]\(#,##0.0\)"/>
    <numFmt numFmtId="179" formatCode="&quot;$&quot;#,##0.000_);\(&quot;$&quot;#,##0.000\)"/>
    <numFmt numFmtId="180" formatCode="#,##0.000_);[Red]\(#,##0.000\)"/>
    <numFmt numFmtId="181" formatCode="&quot;Yes&quot;;&quot;Yes&quot;;&quot;No&quot;"/>
    <numFmt numFmtId="182" formatCode="&quot;True&quot;;&quot;True&quot;;&quot;False&quot;"/>
    <numFmt numFmtId="183" formatCode="&quot;On&quot;;&quot;On&quot;;&quot;Off&quot;"/>
    <numFmt numFmtId="184" formatCode="[$€-2]\ #,##0.00_);[Red]\([$€-2]\ #,##0.00\)"/>
    <numFmt numFmtId="185" formatCode="#,##0.000_);\(#,##0.000\)"/>
    <numFmt numFmtId="186" formatCode="&quot;$&quot;#,##0.00"/>
    <numFmt numFmtId="187" formatCode="m/d/yyyy;@"/>
    <numFmt numFmtId="188" formatCode="#,##0.0"/>
    <numFmt numFmtId="189" formatCode="0.0"/>
    <numFmt numFmtId="190" formatCode="_(* #,##0.0_);_(* \(#,##0.0\);_(* &quot;-&quot;??_);_(@_)"/>
    <numFmt numFmtId="191" formatCode="_(&quot;$&quot;* #,##0.000_);_(&quot;$&quot;* \(#,##0.000\);_(&quot;$&quot;* &quot;-&quot;??_);_(@_)"/>
    <numFmt numFmtId="192" formatCode="0.000%"/>
    <numFmt numFmtId="193" formatCode="m/d"/>
    <numFmt numFmtId="194" formatCode="0.00_);[Red]\(0.00\)"/>
    <numFmt numFmtId="195" formatCode="0.0_);[Red]\(0.0\)"/>
    <numFmt numFmtId="196" formatCode="mmmm\ d\,\ yyyy"/>
    <numFmt numFmtId="197" formatCode="_(* #,##0.000_);_(* \(#,##0.000\);_(* &quot;-&quot;??_);_(@_)"/>
    <numFmt numFmtId="198" formatCode="[$-409]mmm\-yy;@"/>
    <numFmt numFmtId="199" formatCode="#,##0.0000000000_);\(#,##0.0000000000\)"/>
    <numFmt numFmtId="200" formatCode="#,##0.000000000_);\(#,##0.000000000\)"/>
    <numFmt numFmtId="201" formatCode="#,##0.00000000_);\(#,##0.00000000\)"/>
    <numFmt numFmtId="202" formatCode="#,##0.0000000_);\(#,##0.0000000\)"/>
    <numFmt numFmtId="203" formatCode="#,##0.000000_);\(#,##0.000000\)"/>
    <numFmt numFmtId="204" formatCode="#,##0.00000_);\(#,##0.00000\)"/>
    <numFmt numFmtId="205" formatCode="#,##0.0000_);\(#,##0.0000\)"/>
    <numFmt numFmtId="206" formatCode="0.0000%"/>
    <numFmt numFmtId="207" formatCode="&quot;$&quot;#,##0.0"/>
    <numFmt numFmtId="208" formatCode="&quot;$&quot;#,##0"/>
  </numFmts>
  <fonts count="111">
    <font>
      <sz val="10"/>
      <name val="Times New Roman"/>
      <family val="0"/>
    </font>
    <font>
      <b/>
      <sz val="10"/>
      <name val="Arial"/>
      <family val="2"/>
    </font>
    <font>
      <sz val="10"/>
      <name val="Arial"/>
      <family val="2"/>
    </font>
    <font>
      <b/>
      <u val="single"/>
      <sz val="10"/>
      <name val="Arial"/>
      <family val="2"/>
    </font>
    <font>
      <sz val="8"/>
      <name val="Times New Roman"/>
      <family val="1"/>
    </font>
    <font>
      <u val="single"/>
      <sz val="10"/>
      <name val="Arial"/>
      <family val="2"/>
    </font>
    <font>
      <sz val="10"/>
      <color indexed="12"/>
      <name val="Arial"/>
      <family val="2"/>
    </font>
    <font>
      <i/>
      <sz val="10"/>
      <name val="Arial"/>
      <family val="2"/>
    </font>
    <font>
      <b/>
      <sz val="10"/>
      <color indexed="8"/>
      <name val="Arial"/>
      <family val="2"/>
    </font>
    <font>
      <sz val="10"/>
      <color indexed="8"/>
      <name val="Arial"/>
      <family val="2"/>
    </font>
    <font>
      <u val="single"/>
      <sz val="10"/>
      <color indexed="12"/>
      <name val="Times New Roman"/>
      <family val="1"/>
    </font>
    <font>
      <u val="single"/>
      <sz val="10"/>
      <color indexed="36"/>
      <name val="Times New Roman"/>
      <family val="1"/>
    </font>
    <font>
      <b/>
      <i/>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7"/>
      <name val="Arial"/>
      <family val="2"/>
    </font>
    <font>
      <b/>
      <sz val="12"/>
      <name val="Arial"/>
      <family val="2"/>
    </font>
    <font>
      <sz val="8"/>
      <name val="Arial"/>
      <family val="2"/>
    </font>
    <font>
      <b/>
      <vertAlign val="superscript"/>
      <sz val="8"/>
      <name val="Arial"/>
      <family val="2"/>
    </font>
    <font>
      <vertAlign val="superscript"/>
      <sz val="8"/>
      <name val="Arial"/>
      <family val="2"/>
    </font>
    <font>
      <b/>
      <u val="single"/>
      <sz val="10"/>
      <color indexed="8"/>
      <name val="Arial"/>
      <family val="2"/>
    </font>
    <font>
      <u val="single"/>
      <sz val="10"/>
      <color indexed="8"/>
      <name val="Arial"/>
      <family val="2"/>
    </font>
    <font>
      <b/>
      <i/>
      <u val="single"/>
      <sz val="10"/>
      <name val="Arial"/>
      <family val="2"/>
    </font>
    <font>
      <b/>
      <i/>
      <u val="single"/>
      <sz val="10"/>
      <color indexed="8"/>
      <name val="Arial"/>
      <family val="2"/>
    </font>
    <font>
      <b/>
      <u val="single"/>
      <sz val="12"/>
      <name val="Arial"/>
      <family val="2"/>
    </font>
    <font>
      <b/>
      <u val="single"/>
      <sz val="14"/>
      <name val="Arial"/>
      <family val="2"/>
    </font>
    <font>
      <sz val="9"/>
      <name val="Tahoma"/>
      <family val="2"/>
    </font>
    <font>
      <b/>
      <i/>
      <u val="single"/>
      <sz val="12"/>
      <color indexed="8"/>
      <name val="Arial"/>
      <family val="2"/>
    </font>
    <font>
      <sz val="11"/>
      <color indexed="8"/>
      <name val="Arial"/>
      <family val="2"/>
    </font>
    <font>
      <b/>
      <u val="single"/>
      <sz val="11"/>
      <name val="Arial"/>
      <family val="2"/>
    </font>
    <font>
      <u val="single"/>
      <sz val="10"/>
      <name val="Times New Roman"/>
      <family val="1"/>
    </font>
    <font>
      <sz val="9"/>
      <name val="Arial"/>
      <family val="2"/>
    </font>
    <font>
      <sz val="9"/>
      <name val="Times New Roman"/>
      <family val="1"/>
    </font>
    <font>
      <b/>
      <u val="single"/>
      <sz val="10"/>
      <color indexed="12"/>
      <name val="Arial"/>
      <family val="2"/>
    </font>
    <font>
      <sz val="10"/>
      <name val="Tahoma"/>
      <family val="2"/>
    </font>
    <font>
      <b/>
      <sz val="10"/>
      <color indexed="12"/>
      <name val="Arial"/>
      <family val="2"/>
    </font>
    <font>
      <b/>
      <sz val="11"/>
      <name val="Arial"/>
      <family val="2"/>
    </font>
    <font>
      <u val="single"/>
      <sz val="10"/>
      <name val="Tahoma"/>
      <family val="2"/>
    </font>
    <font>
      <b/>
      <i/>
      <sz val="11"/>
      <name val="Arial"/>
      <family val="2"/>
    </font>
    <font>
      <b/>
      <sz val="10"/>
      <name val="Tahoma"/>
      <family val="2"/>
    </font>
    <font>
      <b/>
      <u val="single"/>
      <sz val="10"/>
      <name val="Tahoma"/>
      <family val="2"/>
    </font>
    <font>
      <b/>
      <u val="single"/>
      <sz val="9"/>
      <name val="Arial"/>
      <family val="2"/>
    </font>
    <font>
      <b/>
      <sz val="10"/>
      <name val="Times New Roman"/>
      <family val="1"/>
    </font>
    <font>
      <i/>
      <sz val="10"/>
      <color indexed="8"/>
      <name val="Arial"/>
      <family val="2"/>
    </font>
    <font>
      <i/>
      <sz val="9"/>
      <color indexed="8"/>
      <name val="Arial"/>
      <family val="2"/>
    </font>
    <font>
      <i/>
      <sz val="10"/>
      <name val="Times New Roman"/>
      <family val="1"/>
    </font>
    <font>
      <i/>
      <u val="single"/>
      <sz val="10"/>
      <name val="Arial"/>
      <family val="2"/>
    </font>
    <font>
      <b/>
      <sz val="11"/>
      <color indexed="8"/>
      <name val="Arial"/>
      <family val="2"/>
    </font>
    <font>
      <b/>
      <vertAlign val="superscript"/>
      <sz val="11"/>
      <color indexed="8"/>
      <name val="Arial"/>
      <family val="2"/>
    </font>
    <font>
      <b/>
      <vertAlign val="superscript"/>
      <sz val="11"/>
      <name val="Arial"/>
      <family val="2"/>
    </font>
    <font>
      <sz val="10"/>
      <color indexed="10"/>
      <name val="Arial"/>
      <family val="2"/>
    </font>
    <font>
      <sz val="10"/>
      <color indexed="9"/>
      <name val="Arial"/>
      <family val="2"/>
    </font>
    <font>
      <sz val="8"/>
      <color indexed="55"/>
      <name val="Arial"/>
      <family val="2"/>
    </font>
    <font>
      <i/>
      <sz val="10"/>
      <color indexed="12"/>
      <name val="Arial"/>
      <family val="2"/>
    </font>
    <font>
      <i/>
      <sz val="9"/>
      <color indexed="55"/>
      <name val="Arial"/>
      <family val="2"/>
    </font>
    <font>
      <i/>
      <sz val="9"/>
      <color indexed="10"/>
      <name val="Arial"/>
      <family val="2"/>
    </font>
    <font>
      <sz val="9"/>
      <color indexed="10"/>
      <name val="Arial"/>
      <family val="2"/>
    </font>
    <font>
      <sz val="10"/>
      <color indexed="23"/>
      <name val="Arial"/>
      <family val="2"/>
    </font>
    <font>
      <b/>
      <u val="single"/>
      <sz val="10"/>
      <color indexed="23"/>
      <name val="Arial"/>
      <family val="2"/>
    </font>
    <font>
      <b/>
      <sz val="10"/>
      <color indexed="23"/>
      <name val="Arial"/>
      <family val="2"/>
    </font>
    <font>
      <u val="single"/>
      <sz val="10"/>
      <color indexed="23"/>
      <name val="Arial"/>
      <family val="2"/>
    </font>
    <font>
      <b/>
      <u val="single"/>
      <sz val="14"/>
      <color indexed="10"/>
      <name val="Arial"/>
      <family val="2"/>
    </font>
    <font>
      <sz val="10"/>
      <color indexed="22"/>
      <name val="Arial"/>
      <family val="2"/>
    </font>
    <font>
      <b/>
      <u val="single"/>
      <sz val="11"/>
      <color indexed="8"/>
      <name val="Arial"/>
      <family val="2"/>
    </font>
    <font>
      <b/>
      <i/>
      <sz val="12"/>
      <color indexed="10"/>
      <name val="Arial"/>
      <family val="2"/>
    </font>
    <font>
      <b/>
      <sz val="12"/>
      <color indexed="8"/>
      <name val="Arial"/>
      <family val="2"/>
    </font>
    <font>
      <sz val="8"/>
      <name val="Segoe UI"/>
      <family val="2"/>
    </font>
    <font>
      <sz val="10"/>
      <color rgb="FFFF0000"/>
      <name val="Arial"/>
      <family val="2"/>
    </font>
    <font>
      <b/>
      <sz val="10"/>
      <color rgb="FFFF0000"/>
      <name val="Arial"/>
      <family val="2"/>
    </font>
    <font>
      <sz val="10"/>
      <color theme="0"/>
      <name val="Arial"/>
      <family val="2"/>
    </font>
    <font>
      <sz val="10"/>
      <color theme="1"/>
      <name val="Arial"/>
      <family val="2"/>
    </font>
    <font>
      <b/>
      <u val="single"/>
      <sz val="10"/>
      <color theme="1"/>
      <name val="Arial"/>
      <family val="2"/>
    </font>
    <font>
      <u val="single"/>
      <sz val="10"/>
      <color theme="1"/>
      <name val="Arial"/>
      <family val="2"/>
    </font>
    <font>
      <sz val="8"/>
      <color theme="0" tint="-0.3499799966812134"/>
      <name val="Arial"/>
      <family val="2"/>
    </font>
    <font>
      <b/>
      <sz val="10"/>
      <color theme="1"/>
      <name val="Arial"/>
      <family val="2"/>
    </font>
    <font>
      <i/>
      <sz val="10"/>
      <color rgb="FF0000FF"/>
      <name val="Arial"/>
      <family val="2"/>
    </font>
    <font>
      <i/>
      <sz val="10"/>
      <color theme="1"/>
      <name val="Arial"/>
      <family val="2"/>
    </font>
    <font>
      <sz val="10"/>
      <color rgb="FF0000FF"/>
      <name val="Arial"/>
      <family val="2"/>
    </font>
    <font>
      <i/>
      <sz val="9"/>
      <color theme="0" tint="-0.3499799966812134"/>
      <name val="Arial"/>
      <family val="2"/>
    </font>
    <font>
      <i/>
      <sz val="9"/>
      <color rgb="FFFF0000"/>
      <name val="Arial"/>
      <family val="2"/>
    </font>
    <font>
      <sz val="9"/>
      <color rgb="FFFF0000"/>
      <name val="Arial"/>
      <family val="2"/>
    </font>
    <font>
      <sz val="10"/>
      <color theme="1" tint="0.49998000264167786"/>
      <name val="Arial"/>
      <family val="2"/>
    </font>
    <font>
      <i/>
      <sz val="9"/>
      <color theme="1"/>
      <name val="Arial"/>
      <family val="2"/>
    </font>
    <font>
      <b/>
      <u val="single"/>
      <sz val="10"/>
      <color theme="1" tint="0.49998000264167786"/>
      <name val="Arial"/>
      <family val="2"/>
    </font>
    <font>
      <b/>
      <sz val="10"/>
      <color theme="1" tint="0.49998000264167786"/>
      <name val="Arial"/>
      <family val="2"/>
    </font>
    <font>
      <u val="single"/>
      <sz val="10"/>
      <color theme="1" tint="0.49998000264167786"/>
      <name val="Arial"/>
      <family val="2"/>
    </font>
    <font>
      <b/>
      <u val="single"/>
      <sz val="10"/>
      <color theme="0" tint="-0.4999699890613556"/>
      <name val="Arial"/>
      <family val="2"/>
    </font>
    <font>
      <sz val="10"/>
      <color theme="0" tint="-0.4999699890613556"/>
      <name val="Arial"/>
      <family val="2"/>
    </font>
    <font>
      <b/>
      <u val="single"/>
      <sz val="14"/>
      <color rgb="FFFF0000"/>
      <name val="Arial"/>
      <family val="2"/>
    </font>
    <font>
      <sz val="10"/>
      <color theme="0" tint="-0.24997000396251678"/>
      <name val="Arial"/>
      <family val="2"/>
    </font>
    <font>
      <b/>
      <i/>
      <u val="single"/>
      <sz val="12"/>
      <color theme="1"/>
      <name val="Arial"/>
      <family val="2"/>
    </font>
    <font>
      <b/>
      <u val="single"/>
      <sz val="11"/>
      <color theme="1"/>
      <name val="Arial"/>
      <family val="2"/>
    </font>
    <font>
      <b/>
      <sz val="10"/>
      <color rgb="FF0000FF"/>
      <name val="Arial"/>
      <family val="2"/>
    </font>
    <font>
      <b/>
      <i/>
      <sz val="12"/>
      <color rgb="FFFF0000"/>
      <name val="Arial"/>
      <family val="2"/>
    </font>
    <font>
      <b/>
      <sz val="12"/>
      <color theme="1"/>
      <name val="Arial"/>
      <family val="2"/>
    </font>
    <font>
      <b/>
      <sz val="8"/>
      <name val="Times New Roman"/>
      <family val="2"/>
    </font>
  </fonts>
  <fills count="2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tint="-0.24997000396251678"/>
        <bgColor indexed="64"/>
      </patternFill>
    </fill>
    <fill>
      <patternFill patternType="solid">
        <fgColor theme="5" tint="0.7999799847602844"/>
        <bgColor indexed="64"/>
      </patternFill>
    </fill>
    <fill>
      <patternFill patternType="solid">
        <fgColor theme="4" tint="0.5999900102615356"/>
        <bgColor indexed="64"/>
      </patternFill>
    </fill>
    <fill>
      <patternFill patternType="solid">
        <fgColor rgb="FF92D050"/>
        <bgColor indexed="64"/>
      </patternFill>
    </fill>
    <fill>
      <patternFill patternType="solid">
        <fgColor rgb="FFC0C0C0"/>
        <bgColor indexed="64"/>
      </patternFill>
    </fill>
    <fill>
      <patternFill patternType="solid">
        <fgColor rgb="FFFFFF00"/>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medium"/>
      <right style="thin"/>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color indexed="63"/>
      </top>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thin">
        <color indexed="8"/>
      </bottom>
    </border>
    <border>
      <left style="thin"/>
      <right>
        <color indexed="63"/>
      </right>
      <top style="medium"/>
      <bottom>
        <color indexed="63"/>
      </bottom>
    </border>
    <border>
      <left>
        <color indexed="63"/>
      </left>
      <right style="medium"/>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20" fillId="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4" borderId="7" applyNumberFormat="0" applyFont="0" applyAlignment="0" applyProtection="0"/>
    <xf numFmtId="0" fontId="27" fillId="1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5" fillId="0" borderId="0" applyNumberFormat="0" applyFill="0" applyBorder="0" applyAlignment="0" applyProtection="0"/>
  </cellStyleXfs>
  <cellXfs count="720">
    <xf numFmtId="0" fontId="0" fillId="0" borderId="0" xfId="0" applyAlignment="1">
      <alignment/>
    </xf>
    <xf numFmtId="0" fontId="1" fillId="0" borderId="0" xfId="0" applyFont="1" applyAlignment="1" applyProtection="1">
      <alignment horizontal="right"/>
      <protection/>
    </xf>
    <xf numFmtId="0" fontId="2" fillId="0" borderId="0" xfId="0" applyFont="1" applyAlignment="1">
      <alignment/>
    </xf>
    <xf numFmtId="0" fontId="2" fillId="0" borderId="0" xfId="0" applyFont="1" applyAlignment="1">
      <alignment horizontal="center"/>
    </xf>
    <xf numFmtId="0" fontId="1" fillId="0" borderId="0" xfId="0" applyFont="1" applyAlignment="1" applyProtection="1">
      <alignment horizontal="right" vertical="top"/>
      <protection/>
    </xf>
    <xf numFmtId="0" fontId="2" fillId="0" borderId="0" xfId="0" applyFont="1" applyAlignment="1" applyProtection="1">
      <alignment horizontal="right"/>
      <protection/>
    </xf>
    <xf numFmtId="164" fontId="2" fillId="0" borderId="0" xfId="0" applyNumberFormat="1" applyFont="1" applyFill="1" applyBorder="1" applyAlignment="1" applyProtection="1">
      <alignment horizontal="left"/>
      <protection/>
    </xf>
    <xf numFmtId="0" fontId="2" fillId="0" borderId="0" xfId="0" applyFont="1" applyBorder="1" applyAlignment="1" applyProtection="1">
      <alignment/>
      <protection/>
    </xf>
    <xf numFmtId="0" fontId="2" fillId="0" borderId="0" xfId="0" applyFont="1" applyAlignment="1" applyProtection="1">
      <alignment/>
      <protection/>
    </xf>
    <xf numFmtId="0" fontId="2" fillId="0" borderId="0" xfId="0" applyFont="1" applyFill="1" applyAlignment="1" applyProtection="1">
      <alignment vertical="center"/>
      <protection/>
    </xf>
    <xf numFmtId="0" fontId="1" fillId="0" borderId="0" xfId="0" applyFont="1" applyFill="1" applyAlignment="1" applyProtection="1">
      <alignment vertical="center"/>
      <protection/>
    </xf>
    <xf numFmtId="17" fontId="2" fillId="0" borderId="0" xfId="0" applyNumberFormat="1" applyFont="1" applyFill="1" applyBorder="1" applyAlignment="1" applyProtection="1">
      <alignment horizontal="center"/>
      <protection/>
    </xf>
    <xf numFmtId="0" fontId="2" fillId="0" borderId="0" xfId="0" applyFont="1" applyAlignment="1" applyProtection="1">
      <alignment horizontal="center"/>
      <protection/>
    </xf>
    <xf numFmtId="0" fontId="2" fillId="0" borderId="0" xfId="0" applyFont="1" applyBorder="1" applyAlignment="1" applyProtection="1">
      <alignment/>
      <protection/>
    </xf>
    <xf numFmtId="0" fontId="1" fillId="0" borderId="0" xfId="0" applyFont="1" applyAlignment="1" applyProtection="1">
      <alignment/>
      <protection/>
    </xf>
    <xf numFmtId="0" fontId="2" fillId="0" borderId="0" xfId="0" applyFont="1" applyFill="1" applyAlignment="1" applyProtection="1">
      <alignment horizontal="center"/>
      <protection/>
    </xf>
    <xf numFmtId="0" fontId="2" fillId="0" borderId="0" xfId="0" applyFont="1" applyAlignment="1" applyProtection="1">
      <alignment vertical="top"/>
      <protection/>
    </xf>
    <xf numFmtId="0" fontId="2" fillId="0" borderId="0" xfId="0" applyFont="1" applyBorder="1" applyAlignment="1" applyProtection="1">
      <alignment horizontal="right" vertical="center"/>
      <protection/>
    </xf>
    <xf numFmtId="17" fontId="2" fillId="0" borderId="0" xfId="0" applyNumberFormat="1" applyFont="1" applyBorder="1" applyAlignment="1" applyProtection="1">
      <alignment horizontal="center" vertical="center"/>
      <protection/>
    </xf>
    <xf numFmtId="17" fontId="2" fillId="0" borderId="0" xfId="0" applyNumberFormat="1" applyFont="1" applyBorder="1" applyAlignment="1" applyProtection="1">
      <alignment horizontal="center"/>
      <protection/>
    </xf>
    <xf numFmtId="0" fontId="2" fillId="0" borderId="0" xfId="0" applyFont="1" applyFill="1" applyAlignment="1" applyProtection="1">
      <alignment/>
      <protection/>
    </xf>
    <xf numFmtId="0" fontId="1" fillId="0" borderId="0" xfId="0" applyFont="1" applyFill="1" applyAlignment="1" applyProtection="1">
      <alignment/>
      <protection/>
    </xf>
    <xf numFmtId="0" fontId="2" fillId="0" borderId="0" xfId="0" applyFont="1" applyAlignment="1" applyProtection="1">
      <alignment horizontal="left"/>
      <protection/>
    </xf>
    <xf numFmtId="38" fontId="2" fillId="0" borderId="0" xfId="0" applyNumberFormat="1" applyFont="1" applyFill="1" applyAlignment="1" applyProtection="1">
      <alignment vertical="center"/>
      <protection/>
    </xf>
    <xf numFmtId="0" fontId="1" fillId="0" borderId="0" xfId="0" applyFont="1" applyAlignment="1" applyProtection="1">
      <alignment horizontal="center" vertical="center"/>
      <protection/>
    </xf>
    <xf numFmtId="0" fontId="3" fillId="0" borderId="0" xfId="0" applyFont="1" applyFill="1" applyAlignment="1" applyProtection="1">
      <alignment horizontal="center" vertical="center"/>
      <protection/>
    </xf>
    <xf numFmtId="0" fontId="3" fillId="0" borderId="0" xfId="0" applyFont="1" applyBorder="1" applyAlignment="1" applyProtection="1">
      <alignment horizontal="left" vertical="center"/>
      <protection/>
    </xf>
    <xf numFmtId="0" fontId="2" fillId="0" borderId="0" xfId="0" applyFont="1" applyFill="1" applyBorder="1" applyAlignment="1" applyProtection="1">
      <alignment/>
      <protection/>
    </xf>
    <xf numFmtId="0" fontId="3" fillId="0" borderId="0" xfId="0" applyFont="1" applyAlignment="1" applyProtection="1">
      <alignment/>
      <protection/>
    </xf>
    <xf numFmtId="38" fontId="2" fillId="0" borderId="0" xfId="42" applyNumberFormat="1" applyFont="1" applyFill="1" applyAlignment="1" applyProtection="1">
      <alignment/>
      <protection/>
    </xf>
    <xf numFmtId="40" fontId="2" fillId="0" borderId="10" xfId="42" applyNumberFormat="1" applyFont="1" applyBorder="1" applyAlignment="1" applyProtection="1">
      <alignment/>
      <protection/>
    </xf>
    <xf numFmtId="40" fontId="2" fillId="0" borderId="11" xfId="42" applyNumberFormat="1" applyFont="1" applyFill="1" applyBorder="1" applyAlignment="1" applyProtection="1">
      <alignment/>
      <protection/>
    </xf>
    <xf numFmtId="38" fontId="2" fillId="0" borderId="0" xfId="42" applyNumberFormat="1" applyFont="1" applyAlignment="1" applyProtection="1">
      <alignment/>
      <protection/>
    </xf>
    <xf numFmtId="0" fontId="3" fillId="0" borderId="0" xfId="0" applyFont="1" applyFill="1" applyAlignment="1" applyProtection="1">
      <alignment/>
      <protection/>
    </xf>
    <xf numFmtId="40" fontId="2" fillId="0" borderId="0" xfId="0" applyNumberFormat="1" applyFont="1" applyFill="1" applyBorder="1" applyAlignment="1" applyProtection="1">
      <alignment/>
      <protection/>
    </xf>
    <xf numFmtId="38" fontId="2" fillId="0" borderId="0" xfId="42" applyNumberFormat="1" applyFont="1" applyBorder="1" applyAlignment="1" applyProtection="1">
      <alignment/>
      <protection/>
    </xf>
    <xf numFmtId="38" fontId="2" fillId="0" borderId="11" xfId="42" applyNumberFormat="1" applyFont="1" applyFill="1" applyBorder="1" applyAlignment="1" applyProtection="1">
      <alignment/>
      <protection/>
    </xf>
    <xf numFmtId="38" fontId="2" fillId="0" borderId="0" xfId="42" applyNumberFormat="1" applyFont="1" applyFill="1" applyBorder="1" applyAlignment="1" applyProtection="1">
      <alignment/>
      <protection/>
    </xf>
    <xf numFmtId="40" fontId="2" fillId="0" borderId="0" xfId="0" applyNumberFormat="1" applyFont="1" applyAlignment="1" applyProtection="1">
      <alignment/>
      <protection/>
    </xf>
    <xf numFmtId="40" fontId="2" fillId="0" borderId="0" xfId="42" applyNumberFormat="1" applyFont="1" applyAlignment="1" applyProtection="1">
      <alignment/>
      <protection/>
    </xf>
    <xf numFmtId="43" fontId="2" fillId="0" borderId="0" xfId="42" applyNumberFormat="1" applyFont="1" applyBorder="1" applyAlignment="1" applyProtection="1">
      <alignment/>
      <protection/>
    </xf>
    <xf numFmtId="167" fontId="2" fillId="0" borderId="0" xfId="67" applyNumberFormat="1" applyFont="1" applyFill="1" applyBorder="1" applyAlignment="1" applyProtection="1">
      <alignment/>
      <protection/>
    </xf>
    <xf numFmtId="0" fontId="3" fillId="0" borderId="0" xfId="0" applyFont="1" applyFill="1" applyAlignment="1" applyProtection="1">
      <alignment/>
      <protection/>
    </xf>
    <xf numFmtId="0" fontId="2" fillId="0" borderId="0" xfId="0" applyFont="1" applyFill="1" applyAlignment="1" applyProtection="1" quotePrefix="1">
      <alignment/>
      <protection/>
    </xf>
    <xf numFmtId="38" fontId="2" fillId="0" borderId="12" xfId="42" applyNumberFormat="1" applyFont="1" applyFill="1" applyBorder="1" applyAlignment="1" applyProtection="1">
      <alignment/>
      <protection/>
    </xf>
    <xf numFmtId="38" fontId="2" fillId="0" borderId="0" xfId="0" applyNumberFormat="1" applyFont="1" applyFill="1" applyAlignment="1" applyProtection="1">
      <alignment/>
      <protection/>
    </xf>
    <xf numFmtId="38" fontId="2" fillId="0" borderId="0" xfId="0" applyNumberFormat="1" applyFont="1" applyFill="1" applyBorder="1" applyAlignment="1" applyProtection="1">
      <alignment/>
      <protection/>
    </xf>
    <xf numFmtId="165" fontId="2" fillId="0" borderId="0" xfId="42" applyNumberFormat="1" applyFont="1" applyFill="1" applyBorder="1" applyAlignment="1" applyProtection="1">
      <alignment/>
      <protection/>
    </xf>
    <xf numFmtId="38" fontId="2" fillId="0" borderId="0" xfId="42" applyNumberFormat="1" applyFont="1" applyBorder="1" applyAlignment="1" applyProtection="1">
      <alignment horizontal="right"/>
      <protection/>
    </xf>
    <xf numFmtId="38" fontId="2" fillId="0" borderId="10" xfId="42" applyNumberFormat="1" applyFont="1" applyBorder="1" applyAlignment="1" applyProtection="1">
      <alignment/>
      <protection/>
    </xf>
    <xf numFmtId="165" fontId="2" fillId="0" borderId="0" xfId="42" applyNumberFormat="1" applyFont="1" applyAlignment="1" applyProtection="1">
      <alignment/>
      <protection/>
    </xf>
    <xf numFmtId="165" fontId="2" fillId="0" borderId="0" xfId="42" applyNumberFormat="1" applyFont="1" applyBorder="1" applyAlignment="1" applyProtection="1">
      <alignment/>
      <protection/>
    </xf>
    <xf numFmtId="167" fontId="2" fillId="0" borderId="0" xfId="67" applyNumberFormat="1" applyFont="1" applyFill="1" applyAlignment="1" applyProtection="1">
      <alignment horizontal="right"/>
      <protection/>
    </xf>
    <xf numFmtId="167" fontId="2" fillId="0" borderId="0" xfId="67" applyNumberFormat="1" applyFont="1" applyAlignment="1" applyProtection="1">
      <alignment horizontal="right"/>
      <protection/>
    </xf>
    <xf numFmtId="38" fontId="2" fillId="0" borderId="12" xfId="42" applyNumberFormat="1" applyFont="1" applyBorder="1" applyAlignment="1" applyProtection="1">
      <alignment horizontal="right"/>
      <protection/>
    </xf>
    <xf numFmtId="38" fontId="2" fillId="0" borderId="0" xfId="0" applyNumberFormat="1" applyFont="1" applyAlignment="1">
      <alignment/>
    </xf>
    <xf numFmtId="0" fontId="3"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38" fontId="2" fillId="0" borderId="0" xfId="42" applyNumberFormat="1" applyFont="1" applyFill="1" applyBorder="1" applyAlignment="1" applyProtection="1">
      <alignment/>
      <protection locked="0"/>
    </xf>
    <xf numFmtId="40" fontId="2" fillId="0" borderId="0" xfId="42" applyNumberFormat="1" applyFont="1" applyFill="1" applyBorder="1" applyAlignment="1" applyProtection="1">
      <alignment/>
      <protection/>
    </xf>
    <xf numFmtId="43" fontId="2" fillId="0" borderId="0" xfId="42" applyNumberFormat="1" applyFont="1" applyFill="1" applyBorder="1" applyAlignment="1" applyProtection="1">
      <alignment/>
      <protection/>
    </xf>
    <xf numFmtId="38" fontId="2" fillId="0" borderId="12" xfId="42" applyNumberFormat="1" applyFont="1" applyFill="1" applyBorder="1" applyAlignment="1" applyProtection="1">
      <alignment horizontal="right"/>
      <protection/>
    </xf>
    <xf numFmtId="38" fontId="2" fillId="0" borderId="0" xfId="67" applyNumberFormat="1" applyFont="1" applyFill="1" applyBorder="1" applyAlignment="1" applyProtection="1">
      <alignment/>
      <protection/>
    </xf>
    <xf numFmtId="38" fontId="2" fillId="0" borderId="13" xfId="42" applyNumberFormat="1" applyFont="1" applyBorder="1" applyAlignment="1" applyProtection="1">
      <alignment/>
      <protection/>
    </xf>
    <xf numFmtId="0" fontId="2" fillId="0" borderId="12" xfId="0" applyFont="1" applyBorder="1" applyAlignment="1">
      <alignment/>
    </xf>
    <xf numFmtId="37" fontId="2" fillId="0" borderId="0" xfId="42" applyNumberFormat="1" applyFont="1" applyBorder="1" applyAlignment="1" applyProtection="1">
      <alignment horizontal="right"/>
      <protection/>
    </xf>
    <xf numFmtId="37" fontId="2" fillId="0" borderId="0" xfId="0" applyNumberFormat="1" applyFont="1" applyAlignment="1">
      <alignment/>
    </xf>
    <xf numFmtId="0" fontId="5" fillId="0" borderId="0" xfId="0" applyFont="1" applyAlignment="1">
      <alignment/>
    </xf>
    <xf numFmtId="0" fontId="2" fillId="0" borderId="0" xfId="0" applyFont="1" applyFill="1" applyAlignment="1">
      <alignment/>
    </xf>
    <xf numFmtId="40" fontId="1" fillId="0" borderId="11" xfId="42" applyNumberFormat="1" applyFont="1" applyFill="1" applyBorder="1" applyAlignment="1" applyProtection="1">
      <alignment/>
      <protection/>
    </xf>
    <xf numFmtId="38" fontId="1" fillId="0" borderId="11" xfId="42" applyNumberFormat="1" applyFont="1" applyFill="1" applyBorder="1" applyAlignment="1" applyProtection="1">
      <alignment/>
      <protection/>
    </xf>
    <xf numFmtId="38" fontId="1" fillId="0" borderId="12" xfId="42" applyNumberFormat="1" applyFont="1" applyBorder="1" applyAlignment="1" applyProtection="1">
      <alignment horizontal="right"/>
      <protection/>
    </xf>
    <xf numFmtId="0" fontId="3" fillId="0" borderId="0" xfId="0" applyFont="1" applyFill="1" applyBorder="1" applyAlignment="1" applyProtection="1">
      <alignment horizontal="left" vertical="center"/>
      <protection/>
    </xf>
    <xf numFmtId="7" fontId="2" fillId="0" borderId="0" xfId="67" applyNumberFormat="1" applyFont="1" applyFill="1" applyAlignment="1" applyProtection="1">
      <alignment horizontal="right"/>
      <protection/>
    </xf>
    <xf numFmtId="7" fontId="1" fillId="0" borderId="0" xfId="67" applyNumberFormat="1" applyFont="1" applyFill="1" applyAlignment="1" applyProtection="1">
      <alignment horizontal="right"/>
      <protection/>
    </xf>
    <xf numFmtId="39" fontId="2" fillId="0" borderId="0" xfId="67" applyNumberFormat="1" applyFont="1" applyFill="1" applyAlignment="1" applyProtection="1">
      <alignment horizontal="right"/>
      <protection/>
    </xf>
    <xf numFmtId="38" fontId="2" fillId="0" borderId="0" xfId="0" applyNumberFormat="1" applyFont="1" applyFill="1" applyAlignment="1">
      <alignment/>
    </xf>
    <xf numFmtId="167" fontId="1" fillId="0" borderId="0" xfId="67" applyNumberFormat="1" applyFont="1" applyFill="1" applyAlignment="1" applyProtection="1">
      <alignment horizontal="right"/>
      <protection/>
    </xf>
    <xf numFmtId="40" fontId="1" fillId="0" borderId="10" xfId="42" applyNumberFormat="1" applyFont="1" applyBorder="1" applyAlignment="1" applyProtection="1">
      <alignment/>
      <protection/>
    </xf>
    <xf numFmtId="0" fontId="2" fillId="0" borderId="0" xfId="0" applyFont="1" applyAlignment="1">
      <alignment horizontal="right"/>
    </xf>
    <xf numFmtId="0" fontId="2" fillId="0" borderId="0" xfId="0" applyFont="1" applyFill="1" applyBorder="1" applyAlignment="1" applyProtection="1">
      <alignment horizontal="right"/>
      <protection/>
    </xf>
    <xf numFmtId="38" fontId="2" fillId="0" borderId="0" xfId="42" applyNumberFormat="1" applyFont="1" applyFill="1" applyAlignment="1" applyProtection="1">
      <alignment/>
      <protection locked="0"/>
    </xf>
    <xf numFmtId="37" fontId="2" fillId="0" borderId="0" xfId="0" applyNumberFormat="1" applyFont="1" applyFill="1" applyAlignment="1" applyProtection="1">
      <alignment/>
      <protection locked="0"/>
    </xf>
    <xf numFmtId="38" fontId="2" fillId="0" borderId="0" xfId="67" applyNumberFormat="1" applyFont="1" applyFill="1" applyAlignment="1" applyProtection="1">
      <alignment/>
      <protection/>
    </xf>
    <xf numFmtId="40" fontId="2" fillId="0" borderId="0" xfId="67" applyNumberFormat="1" applyFont="1" applyFill="1" applyBorder="1" applyAlignment="1" applyProtection="1">
      <alignment/>
      <protection/>
    </xf>
    <xf numFmtId="0" fontId="2" fillId="0" borderId="0" xfId="60" applyNumberFormat="1" applyFont="1" applyFill="1" applyBorder="1" applyAlignment="1" applyProtection="1">
      <alignment horizontal="left" wrapText="1"/>
      <protection locked="0"/>
    </xf>
    <xf numFmtId="9" fontId="2" fillId="0" borderId="0" xfId="67" applyFont="1" applyFill="1" applyAlignment="1" applyProtection="1">
      <alignment/>
      <protection/>
    </xf>
    <xf numFmtId="38" fontId="2" fillId="18" borderId="0" xfId="0" applyNumberFormat="1" applyFont="1" applyFill="1" applyAlignment="1" applyProtection="1">
      <alignment/>
      <protection locked="0"/>
    </xf>
    <xf numFmtId="38" fontId="2" fillId="18" borderId="0" xfId="42" applyNumberFormat="1" applyFont="1" applyFill="1" applyAlignment="1" applyProtection="1">
      <alignment/>
      <protection locked="0"/>
    </xf>
    <xf numFmtId="10" fontId="1" fillId="0" borderId="0" xfId="67" applyNumberFormat="1" applyFont="1" applyFill="1" applyBorder="1" applyAlignment="1" applyProtection="1">
      <alignment/>
      <protection/>
    </xf>
    <xf numFmtId="0" fontId="2" fillId="0" borderId="0" xfId="0" applyFont="1" applyAlignment="1">
      <alignment vertical="top"/>
    </xf>
    <xf numFmtId="0" fontId="7" fillId="0" borderId="0" xfId="0" applyFont="1" applyAlignment="1">
      <alignment wrapText="1"/>
    </xf>
    <xf numFmtId="0" fontId="2" fillId="0" borderId="0" xfId="0" applyFont="1" applyAlignment="1">
      <alignment wrapText="1"/>
    </xf>
    <xf numFmtId="0" fontId="2" fillId="0" borderId="0" xfId="0" applyFont="1" applyAlignment="1">
      <alignment/>
    </xf>
    <xf numFmtId="0" fontId="3" fillId="0" borderId="0" xfId="0" applyFont="1" applyFill="1" applyBorder="1" applyAlignment="1" applyProtection="1">
      <alignment horizontal="left"/>
      <protection/>
    </xf>
    <xf numFmtId="0" fontId="2" fillId="0" borderId="0" xfId="0" applyFont="1" applyAlignment="1">
      <alignment horizontal="right" vertical="top"/>
    </xf>
    <xf numFmtId="14" fontId="2" fillId="0" borderId="0" xfId="0" applyNumberFormat="1" applyFont="1" applyAlignment="1">
      <alignment horizontal="left" vertical="top"/>
    </xf>
    <xf numFmtId="0" fontId="2" fillId="0" borderId="0" xfId="0" applyFont="1" applyFill="1" applyAlignment="1" applyProtection="1">
      <alignment horizontal="right" vertical="center"/>
      <protection/>
    </xf>
    <xf numFmtId="0" fontId="7" fillId="0" borderId="0" xfId="0" applyFont="1" applyBorder="1" applyAlignment="1" applyProtection="1">
      <alignment horizontal="left" vertical="center"/>
      <protection/>
    </xf>
    <xf numFmtId="0" fontId="7" fillId="0" borderId="0" xfId="0" applyFont="1" applyAlignment="1">
      <alignment horizontal="center"/>
    </xf>
    <xf numFmtId="0" fontId="2" fillId="0" borderId="0" xfId="0" applyFont="1" applyFill="1" applyAlignment="1">
      <alignment vertical="top"/>
    </xf>
    <xf numFmtId="0" fontId="5" fillId="0" borderId="0" xfId="0" applyFont="1" applyAlignment="1" applyProtection="1">
      <alignment vertical="top"/>
      <protection/>
    </xf>
    <xf numFmtId="0" fontId="7"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1" fillId="0" borderId="0" xfId="0" applyFont="1" applyFill="1" applyBorder="1" applyAlignment="1" applyProtection="1">
      <alignment vertical="center"/>
      <protection/>
    </xf>
    <xf numFmtId="0" fontId="1" fillId="0" borderId="0" xfId="0" applyFont="1" applyFill="1" applyBorder="1" applyAlignment="1" applyProtection="1">
      <alignment horizontal="left"/>
      <protection/>
    </xf>
    <xf numFmtId="0" fontId="2" fillId="0" borderId="0" xfId="0" applyFont="1" applyFill="1" applyAlignment="1" applyProtection="1">
      <alignment horizontal="left" vertical="center"/>
      <protection/>
    </xf>
    <xf numFmtId="187" fontId="1" fillId="0" borderId="0" xfId="0" applyNumberFormat="1" applyFont="1" applyAlignment="1" applyProtection="1">
      <alignment horizontal="left"/>
      <protection/>
    </xf>
    <xf numFmtId="0" fontId="2" fillId="0" borderId="0" xfId="0" applyFont="1" applyFill="1" applyAlignment="1">
      <alignment vertical="center"/>
    </xf>
    <xf numFmtId="0" fontId="2" fillId="0" borderId="0" xfId="0" applyFont="1" applyAlignment="1">
      <alignment vertical="center"/>
    </xf>
    <xf numFmtId="0" fontId="12" fillId="0" borderId="0" xfId="0" applyFont="1" applyFill="1" applyBorder="1" applyAlignment="1" applyProtection="1">
      <alignment vertical="center"/>
      <protection/>
    </xf>
    <xf numFmtId="0" fontId="1" fillId="0" borderId="0" xfId="0" applyFont="1" applyBorder="1" applyAlignment="1" applyProtection="1">
      <alignment vertical="center"/>
      <protection/>
    </xf>
    <xf numFmtId="0" fontId="2" fillId="0" borderId="0" xfId="0" applyFont="1" applyBorder="1" applyAlignment="1">
      <alignment/>
    </xf>
    <xf numFmtId="38" fontId="7" fillId="0" borderId="0" xfId="42" applyNumberFormat="1" applyFont="1" applyFill="1" applyBorder="1" applyAlignment="1" applyProtection="1">
      <alignment/>
      <protection/>
    </xf>
    <xf numFmtId="38" fontId="7" fillId="0" borderId="0" xfId="0" applyNumberFormat="1" applyFont="1" applyFill="1" applyBorder="1" applyAlignment="1" applyProtection="1">
      <alignment/>
      <protection/>
    </xf>
    <xf numFmtId="43" fontId="7" fillId="0" borderId="0" xfId="42" applyFont="1" applyFill="1" applyAlignment="1" applyProtection="1">
      <alignment/>
      <protection/>
    </xf>
    <xf numFmtId="38" fontId="2" fillId="0" borderId="0" xfId="0" applyNumberFormat="1" applyFont="1" applyFill="1" applyBorder="1" applyAlignment="1" applyProtection="1">
      <alignment/>
      <protection locked="0"/>
    </xf>
    <xf numFmtId="0" fontId="5" fillId="0" borderId="0" xfId="0" applyFont="1" applyAlignment="1">
      <alignment horizontal="right"/>
    </xf>
    <xf numFmtId="7" fontId="2" fillId="0" borderId="0" xfId="0" applyNumberFormat="1" applyFont="1" applyAlignment="1">
      <alignment/>
    </xf>
    <xf numFmtId="0" fontId="5" fillId="0" borderId="0" xfId="56" applyFont="1" applyBorder="1" applyAlignment="1" applyProtection="1">
      <alignment horizontal="left"/>
      <protection/>
    </xf>
    <xf numFmtId="7" fontId="1" fillId="7" borderId="14" xfId="0" applyNumberFormat="1" applyFont="1" applyFill="1" applyBorder="1" applyAlignment="1">
      <alignment/>
    </xf>
    <xf numFmtId="38" fontId="2" fillId="0" borderId="0" xfId="0" applyNumberFormat="1" applyFont="1" applyBorder="1" applyAlignment="1">
      <alignment/>
    </xf>
    <xf numFmtId="0" fontId="7" fillId="0" borderId="0" xfId="0" applyFont="1" applyFill="1" applyBorder="1" applyAlignment="1" applyProtection="1">
      <alignment vertical="center"/>
      <protection/>
    </xf>
    <xf numFmtId="0" fontId="13" fillId="0" borderId="0" xfId="0" applyFont="1" applyFill="1" applyAlignment="1">
      <alignment/>
    </xf>
    <xf numFmtId="0" fontId="2" fillId="0" borderId="0" xfId="0" applyFont="1" applyAlignment="1">
      <alignment horizontal="left"/>
    </xf>
    <xf numFmtId="187" fontId="1" fillId="18" borderId="0" xfId="0" applyNumberFormat="1" applyFont="1" applyFill="1" applyAlignment="1" applyProtection="1">
      <alignment horizontal="left"/>
      <protection locked="0"/>
    </xf>
    <xf numFmtId="0" fontId="2" fillId="0" borderId="0" xfId="0" applyFont="1" applyFill="1" applyAlignment="1" applyProtection="1" quotePrefix="1">
      <alignment horizontal="left"/>
      <protection/>
    </xf>
    <xf numFmtId="0" fontId="1" fillId="0" borderId="0" xfId="0" applyFont="1" applyBorder="1" applyAlignment="1" applyProtection="1">
      <alignment/>
      <protection/>
    </xf>
    <xf numFmtId="0" fontId="3" fillId="18" borderId="0" xfId="0" applyFont="1" applyFill="1" applyBorder="1" applyAlignment="1" applyProtection="1">
      <alignment horizontal="left"/>
      <protection locked="0"/>
    </xf>
    <xf numFmtId="0" fontId="3" fillId="0" borderId="0" xfId="64" applyFont="1" applyFill="1">
      <alignment/>
      <protection/>
    </xf>
    <xf numFmtId="38" fontId="1" fillId="0" borderId="0" xfId="42" applyNumberFormat="1" applyFont="1" applyFill="1" applyBorder="1" applyAlignment="1" applyProtection="1">
      <alignment/>
      <protection/>
    </xf>
    <xf numFmtId="38" fontId="2" fillId="0" borderId="0" xfId="42" applyNumberFormat="1" applyFont="1" applyFill="1" applyBorder="1" applyAlignment="1" applyProtection="1">
      <alignment horizontal="right"/>
      <protection/>
    </xf>
    <xf numFmtId="0" fontId="2" fillId="16" borderId="15" xfId="0" applyFont="1" applyFill="1" applyBorder="1" applyAlignment="1" applyProtection="1">
      <alignment/>
      <protection/>
    </xf>
    <xf numFmtId="0" fontId="2" fillId="16" borderId="13" xfId="0" applyFont="1" applyFill="1" applyBorder="1" applyAlignment="1" applyProtection="1">
      <alignment/>
      <protection/>
    </xf>
    <xf numFmtId="0" fontId="2" fillId="16" borderId="13" xfId="0" applyFont="1" applyFill="1" applyBorder="1" applyAlignment="1" applyProtection="1">
      <alignment horizontal="left"/>
      <protection/>
    </xf>
    <xf numFmtId="0" fontId="1" fillId="16" borderId="13" xfId="0" applyFont="1" applyFill="1" applyBorder="1" applyAlignment="1" applyProtection="1">
      <alignment/>
      <protection/>
    </xf>
    <xf numFmtId="0" fontId="2" fillId="16" borderId="16" xfId="0" applyFont="1" applyFill="1" applyBorder="1" applyAlignment="1" applyProtection="1">
      <alignment/>
      <protection/>
    </xf>
    <xf numFmtId="0" fontId="2" fillId="16" borderId="17" xfId="0" applyFont="1" applyFill="1" applyBorder="1" applyAlignment="1" applyProtection="1">
      <alignment/>
      <protection/>
    </xf>
    <xf numFmtId="0" fontId="2" fillId="16" borderId="0" xfId="0" applyFont="1" applyFill="1" applyBorder="1" applyAlignment="1" applyProtection="1">
      <alignment/>
      <protection/>
    </xf>
    <xf numFmtId="0" fontId="2" fillId="16" borderId="0" xfId="0" applyFont="1" applyFill="1" applyBorder="1" applyAlignment="1" applyProtection="1">
      <alignment horizontal="left"/>
      <protection/>
    </xf>
    <xf numFmtId="0" fontId="1" fillId="16" borderId="0" xfId="0" applyFont="1" applyFill="1" applyBorder="1" applyAlignment="1" applyProtection="1">
      <alignment/>
      <protection/>
    </xf>
    <xf numFmtId="0" fontId="2" fillId="16" borderId="18" xfId="0" applyFont="1" applyFill="1" applyBorder="1" applyAlignment="1" applyProtection="1">
      <alignment/>
      <protection/>
    </xf>
    <xf numFmtId="0" fontId="2" fillId="16" borderId="17" xfId="0" applyFont="1" applyFill="1" applyBorder="1" applyAlignment="1" applyProtection="1" quotePrefix="1">
      <alignment horizontal="right"/>
      <protection/>
    </xf>
    <xf numFmtId="0" fontId="8" fillId="16" borderId="19" xfId="0" applyFont="1" applyFill="1" applyBorder="1" applyAlignment="1" applyProtection="1">
      <alignment horizontal="left"/>
      <protection/>
    </xf>
    <xf numFmtId="0" fontId="8" fillId="16" borderId="20" xfId="0" applyFont="1" applyFill="1" applyBorder="1" applyAlignment="1" applyProtection="1">
      <alignment horizontal="left"/>
      <protection/>
    </xf>
    <xf numFmtId="0" fontId="2" fillId="16" borderId="17" xfId="0" applyFont="1" applyFill="1" applyBorder="1" applyAlignment="1" applyProtection="1">
      <alignment horizontal="center"/>
      <protection/>
    </xf>
    <xf numFmtId="0" fontId="7" fillId="16" borderId="0" xfId="0" applyFont="1" applyFill="1" applyBorder="1" applyAlignment="1" applyProtection="1">
      <alignment horizontal="left"/>
      <protection/>
    </xf>
    <xf numFmtId="0" fontId="2" fillId="16" borderId="0" xfId="0" applyFont="1" applyFill="1" applyBorder="1" applyAlignment="1">
      <alignment/>
    </xf>
    <xf numFmtId="0" fontId="2" fillId="16" borderId="0" xfId="0" applyFont="1" applyFill="1" applyBorder="1" applyAlignment="1" applyProtection="1" quotePrefix="1">
      <alignment horizontal="right"/>
      <protection/>
    </xf>
    <xf numFmtId="0" fontId="2" fillId="16" borderId="0" xfId="0" applyFont="1" applyFill="1" applyBorder="1" applyAlignment="1" applyProtection="1">
      <alignment/>
      <protection locked="0"/>
    </xf>
    <xf numFmtId="0" fontId="2" fillId="16" borderId="0" xfId="0" applyFont="1" applyFill="1" applyBorder="1" applyAlignment="1" applyProtection="1">
      <alignment horizontal="left"/>
      <protection locked="0"/>
    </xf>
    <xf numFmtId="0" fontId="2" fillId="16" borderId="18" xfId="0" applyFont="1" applyFill="1" applyBorder="1" applyAlignment="1" applyProtection="1">
      <alignment/>
      <protection locked="0"/>
    </xf>
    <xf numFmtId="0" fontId="7" fillId="16" borderId="0" xfId="0" applyFont="1" applyFill="1" applyBorder="1" applyAlignment="1" applyProtection="1">
      <alignment/>
      <protection locked="0"/>
    </xf>
    <xf numFmtId="0" fontId="1" fillId="16" borderId="0" xfId="0" applyFont="1" applyFill="1" applyBorder="1" applyAlignment="1" applyProtection="1">
      <alignment/>
      <protection locked="0"/>
    </xf>
    <xf numFmtId="0" fontId="9" fillId="16" borderId="19" xfId="0" applyFont="1" applyFill="1" applyBorder="1" applyAlignment="1" applyProtection="1">
      <alignment/>
      <protection locked="0"/>
    </xf>
    <xf numFmtId="0" fontId="2" fillId="16" borderId="19" xfId="0" applyFont="1" applyFill="1" applyBorder="1" applyAlignment="1" applyProtection="1">
      <alignment/>
      <protection locked="0"/>
    </xf>
    <xf numFmtId="0" fontId="2" fillId="16" borderId="20" xfId="0" applyFont="1" applyFill="1" applyBorder="1" applyAlignment="1" applyProtection="1">
      <alignment/>
      <protection locked="0"/>
    </xf>
    <xf numFmtId="0" fontId="7" fillId="16" borderId="0" xfId="0" applyFont="1" applyFill="1" applyBorder="1" applyAlignment="1" applyProtection="1">
      <alignment horizontal="left"/>
      <protection locked="0"/>
    </xf>
    <xf numFmtId="0" fontId="2" fillId="16" borderId="0" xfId="0" applyFont="1" applyFill="1" applyBorder="1" applyAlignment="1" applyProtection="1" quotePrefix="1">
      <alignment horizontal="right"/>
      <protection locked="0"/>
    </xf>
    <xf numFmtId="0" fontId="2" fillId="16" borderId="21" xfId="0" applyFont="1" applyFill="1" applyBorder="1" applyAlignment="1" applyProtection="1">
      <alignment/>
      <protection/>
    </xf>
    <xf numFmtId="0" fontId="7" fillId="16" borderId="12" xfId="0" applyFont="1" applyFill="1" applyBorder="1" applyAlignment="1" applyProtection="1">
      <alignment horizontal="left"/>
      <protection locked="0"/>
    </xf>
    <xf numFmtId="0" fontId="2" fillId="16" borderId="12" xfId="0" applyFont="1" applyFill="1" applyBorder="1" applyAlignment="1">
      <alignment/>
    </xf>
    <xf numFmtId="0" fontId="2" fillId="16" borderId="12" xfId="0" applyFont="1" applyFill="1" applyBorder="1" applyAlignment="1" applyProtection="1">
      <alignment/>
      <protection locked="0"/>
    </xf>
    <xf numFmtId="0" fontId="7" fillId="16" borderId="12" xfId="0" applyFont="1" applyFill="1" applyBorder="1" applyAlignment="1" applyProtection="1">
      <alignment/>
      <protection locked="0"/>
    </xf>
    <xf numFmtId="0" fontId="2" fillId="16" borderId="22" xfId="0" applyFont="1" applyFill="1" applyBorder="1" applyAlignment="1" applyProtection="1">
      <alignment/>
      <protection locked="0"/>
    </xf>
    <xf numFmtId="0" fontId="3" fillId="0" borderId="0" xfId="0" applyFont="1" applyBorder="1" applyAlignment="1" applyProtection="1">
      <alignment horizontal="left" vertical="center"/>
      <protection locked="0"/>
    </xf>
    <xf numFmtId="0" fontId="9" fillId="0" borderId="0" xfId="63" applyFont="1" applyProtection="1">
      <alignment/>
      <protection/>
    </xf>
    <xf numFmtId="38" fontId="9" fillId="0" borderId="0" xfId="42" applyNumberFormat="1" applyFont="1" applyFill="1" applyBorder="1" applyAlignment="1" applyProtection="1">
      <alignment/>
      <protection/>
    </xf>
    <xf numFmtId="0" fontId="9" fillId="0" borderId="0" xfId="0" applyFont="1" applyFill="1" applyBorder="1" applyAlignment="1" applyProtection="1">
      <alignment/>
      <protection/>
    </xf>
    <xf numFmtId="0" fontId="35" fillId="0" borderId="0" xfId="0" applyFont="1" applyFill="1" applyAlignment="1" applyProtection="1">
      <alignment/>
      <protection/>
    </xf>
    <xf numFmtId="0" fontId="9" fillId="0" borderId="0" xfId="0" applyFont="1" applyFill="1" applyAlignment="1" applyProtection="1">
      <alignment/>
      <protection/>
    </xf>
    <xf numFmtId="0" fontId="9" fillId="0" borderId="0" xfId="0" applyFont="1" applyFill="1" applyAlignment="1" applyProtection="1" quotePrefix="1">
      <alignment horizontal="left"/>
      <protection/>
    </xf>
    <xf numFmtId="0" fontId="9" fillId="0" borderId="0" xfId="0" applyFont="1" applyAlignment="1">
      <alignment/>
    </xf>
    <xf numFmtId="38" fontId="9" fillId="0" borderId="0" xfId="0" applyNumberFormat="1" applyFont="1" applyFill="1" applyBorder="1" applyAlignment="1" applyProtection="1">
      <alignment/>
      <protection/>
    </xf>
    <xf numFmtId="0" fontId="8" fillId="0" borderId="0" xfId="0" applyFont="1" applyFill="1" applyAlignment="1" applyProtection="1">
      <alignment/>
      <protection/>
    </xf>
    <xf numFmtId="0" fontId="36" fillId="0" borderId="0" xfId="0" applyFont="1" applyFill="1" applyAlignment="1" applyProtection="1">
      <alignment/>
      <protection/>
    </xf>
    <xf numFmtId="0" fontId="9" fillId="0" borderId="0" xfId="0" applyFont="1" applyBorder="1" applyAlignment="1" applyProtection="1">
      <alignment/>
      <protection/>
    </xf>
    <xf numFmtId="0" fontId="35" fillId="0" borderId="0" xfId="0" applyFont="1" applyFill="1" applyAlignment="1" applyProtection="1">
      <alignment/>
      <protection/>
    </xf>
    <xf numFmtId="0" fontId="35" fillId="0" borderId="0" xfId="0" applyFont="1" applyAlignment="1" applyProtection="1">
      <alignment/>
      <protection/>
    </xf>
    <xf numFmtId="0" fontId="8" fillId="0" borderId="0" xfId="0" applyFont="1" applyAlignment="1" applyProtection="1" quotePrefix="1">
      <alignment horizontal="left"/>
      <protection/>
    </xf>
    <xf numFmtId="0" fontId="1" fillId="18" borderId="0" xfId="0" applyFont="1" applyFill="1" applyBorder="1" applyAlignment="1" applyProtection="1">
      <alignment horizontal="left"/>
      <protection locked="0"/>
    </xf>
    <xf numFmtId="10" fontId="82" fillId="0" borderId="0" xfId="67" applyNumberFormat="1" applyFont="1" applyFill="1" applyBorder="1" applyAlignment="1" applyProtection="1">
      <alignment/>
      <protection locked="0"/>
    </xf>
    <xf numFmtId="10" fontId="83" fillId="0" borderId="0" xfId="67" applyNumberFormat="1" applyFont="1" applyFill="1" applyBorder="1" applyAlignment="1" applyProtection="1">
      <alignment/>
      <protection/>
    </xf>
    <xf numFmtId="37" fontId="2" fillId="0" borderId="0" xfId="42" applyNumberFormat="1" applyFont="1" applyFill="1" applyBorder="1" applyAlignment="1" applyProtection="1">
      <alignment horizontal="right"/>
      <protection/>
    </xf>
    <xf numFmtId="0" fontId="2" fillId="0" borderId="0" xfId="61" applyFont="1" applyFill="1" applyProtection="1">
      <alignment/>
      <protection/>
    </xf>
    <xf numFmtId="167" fontId="2" fillId="0" borderId="0" xfId="68" applyNumberFormat="1" applyFont="1" applyFill="1" applyAlignment="1" applyProtection="1">
      <alignment horizontal="right"/>
      <protection/>
    </xf>
    <xf numFmtId="38" fontId="2" fillId="0" borderId="0" xfId="44" applyNumberFormat="1" applyFont="1" applyFill="1" applyBorder="1" applyAlignment="1" applyProtection="1">
      <alignment/>
      <protection/>
    </xf>
    <xf numFmtId="38" fontId="2" fillId="0" borderId="10" xfId="44" applyNumberFormat="1" applyFont="1" applyFill="1" applyBorder="1" applyAlignment="1" applyProtection="1">
      <alignment/>
      <protection/>
    </xf>
    <xf numFmtId="38" fontId="1" fillId="0" borderId="10" xfId="44" applyNumberFormat="1" applyFont="1" applyFill="1" applyBorder="1" applyAlignment="1" applyProtection="1">
      <alignment/>
      <protection/>
    </xf>
    <xf numFmtId="40" fontId="2" fillId="0" borderId="0" xfId="44" applyNumberFormat="1" applyFont="1" applyFill="1" applyBorder="1" applyAlignment="1" applyProtection="1">
      <alignment/>
      <protection/>
    </xf>
    <xf numFmtId="40" fontId="2" fillId="0" borderId="12" xfId="68" applyNumberFormat="1" applyFont="1" applyFill="1" applyBorder="1" applyAlignment="1" applyProtection="1">
      <alignment/>
      <protection/>
    </xf>
    <xf numFmtId="40" fontId="1" fillId="0" borderId="0" xfId="67" applyNumberFormat="1" applyFont="1" applyFill="1" applyBorder="1" applyAlignment="1" applyProtection="1">
      <alignment/>
      <protection/>
    </xf>
    <xf numFmtId="167" fontId="2" fillId="0" borderId="0" xfId="68" applyNumberFormat="1" applyFont="1" applyFill="1" applyBorder="1" applyAlignment="1" applyProtection="1">
      <alignment/>
      <protection/>
    </xf>
    <xf numFmtId="0" fontId="2" fillId="0" borderId="0" xfId="61" applyFont="1" applyFill="1" applyProtection="1" quotePrefix="1">
      <alignment/>
      <protection/>
    </xf>
    <xf numFmtId="0" fontId="2" fillId="0" borderId="0" xfId="61" applyFont="1" applyFill="1" applyAlignment="1" applyProtection="1" quotePrefix="1">
      <alignment horizontal="left"/>
      <protection/>
    </xf>
    <xf numFmtId="39" fontId="5" fillId="0" borderId="0" xfId="67" applyNumberFormat="1" applyFont="1" applyFill="1" applyAlignment="1" applyProtection="1">
      <alignment horizontal="right"/>
      <protection/>
    </xf>
    <xf numFmtId="0" fontId="3" fillId="0" borderId="0" xfId="61" applyFont="1" applyFill="1" applyAlignment="1" applyProtection="1">
      <alignment/>
      <protection/>
    </xf>
    <xf numFmtId="0" fontId="1" fillId="0" borderId="0" xfId="61" applyFont="1" applyFill="1" applyBorder="1" applyAlignment="1" applyProtection="1" quotePrefix="1">
      <alignment horizontal="left"/>
      <protection/>
    </xf>
    <xf numFmtId="0" fontId="2" fillId="0" borderId="0" xfId="61" applyFont="1" applyFill="1" applyBorder="1" applyAlignment="1" applyProtection="1" quotePrefix="1">
      <alignment horizontal="left"/>
      <protection/>
    </xf>
    <xf numFmtId="0" fontId="3" fillId="0" borderId="0" xfId="61" applyFont="1" applyFill="1" applyAlignment="1" applyProtection="1" quotePrefix="1">
      <alignment horizontal="left"/>
      <protection/>
    </xf>
    <xf numFmtId="0" fontId="2" fillId="0" borderId="0" xfId="61" applyFont="1" applyFill="1" applyAlignment="1" applyProtection="1">
      <alignment horizontal="center"/>
      <protection/>
    </xf>
    <xf numFmtId="0" fontId="3" fillId="0" borderId="0" xfId="0" applyFont="1" applyFill="1" applyAlignment="1" applyProtection="1" quotePrefix="1">
      <alignment horizontal="left"/>
      <protection/>
    </xf>
    <xf numFmtId="0" fontId="2" fillId="0" borderId="0" xfId="0" applyFont="1" applyFill="1" applyBorder="1" applyAlignment="1" applyProtection="1" quotePrefix="1">
      <alignment/>
      <protection/>
    </xf>
    <xf numFmtId="38" fontId="2" fillId="0" borderId="0" xfId="44" applyNumberFormat="1" applyFont="1" applyFill="1" applyAlignment="1" applyProtection="1">
      <alignment/>
      <protection/>
    </xf>
    <xf numFmtId="38" fontId="1" fillId="0" borderId="11" xfId="44" applyNumberFormat="1" applyFont="1" applyFill="1" applyBorder="1" applyAlignment="1" applyProtection="1">
      <alignment/>
      <protection/>
    </xf>
    <xf numFmtId="38" fontId="2" fillId="0" borderId="11" xfId="44" applyNumberFormat="1" applyFont="1" applyFill="1" applyBorder="1" applyAlignment="1" applyProtection="1">
      <alignment/>
      <protection/>
    </xf>
    <xf numFmtId="40" fontId="2" fillId="0" borderId="0" xfId="44" applyNumberFormat="1" applyFont="1" applyFill="1" applyAlignment="1" applyProtection="1">
      <alignment/>
      <protection/>
    </xf>
    <xf numFmtId="38" fontId="2" fillId="0" borderId="11" xfId="67" applyNumberFormat="1" applyFont="1" applyFill="1" applyBorder="1" applyAlignment="1" applyProtection="1">
      <alignment/>
      <protection/>
    </xf>
    <xf numFmtId="38" fontId="1" fillId="0" borderId="11" xfId="67" applyNumberFormat="1" applyFont="1" applyFill="1" applyBorder="1" applyAlignment="1" applyProtection="1">
      <alignment/>
      <protection/>
    </xf>
    <xf numFmtId="0" fontId="2" fillId="0" borderId="0" xfId="61" applyFont="1" applyFill="1" applyBorder="1" applyProtection="1">
      <alignment/>
      <protection/>
    </xf>
    <xf numFmtId="40" fontId="2" fillId="0" borderId="13" xfId="68" applyNumberFormat="1" applyFont="1" applyFill="1" applyBorder="1" applyAlignment="1" applyProtection="1">
      <alignment/>
      <protection/>
    </xf>
    <xf numFmtId="0" fontId="2" fillId="0" borderId="0" xfId="61" applyFont="1" applyFill="1" applyBorder="1" applyProtection="1" quotePrefix="1">
      <alignment/>
      <protection/>
    </xf>
    <xf numFmtId="0" fontId="3" fillId="0" borderId="0" xfId="61" applyFont="1" applyFill="1" applyBorder="1" applyProtection="1">
      <alignment/>
      <protection/>
    </xf>
    <xf numFmtId="40" fontId="2" fillId="0" borderId="10" xfId="68" applyNumberFormat="1" applyFont="1" applyFill="1" applyBorder="1" applyAlignment="1" applyProtection="1">
      <alignment/>
      <protection/>
    </xf>
    <xf numFmtId="40" fontId="1" fillId="0" borderId="10" xfId="68" applyNumberFormat="1" applyFont="1" applyFill="1" applyBorder="1" applyAlignment="1" applyProtection="1">
      <alignment/>
      <protection/>
    </xf>
    <xf numFmtId="38" fontId="1" fillId="0" borderId="12" xfId="42" applyNumberFormat="1" applyFont="1" applyFill="1" applyBorder="1" applyAlignment="1" applyProtection="1">
      <alignment/>
      <protection/>
    </xf>
    <xf numFmtId="0" fontId="2" fillId="0" borderId="23" xfId="0" applyFont="1" applyBorder="1" applyAlignment="1">
      <alignment vertical="center" wrapText="1"/>
    </xf>
    <xf numFmtId="0" fontId="0" fillId="0" borderId="0" xfId="0" applyFill="1" applyAlignment="1">
      <alignment/>
    </xf>
    <xf numFmtId="0" fontId="2" fillId="0" borderId="17" xfId="0" applyFont="1" applyBorder="1" applyAlignment="1">
      <alignment/>
    </xf>
    <xf numFmtId="0" fontId="3" fillId="0" borderId="0" xfId="0" applyFont="1" applyFill="1" applyBorder="1" applyAlignment="1" applyProtection="1">
      <alignment/>
      <protection/>
    </xf>
    <xf numFmtId="167" fontId="1" fillId="0" borderId="0" xfId="44" applyNumberFormat="1" applyFont="1" applyFill="1" applyBorder="1" applyAlignment="1" applyProtection="1">
      <alignment/>
      <protection/>
    </xf>
    <xf numFmtId="38" fontId="2" fillId="19" borderId="0" xfId="44" applyNumberFormat="1" applyFont="1" applyFill="1" applyAlignment="1" applyProtection="1">
      <alignment/>
      <protection locked="0"/>
    </xf>
    <xf numFmtId="0" fontId="0" fillId="0" borderId="17" xfId="0" applyFill="1" applyBorder="1" applyAlignment="1">
      <alignment/>
    </xf>
    <xf numFmtId="189" fontId="9" fillId="0" borderId="22" xfId="0" applyNumberFormat="1" applyFont="1" applyFill="1" applyBorder="1" applyAlignment="1">
      <alignment horizontal="center" vertical="center" wrapText="1"/>
    </xf>
    <xf numFmtId="196" fontId="9" fillId="0" borderId="22" xfId="0" applyNumberFormat="1" applyFont="1" applyFill="1" applyBorder="1" applyAlignment="1">
      <alignment horizontal="center" vertical="center" wrapText="1"/>
    </xf>
    <xf numFmtId="0" fontId="1" fillId="0" borderId="0" xfId="0" applyFont="1" applyFill="1" applyAlignment="1" applyProtection="1">
      <alignment horizontal="right" vertical="top"/>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right" vertical="center"/>
      <protection/>
    </xf>
    <xf numFmtId="0" fontId="2" fillId="0" borderId="0" xfId="0" applyFont="1" applyFill="1" applyAlignment="1" applyProtection="1">
      <alignment horizontal="right" vertical="top"/>
      <protection/>
    </xf>
    <xf numFmtId="198" fontId="5" fillId="0" borderId="0" xfId="0" applyNumberFormat="1" applyFont="1" applyFill="1" applyBorder="1" applyAlignment="1" applyProtection="1" quotePrefix="1">
      <alignment horizontal="center"/>
      <protection/>
    </xf>
    <xf numFmtId="17" fontId="3" fillId="0" borderId="0" xfId="0" applyNumberFormat="1" applyFont="1" applyFill="1" applyBorder="1" applyAlignment="1" applyProtection="1">
      <alignment horizontal="right" vertical="center"/>
      <protection/>
    </xf>
    <xf numFmtId="38" fontId="7" fillId="0" borderId="0" xfId="42" applyNumberFormat="1" applyFont="1" applyFill="1" applyBorder="1" applyAlignment="1" applyProtection="1">
      <alignment horizontal="right"/>
      <protection/>
    </xf>
    <xf numFmtId="38" fontId="1" fillId="0" borderId="0" xfId="42" applyNumberFormat="1" applyFont="1" applyFill="1" applyBorder="1" applyAlignment="1" applyProtection="1">
      <alignment horizontal="right"/>
      <protection/>
    </xf>
    <xf numFmtId="0" fontId="1" fillId="0" borderId="0" xfId="0" applyFont="1" applyFill="1" applyBorder="1" applyAlignment="1" applyProtection="1">
      <alignment/>
      <protection/>
    </xf>
    <xf numFmtId="165" fontId="1" fillId="0" borderId="0" xfId="44" applyNumberFormat="1" applyFont="1" applyFill="1" applyBorder="1" applyAlignment="1" applyProtection="1">
      <alignment horizontal="center"/>
      <protection/>
    </xf>
    <xf numFmtId="0" fontId="84" fillId="0" borderId="0" xfId="44" applyNumberFormat="1" applyFont="1" applyFill="1" applyBorder="1" applyAlignment="1" applyProtection="1">
      <alignment horizontal="center"/>
      <protection/>
    </xf>
    <xf numFmtId="167" fontId="2" fillId="0" borderId="0" xfId="44" applyNumberFormat="1" applyFont="1" applyFill="1" applyBorder="1" applyAlignment="1" applyProtection="1">
      <alignment/>
      <protection/>
    </xf>
    <xf numFmtId="167" fontId="2" fillId="0" borderId="0" xfId="45" applyNumberFormat="1" applyFont="1" applyFill="1" applyBorder="1" applyAlignment="1" applyProtection="1">
      <alignment/>
      <protection/>
    </xf>
    <xf numFmtId="167" fontId="2" fillId="0" borderId="0" xfId="42" applyNumberFormat="1" applyFont="1" applyFill="1" applyBorder="1" applyAlignment="1" applyProtection="1">
      <alignment/>
      <protection/>
    </xf>
    <xf numFmtId="167" fontId="1" fillId="0" borderId="0" xfId="42" applyNumberFormat="1" applyFont="1" applyFill="1" applyBorder="1" applyAlignment="1" applyProtection="1">
      <alignment/>
      <protection/>
    </xf>
    <xf numFmtId="167" fontId="1" fillId="0" borderId="0" xfId="45" applyNumberFormat="1" applyFont="1" applyFill="1" applyBorder="1" applyAlignment="1" applyProtection="1">
      <alignment/>
      <protection/>
    </xf>
    <xf numFmtId="0" fontId="2" fillId="0" borderId="0" xfId="61" applyFont="1" applyFill="1" applyAlignment="1" applyProtection="1" quotePrefix="1">
      <alignment horizontal="left" indent="3"/>
      <protection/>
    </xf>
    <xf numFmtId="198" fontId="5" fillId="0" borderId="0" xfId="0" applyNumberFormat="1" applyFont="1" applyFill="1" applyBorder="1" applyAlignment="1" applyProtection="1">
      <alignment horizontal="center"/>
      <protection/>
    </xf>
    <xf numFmtId="0" fontId="5" fillId="0" borderId="0" xfId="0" applyFont="1" applyFill="1" applyAlignment="1" applyProtection="1">
      <alignment vertical="top"/>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quotePrefix="1">
      <alignment horizontal="center"/>
      <protection/>
    </xf>
    <xf numFmtId="0" fontId="2" fillId="0" borderId="0" xfId="0" applyFont="1" applyFill="1" applyAlignment="1" applyProtection="1">
      <alignment horizontal="left"/>
      <protection/>
    </xf>
    <xf numFmtId="0" fontId="2" fillId="0" borderId="23" xfId="0" applyFont="1" applyFill="1" applyBorder="1" applyAlignment="1">
      <alignment vertical="center" wrapText="1"/>
    </xf>
    <xf numFmtId="37" fontId="2" fillId="0" borderId="0" xfId="0" applyNumberFormat="1" applyFont="1" applyFill="1" applyBorder="1" applyAlignment="1" applyProtection="1">
      <alignment horizontal="center"/>
      <protection locked="0"/>
    </xf>
    <xf numFmtId="38" fontId="2" fillId="0" borderId="12" xfId="42" applyNumberFormat="1" applyFont="1" applyBorder="1" applyAlignment="1" applyProtection="1">
      <alignment/>
      <protection/>
    </xf>
    <xf numFmtId="0" fontId="7" fillId="0" borderId="0" xfId="0" applyFont="1" applyBorder="1" applyAlignment="1" applyProtection="1">
      <alignment/>
      <protection/>
    </xf>
    <xf numFmtId="40" fontId="1" fillId="0" borderId="0" xfId="42" applyNumberFormat="1" applyFont="1" applyFill="1" applyBorder="1" applyAlignment="1" applyProtection="1">
      <alignment/>
      <protection/>
    </xf>
    <xf numFmtId="0" fontId="37" fillId="0" borderId="0" xfId="0" applyFont="1" applyAlignment="1" applyProtection="1">
      <alignment/>
      <protection/>
    </xf>
    <xf numFmtId="0" fontId="2" fillId="0" borderId="0" xfId="61" applyFont="1" applyFill="1" applyAlignment="1" applyProtection="1">
      <alignment/>
      <protection/>
    </xf>
    <xf numFmtId="0" fontId="85" fillId="0" borderId="0" xfId="0" applyFont="1" applyAlignment="1" applyProtection="1">
      <alignment/>
      <protection/>
    </xf>
    <xf numFmtId="38" fontId="2" fillId="19" borderId="0" xfId="0" applyNumberFormat="1" applyFont="1" applyFill="1" applyAlignment="1" applyProtection="1">
      <alignment/>
      <protection locked="0"/>
    </xf>
    <xf numFmtId="0" fontId="1" fillId="0" borderId="0" xfId="0" applyFont="1" applyFill="1" applyBorder="1" applyAlignment="1" applyProtection="1" quotePrefix="1">
      <alignment/>
      <protection/>
    </xf>
    <xf numFmtId="0" fontId="2" fillId="0" borderId="0" xfId="0" applyFont="1" applyFill="1" applyAlignment="1" applyProtection="1">
      <alignment/>
      <protection/>
    </xf>
    <xf numFmtId="0" fontId="7" fillId="0" borderId="0" xfId="0" applyFont="1" applyAlignment="1">
      <alignment/>
    </xf>
    <xf numFmtId="38" fontId="2" fillId="0" borderId="12" xfId="0" applyNumberFormat="1" applyFont="1" applyBorder="1" applyAlignment="1">
      <alignment/>
    </xf>
    <xf numFmtId="0" fontId="5" fillId="19" borderId="0" xfId="0" applyFont="1" applyFill="1" applyAlignment="1" applyProtection="1">
      <alignment horizontal="left"/>
      <protection locked="0"/>
    </xf>
    <xf numFmtId="0" fontId="39" fillId="18" borderId="0" xfId="0" applyFont="1" applyFill="1" applyBorder="1" applyAlignment="1" applyProtection="1">
      <alignment horizontal="center"/>
      <protection locked="0"/>
    </xf>
    <xf numFmtId="0" fontId="2" fillId="0" borderId="0" xfId="0" applyFont="1" applyAlignment="1" applyProtection="1">
      <alignment/>
      <protection locked="0"/>
    </xf>
    <xf numFmtId="37" fontId="2" fillId="0" borderId="0" xfId="0" applyNumberFormat="1" applyFont="1" applyFill="1" applyBorder="1" applyAlignment="1" applyProtection="1">
      <alignment horizontal="center"/>
      <protection/>
    </xf>
    <xf numFmtId="0" fontId="85" fillId="0" borderId="0" xfId="0" applyFont="1" applyFill="1" applyAlignment="1" applyProtection="1">
      <alignment/>
      <protection/>
    </xf>
    <xf numFmtId="0" fontId="85" fillId="0" borderId="0" xfId="61" applyFont="1" applyFill="1" applyProtection="1">
      <alignment/>
      <protection/>
    </xf>
    <xf numFmtId="0" fontId="86" fillId="0" borderId="0" xfId="0" applyFont="1" applyFill="1" applyAlignment="1" applyProtection="1">
      <alignment/>
      <protection/>
    </xf>
    <xf numFmtId="0" fontId="85" fillId="0" borderId="0" xfId="0" applyFont="1" applyBorder="1" applyAlignment="1" applyProtection="1">
      <alignment/>
      <protection/>
    </xf>
    <xf numFmtId="0" fontId="85" fillId="0" borderId="0" xfId="61" applyFont="1" applyFill="1" applyProtection="1" quotePrefix="1">
      <alignment/>
      <protection/>
    </xf>
    <xf numFmtId="0" fontId="86" fillId="0" borderId="0" xfId="61" applyFont="1" applyFill="1" applyAlignment="1" applyProtection="1">
      <alignment/>
      <protection/>
    </xf>
    <xf numFmtId="0" fontId="85" fillId="0" borderId="0" xfId="61" applyFont="1" applyFill="1" applyAlignment="1" applyProtection="1">
      <alignment/>
      <protection/>
    </xf>
    <xf numFmtId="0" fontId="2" fillId="0" borderId="0" xfId="0" applyFont="1" applyAlignment="1" applyProtection="1">
      <alignment horizontal="left" vertical="top" wrapText="1"/>
      <protection/>
    </xf>
    <xf numFmtId="0" fontId="2" fillId="0" borderId="0" xfId="0" applyFont="1" applyFill="1" applyAlignment="1" applyProtection="1">
      <alignment horizontal="left" vertical="top" wrapText="1"/>
      <protection/>
    </xf>
    <xf numFmtId="175" fontId="8" fillId="16" borderId="19" xfId="0" applyNumberFormat="1" applyFont="1" applyFill="1" applyBorder="1" applyAlignment="1" applyProtection="1">
      <alignment horizontal="left"/>
      <protection/>
    </xf>
    <xf numFmtId="9" fontId="2" fillId="0" borderId="0" xfId="67" applyFont="1" applyFill="1" applyAlignment="1" applyProtection="1">
      <alignment horizontal="right"/>
      <protection/>
    </xf>
    <xf numFmtId="8" fontId="2" fillId="0" borderId="0" xfId="0" applyNumberFormat="1" applyFont="1" applyFill="1" applyAlignment="1" applyProtection="1">
      <alignment horizontal="right"/>
      <protection/>
    </xf>
    <xf numFmtId="8" fontId="1" fillId="0" borderId="0" xfId="0" applyNumberFormat="1" applyFont="1" applyFill="1" applyAlignment="1" applyProtection="1">
      <alignment horizontal="right"/>
      <protection/>
    </xf>
    <xf numFmtId="0" fontId="87" fillId="0" borderId="0" xfId="0" applyFont="1" applyFill="1" applyAlignment="1" applyProtection="1">
      <alignment/>
      <protection/>
    </xf>
    <xf numFmtId="7" fontId="5" fillId="0" borderId="0" xfId="67" applyNumberFormat="1" applyFont="1" applyFill="1" applyAlignment="1" applyProtection="1">
      <alignment horizontal="right"/>
      <protection/>
    </xf>
    <xf numFmtId="39" fontId="1" fillId="0" borderId="0" xfId="67" applyNumberFormat="1" applyFont="1" applyFill="1" applyAlignment="1" applyProtection="1">
      <alignment horizontal="right"/>
      <protection/>
    </xf>
    <xf numFmtId="39" fontId="3" fillId="0" borderId="0" xfId="67" applyNumberFormat="1" applyFont="1" applyFill="1" applyAlignment="1" applyProtection="1">
      <alignment horizontal="right"/>
      <protection/>
    </xf>
    <xf numFmtId="7" fontId="3" fillId="0" borderId="0" xfId="67" applyNumberFormat="1" applyFont="1" applyFill="1" applyAlignment="1" applyProtection="1">
      <alignment horizontal="right"/>
      <protection/>
    </xf>
    <xf numFmtId="167" fontId="2" fillId="0" borderId="0" xfId="45" applyNumberFormat="1" applyFont="1" applyFill="1" applyBorder="1" applyAlignment="1" applyProtection="1">
      <alignment horizontal="right"/>
      <protection/>
    </xf>
    <xf numFmtId="167" fontId="5" fillId="0" borderId="0" xfId="45" applyNumberFormat="1" applyFont="1" applyFill="1" applyBorder="1" applyAlignment="1" applyProtection="1">
      <alignment horizontal="right"/>
      <protection/>
    </xf>
    <xf numFmtId="8" fontId="5" fillId="0" borderId="0" xfId="67" applyNumberFormat="1" applyFont="1" applyFill="1" applyAlignment="1" applyProtection="1">
      <alignment horizontal="right"/>
      <protection/>
    </xf>
    <xf numFmtId="167" fontId="5" fillId="0" borderId="0" xfId="67" applyNumberFormat="1" applyFont="1" applyFill="1" applyAlignment="1" applyProtection="1">
      <alignment horizontal="right"/>
      <protection/>
    </xf>
    <xf numFmtId="0" fontId="85" fillId="0" borderId="0" xfId="0" applyFont="1" applyFill="1" applyAlignment="1" applyProtection="1" quotePrefix="1">
      <alignment horizontal="left"/>
      <protection/>
    </xf>
    <xf numFmtId="167" fontId="2" fillId="0" borderId="0" xfId="44" applyNumberFormat="1" applyFont="1" applyFill="1" applyBorder="1" applyAlignment="1" applyProtection="1">
      <alignment horizontal="right"/>
      <protection/>
    </xf>
    <xf numFmtId="167" fontId="2" fillId="0" borderId="0" xfId="67" applyNumberFormat="1" applyFont="1" applyFill="1" applyBorder="1" applyAlignment="1" applyProtection="1">
      <alignment horizontal="right"/>
      <protection/>
    </xf>
    <xf numFmtId="0" fontId="83" fillId="19" borderId="0" xfId="0" applyFont="1" applyFill="1" applyAlignment="1" applyProtection="1">
      <alignment/>
      <protection locked="0"/>
    </xf>
    <xf numFmtId="0" fontId="45" fillId="0" borderId="0" xfId="0" applyFont="1" applyAlignment="1" applyProtection="1">
      <alignment/>
      <protection/>
    </xf>
    <xf numFmtId="0" fontId="5" fillId="0" borderId="0" xfId="0" applyFont="1" applyBorder="1" applyAlignment="1" applyProtection="1">
      <alignment horizontal="center"/>
      <protection/>
    </xf>
    <xf numFmtId="17" fontId="44" fillId="0" borderId="0" xfId="0" applyNumberFormat="1" applyFont="1" applyBorder="1" applyAlignment="1" applyProtection="1">
      <alignment horizontal="right" vertical="center"/>
      <protection/>
    </xf>
    <xf numFmtId="5" fontId="2" fillId="0" borderId="0" xfId="44" applyNumberFormat="1" applyFont="1" applyAlignment="1" applyProtection="1">
      <alignment/>
      <protection/>
    </xf>
    <xf numFmtId="37" fontId="2" fillId="0" borderId="0" xfId="44" applyNumberFormat="1" applyFont="1" applyAlignment="1" applyProtection="1">
      <alignment/>
      <protection/>
    </xf>
    <xf numFmtId="0" fontId="2" fillId="0" borderId="12" xfId="0" applyFont="1" applyBorder="1" applyAlignment="1">
      <alignment/>
    </xf>
    <xf numFmtId="37" fontId="2" fillId="0" borderId="12" xfId="44" applyNumberFormat="1" applyFont="1" applyBorder="1" applyAlignment="1" applyProtection="1">
      <alignment/>
      <protection/>
    </xf>
    <xf numFmtId="0" fontId="2" fillId="0" borderId="0" xfId="0" applyFont="1" applyBorder="1" applyAlignment="1">
      <alignment/>
    </xf>
    <xf numFmtId="37" fontId="2" fillId="0" borderId="0" xfId="44" applyNumberFormat="1" applyFont="1" applyBorder="1" applyAlignment="1" applyProtection="1">
      <alignment/>
      <protection/>
    </xf>
    <xf numFmtId="0" fontId="2" fillId="0" borderId="12" xfId="0" applyFont="1" applyBorder="1" applyAlignment="1" quotePrefix="1">
      <alignment horizontal="left"/>
    </xf>
    <xf numFmtId="0" fontId="2" fillId="0" borderId="12" xfId="0" applyFont="1" applyBorder="1" applyAlignment="1" applyProtection="1">
      <alignment/>
      <protection/>
    </xf>
    <xf numFmtId="37" fontId="2" fillId="0" borderId="12" xfId="44" applyNumberFormat="1" applyFont="1" applyFill="1" applyBorder="1" applyAlignment="1" applyProtection="1">
      <alignment/>
      <protection/>
    </xf>
    <xf numFmtId="0" fontId="2" fillId="0" borderId="0" xfId="0" applyFont="1" applyBorder="1" applyAlignment="1">
      <alignment horizontal="left"/>
    </xf>
    <xf numFmtId="0" fontId="2" fillId="0" borderId="0" xfId="0" applyFont="1" applyBorder="1" applyAlignment="1">
      <alignment horizontal="center"/>
    </xf>
    <xf numFmtId="0" fontId="2" fillId="0" borderId="12" xfId="0" applyFont="1" applyBorder="1" applyAlignment="1" applyProtection="1" quotePrefix="1">
      <alignment horizontal="left"/>
      <protection/>
    </xf>
    <xf numFmtId="37" fontId="2" fillId="0" borderId="0" xfId="44" applyNumberFormat="1" applyFont="1" applyFill="1" applyAlignment="1" applyProtection="1">
      <alignment/>
      <protection/>
    </xf>
    <xf numFmtId="0" fontId="2" fillId="0" borderId="12" xfId="0" applyFont="1" applyFill="1" applyBorder="1" applyAlignment="1" applyProtection="1" quotePrefix="1">
      <alignment horizontal="left"/>
      <protection/>
    </xf>
    <xf numFmtId="0" fontId="2" fillId="0" borderId="10" xfId="0" applyFont="1" applyFill="1" applyBorder="1" applyAlignment="1" applyProtection="1" quotePrefix="1">
      <alignment horizontal="left"/>
      <protection/>
    </xf>
    <xf numFmtId="0" fontId="2" fillId="0" borderId="10" xfId="0" applyFont="1" applyBorder="1" applyAlignment="1" applyProtection="1">
      <alignment/>
      <protection/>
    </xf>
    <xf numFmtId="37" fontId="2" fillId="0" borderId="13" xfId="44" applyNumberFormat="1" applyFont="1" applyFill="1" applyBorder="1" applyAlignment="1" applyProtection="1">
      <alignment/>
      <protection/>
    </xf>
    <xf numFmtId="0" fontId="1" fillId="0" borderId="0" xfId="0" applyFont="1" applyFill="1" applyAlignment="1" applyProtection="1">
      <alignment/>
      <protection/>
    </xf>
    <xf numFmtId="0" fontId="0" fillId="0" borderId="0" xfId="0" applyFont="1" applyAlignment="1">
      <alignment vertical="top"/>
    </xf>
    <xf numFmtId="0" fontId="2" fillId="0" borderId="0" xfId="0" applyFont="1" applyAlignment="1" applyProtection="1">
      <alignment/>
      <protection/>
    </xf>
    <xf numFmtId="0" fontId="3" fillId="0" borderId="0" xfId="0" applyFont="1" applyAlignment="1" applyProtection="1">
      <alignment/>
      <protection/>
    </xf>
    <xf numFmtId="37" fontId="2" fillId="0" borderId="10" xfId="44" applyNumberFormat="1" applyFont="1" applyFill="1" applyBorder="1" applyAlignment="1" applyProtection="1">
      <alignment/>
      <protection/>
    </xf>
    <xf numFmtId="0" fontId="2" fillId="0" borderId="0" xfId="0" applyFont="1" applyBorder="1" applyAlignment="1" applyProtection="1" quotePrefix="1">
      <alignment horizontal="left"/>
      <protection/>
    </xf>
    <xf numFmtId="0" fontId="7" fillId="19" borderId="0" xfId="0" applyFont="1" applyFill="1" applyAlignment="1">
      <alignment wrapText="1"/>
    </xf>
    <xf numFmtId="38" fontId="2" fillId="0" borderId="11" xfId="44" applyNumberFormat="1" applyFont="1" applyFill="1" applyBorder="1" applyAlignment="1" applyProtection="1">
      <alignment/>
      <protection/>
    </xf>
    <xf numFmtId="37" fontId="2" fillId="0" borderId="11" xfId="42" applyNumberFormat="1" applyFont="1" applyFill="1" applyBorder="1" applyAlignment="1" applyProtection="1">
      <alignment/>
      <protection/>
    </xf>
    <xf numFmtId="37" fontId="2" fillId="0" borderId="0" xfId="42" applyNumberFormat="1" applyFont="1" applyFill="1" applyBorder="1" applyAlignment="1" applyProtection="1">
      <alignment/>
      <protection/>
    </xf>
    <xf numFmtId="37" fontId="1" fillId="0" borderId="0" xfId="42" applyNumberFormat="1" applyFont="1" applyFill="1" applyBorder="1" applyAlignment="1" applyProtection="1">
      <alignment/>
      <protection/>
    </xf>
    <xf numFmtId="0" fontId="2" fillId="19" borderId="0" xfId="0" applyFont="1" applyFill="1" applyAlignment="1">
      <alignment wrapText="1"/>
    </xf>
    <xf numFmtId="0" fontId="7" fillId="16" borderId="0" xfId="0" applyFont="1" applyFill="1" applyBorder="1" applyAlignment="1" applyProtection="1">
      <alignment/>
      <protection/>
    </xf>
    <xf numFmtId="0" fontId="1" fillId="16" borderId="20" xfId="0" applyFont="1" applyFill="1" applyBorder="1" applyAlignment="1" applyProtection="1">
      <alignment/>
      <protection/>
    </xf>
    <xf numFmtId="0" fontId="2" fillId="0" borderId="19" xfId="0" applyFont="1" applyBorder="1" applyAlignment="1">
      <alignment/>
    </xf>
    <xf numFmtId="0" fontId="2" fillId="0" borderId="20" xfId="0" applyFont="1" applyBorder="1" applyAlignment="1">
      <alignment/>
    </xf>
    <xf numFmtId="175" fontId="1" fillId="16" borderId="19" xfId="0" applyNumberFormat="1" applyFont="1" applyFill="1" applyBorder="1" applyAlignment="1" applyProtection="1">
      <alignment horizontal="left"/>
      <protection/>
    </xf>
    <xf numFmtId="175" fontId="8" fillId="16" borderId="0" xfId="0" applyNumberFormat="1" applyFont="1" applyFill="1" applyBorder="1" applyAlignment="1" applyProtection="1">
      <alignment horizontal="left"/>
      <protection/>
    </xf>
    <xf numFmtId="0" fontId="8" fillId="16" borderId="0" xfId="0" applyFont="1" applyFill="1" applyBorder="1" applyAlignment="1" applyProtection="1">
      <alignment horizontal="left"/>
      <protection/>
    </xf>
    <xf numFmtId="0" fontId="8" fillId="16" borderId="18" xfId="0" applyFont="1" applyFill="1" applyBorder="1" applyAlignment="1" applyProtection="1">
      <alignment horizontal="left"/>
      <protection/>
    </xf>
    <xf numFmtId="0" fontId="7" fillId="0" borderId="0" xfId="0" applyFont="1" applyAlignment="1" applyProtection="1">
      <alignment/>
      <protection locked="0"/>
    </xf>
    <xf numFmtId="0" fontId="86" fillId="0" borderId="0" xfId="0" applyFont="1" applyFill="1" applyAlignment="1" applyProtection="1">
      <alignment/>
      <protection/>
    </xf>
    <xf numFmtId="0" fontId="85" fillId="0" borderId="0" xfId="0" applyFont="1" applyFill="1" applyAlignment="1" applyProtection="1">
      <alignment vertical="center"/>
      <protection/>
    </xf>
    <xf numFmtId="38" fontId="85" fillId="0" borderId="0" xfId="0" applyNumberFormat="1" applyFont="1" applyFill="1" applyAlignment="1" applyProtection="1">
      <alignment/>
      <protection/>
    </xf>
    <xf numFmtId="38" fontId="85" fillId="0" borderId="11" xfId="42" applyNumberFormat="1" applyFont="1" applyFill="1" applyBorder="1" applyAlignment="1" applyProtection="1">
      <alignment/>
      <protection/>
    </xf>
    <xf numFmtId="0" fontId="85" fillId="0" borderId="0" xfId="0" applyFont="1" applyAlignment="1">
      <alignment/>
    </xf>
    <xf numFmtId="7" fontId="88" fillId="0" borderId="0" xfId="67" applyNumberFormat="1" applyFont="1" applyFill="1" applyAlignment="1" applyProtection="1">
      <alignment horizontal="right"/>
      <protection/>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167" fontId="1" fillId="0" borderId="24" xfId="44" applyNumberFormat="1" applyFont="1" applyFill="1" applyBorder="1" applyAlignment="1" applyProtection="1">
      <alignment/>
      <protection/>
    </xf>
    <xf numFmtId="38" fontId="2" fillId="0" borderId="0" xfId="42" applyNumberFormat="1" applyFont="1" applyBorder="1" applyAlignment="1" applyProtection="1">
      <alignment horizontal="right"/>
      <protection locked="0"/>
    </xf>
    <xf numFmtId="17" fontId="2" fillId="0" borderId="0" xfId="0" applyNumberFormat="1" applyFont="1" applyBorder="1" applyAlignment="1" applyProtection="1">
      <alignment horizontal="center"/>
      <protection locked="0"/>
    </xf>
    <xf numFmtId="165" fontId="2" fillId="0" borderId="0" xfId="42" applyNumberFormat="1" applyFont="1" applyFill="1" applyBorder="1" applyAlignment="1" applyProtection="1">
      <alignment/>
      <protection locked="0"/>
    </xf>
    <xf numFmtId="38" fontId="2" fillId="0" borderId="0" xfId="0" applyNumberFormat="1" applyFont="1" applyFill="1" applyAlignment="1" applyProtection="1">
      <alignment/>
      <protection locked="0"/>
    </xf>
    <xf numFmtId="38" fontId="2" fillId="0" borderId="0" xfId="42" applyNumberFormat="1" applyFont="1" applyBorder="1" applyAlignment="1" applyProtection="1">
      <alignment/>
      <protection locked="0"/>
    </xf>
    <xf numFmtId="167" fontId="2" fillId="0" borderId="0" xfId="42" applyNumberFormat="1" applyFont="1" applyFill="1" applyBorder="1" applyAlignment="1" applyProtection="1">
      <alignment/>
      <protection locked="0"/>
    </xf>
    <xf numFmtId="167" fontId="2" fillId="0" borderId="0" xfId="42" applyNumberFormat="1" applyFont="1" applyBorder="1" applyAlignment="1" applyProtection="1">
      <alignment/>
      <protection locked="0"/>
    </xf>
    <xf numFmtId="167" fontId="1" fillId="0" borderId="0" xfId="42" applyNumberFormat="1" applyFont="1" applyFill="1" applyBorder="1" applyAlignment="1" applyProtection="1">
      <alignment/>
      <protection locked="0"/>
    </xf>
    <xf numFmtId="167" fontId="1" fillId="0" borderId="0" xfId="42" applyNumberFormat="1" applyFont="1" applyBorder="1" applyAlignment="1" applyProtection="1">
      <alignment/>
      <protection locked="0"/>
    </xf>
    <xf numFmtId="165" fontId="2" fillId="0" borderId="0" xfId="42" applyNumberFormat="1" applyFont="1" applyBorder="1" applyAlignment="1" applyProtection="1">
      <alignment/>
      <protection locked="0"/>
    </xf>
    <xf numFmtId="0" fontId="2" fillId="0" borderId="0" xfId="0" applyFont="1" applyFill="1" applyAlignment="1" applyProtection="1">
      <alignment/>
      <protection locked="0"/>
    </xf>
    <xf numFmtId="0" fontId="2" fillId="0" borderId="0" xfId="0" applyFont="1" applyAlignment="1" applyProtection="1">
      <alignment horizontal="left"/>
      <protection locked="0"/>
    </xf>
    <xf numFmtId="0" fontId="89" fillId="0" borderId="0" xfId="0" applyFont="1" applyFill="1" applyAlignment="1" applyProtection="1" quotePrefix="1">
      <alignment horizontal="left"/>
      <protection/>
    </xf>
    <xf numFmtId="0" fontId="86" fillId="0" borderId="0" xfId="64" applyFont="1" applyFill="1" applyAlignment="1">
      <alignment horizontal="left"/>
      <protection/>
    </xf>
    <xf numFmtId="0" fontId="85" fillId="0" borderId="0" xfId="64" applyFont="1" applyFill="1">
      <alignment/>
      <protection/>
    </xf>
    <xf numFmtId="0" fontId="89" fillId="0" borderId="0" xfId="64" applyFont="1" applyFill="1">
      <alignment/>
      <protection/>
    </xf>
    <xf numFmtId="0" fontId="86" fillId="0" borderId="0" xfId="64" applyFont="1" applyFill="1">
      <alignment/>
      <protection/>
    </xf>
    <xf numFmtId="0" fontId="85" fillId="0" borderId="0" xfId="64" applyFont="1">
      <alignment/>
      <protection/>
    </xf>
    <xf numFmtId="0" fontId="85" fillId="0" borderId="0" xfId="64" applyFont="1" applyFill="1" applyProtection="1">
      <alignment/>
      <protection/>
    </xf>
    <xf numFmtId="0" fontId="40" fillId="0" borderId="0" xfId="0" applyFont="1" applyFill="1" applyBorder="1" applyAlignment="1" applyProtection="1">
      <alignment horizontal="left" vertical="center"/>
      <protection/>
    </xf>
    <xf numFmtId="40" fontId="2" fillId="0" borderId="12" xfId="42" applyNumberFormat="1" applyFont="1" applyFill="1" applyBorder="1" applyAlignment="1" applyProtection="1">
      <alignment/>
      <protection/>
    </xf>
    <xf numFmtId="38" fontId="90" fillId="0" borderId="0" xfId="42" applyNumberFormat="1" applyFont="1" applyFill="1" applyBorder="1" applyAlignment="1" applyProtection="1">
      <alignment horizontal="right"/>
      <protection/>
    </xf>
    <xf numFmtId="167" fontId="3" fillId="0" borderId="0" xfId="67" applyNumberFormat="1" applyFont="1" applyFill="1" applyAlignment="1" applyProtection="1">
      <alignment horizontal="right"/>
      <protection/>
    </xf>
    <xf numFmtId="8" fontId="3" fillId="0" borderId="0" xfId="67" applyNumberFormat="1" applyFont="1" applyFill="1" applyAlignment="1" applyProtection="1">
      <alignment horizontal="right"/>
      <protection/>
    </xf>
    <xf numFmtId="43" fontId="91" fillId="0" borderId="0" xfId="42" applyFont="1" applyFill="1" applyAlignment="1" applyProtection="1">
      <alignment/>
      <protection/>
    </xf>
    <xf numFmtId="38" fontId="91" fillId="0" borderId="0" xfId="42" applyNumberFormat="1" applyFont="1" applyFill="1" applyBorder="1" applyAlignment="1" applyProtection="1">
      <alignment/>
      <protection/>
    </xf>
    <xf numFmtId="38" fontId="7" fillId="0" borderId="0" xfId="0" applyNumberFormat="1" applyFont="1" applyFill="1" applyBorder="1" applyAlignment="1" applyProtection="1">
      <alignment horizontal="right"/>
      <protection/>
    </xf>
    <xf numFmtId="43" fontId="91" fillId="0" borderId="0" xfId="42" applyFont="1" applyFill="1" applyAlignment="1" applyProtection="1">
      <alignment horizontal="center"/>
      <protection/>
    </xf>
    <xf numFmtId="38" fontId="1" fillId="0" borderId="0" xfId="42" applyNumberFormat="1" applyFont="1" applyBorder="1" applyAlignment="1" applyProtection="1">
      <alignment horizontal="right"/>
      <protection/>
    </xf>
    <xf numFmtId="0" fontId="7" fillId="0" borderId="0" xfId="0" applyFont="1" applyAlignment="1">
      <alignment/>
    </xf>
    <xf numFmtId="0" fontId="39" fillId="0" borderId="0" xfId="0" applyFont="1" applyFill="1" applyBorder="1" applyAlignment="1" applyProtection="1">
      <alignment vertical="center"/>
      <protection/>
    </xf>
    <xf numFmtId="40" fontId="1" fillId="0" borderId="0" xfId="44" applyNumberFormat="1" applyFont="1" applyFill="1" applyAlignment="1" applyProtection="1">
      <alignment/>
      <protection/>
    </xf>
    <xf numFmtId="40" fontId="1" fillId="0" borderId="13" xfId="68" applyNumberFormat="1" applyFont="1" applyFill="1" applyBorder="1" applyAlignment="1" applyProtection="1">
      <alignment/>
      <protection/>
    </xf>
    <xf numFmtId="167" fontId="3" fillId="0" borderId="0" xfId="44" applyNumberFormat="1" applyFont="1" applyFill="1" applyBorder="1" applyAlignment="1" applyProtection="1">
      <alignment horizontal="right"/>
      <protection/>
    </xf>
    <xf numFmtId="38" fontId="5" fillId="0" borderId="0" xfId="0" applyNumberFormat="1" applyFont="1" applyAlignment="1">
      <alignment/>
    </xf>
    <xf numFmtId="0" fontId="1"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protection locked="0"/>
    </xf>
    <xf numFmtId="0" fontId="1"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38" fontId="2" fillId="0" borderId="0" xfId="0" applyNumberFormat="1" applyFont="1" applyFill="1" applyAlignment="1" applyProtection="1">
      <alignment vertical="center"/>
      <protection locked="0"/>
    </xf>
    <xf numFmtId="167" fontId="1" fillId="0" borderId="0" xfId="67" applyNumberFormat="1" applyFont="1" applyFill="1" applyAlignment="1" applyProtection="1">
      <alignment horizontal="right"/>
      <protection locked="0"/>
    </xf>
    <xf numFmtId="167" fontId="2" fillId="0" borderId="0" xfId="67" applyNumberFormat="1" applyFont="1" applyFill="1" applyAlignment="1" applyProtection="1">
      <alignment horizontal="right"/>
      <protection locked="0"/>
    </xf>
    <xf numFmtId="167" fontId="2" fillId="0" borderId="0" xfId="67" applyNumberFormat="1" applyFont="1" applyAlignment="1" applyProtection="1">
      <alignment horizontal="right"/>
      <protection locked="0"/>
    </xf>
    <xf numFmtId="0" fontId="2" fillId="0" borderId="0" xfId="0" applyFont="1" applyFill="1" applyAlignment="1" applyProtection="1">
      <alignment vertical="center"/>
      <protection locked="0"/>
    </xf>
    <xf numFmtId="0" fontId="2" fillId="0" borderId="0" xfId="0" applyFont="1" applyAlignment="1" applyProtection="1">
      <alignment vertical="center"/>
      <protection locked="0"/>
    </xf>
    <xf numFmtId="0" fontId="2" fillId="0" borderId="0" xfId="0" applyFont="1" applyBorder="1" applyAlignment="1" applyProtection="1">
      <alignment/>
      <protection locked="0"/>
    </xf>
    <xf numFmtId="0" fontId="2" fillId="0" borderId="12" xfId="0" applyFont="1" applyBorder="1" applyAlignment="1" applyProtection="1">
      <alignment/>
      <protection locked="0"/>
    </xf>
    <xf numFmtId="1" fontId="2" fillId="0" borderId="0" xfId="0" applyNumberFormat="1" applyFont="1" applyAlignment="1" applyProtection="1">
      <alignment/>
      <protection locked="0"/>
    </xf>
    <xf numFmtId="0" fontId="0" fillId="0" borderId="0" xfId="0" applyAlignment="1" applyProtection="1">
      <alignment/>
      <protection locked="0"/>
    </xf>
    <xf numFmtId="0" fontId="3" fillId="0" borderId="0" xfId="0" applyFont="1" applyFill="1" applyBorder="1" applyAlignment="1" applyProtection="1">
      <alignment vertical="center"/>
      <protection locked="0"/>
    </xf>
    <xf numFmtId="0" fontId="2" fillId="0" borderId="0" xfId="0" applyFont="1" applyAlignment="1" applyProtection="1">
      <alignment horizontal="center" vertical="center"/>
      <protection locked="0"/>
    </xf>
    <xf numFmtId="0" fontId="87" fillId="0" borderId="0" xfId="0" applyFont="1" applyAlignment="1" applyProtection="1">
      <alignment/>
      <protection locked="0"/>
    </xf>
    <xf numFmtId="2" fontId="92" fillId="0" borderId="0" xfId="0" applyNumberFormat="1" applyFont="1" applyBorder="1" applyAlignment="1" applyProtection="1">
      <alignment horizontal="left" vertical="center"/>
      <protection/>
    </xf>
    <xf numFmtId="0" fontId="39" fillId="0" borderId="0" xfId="0" applyFont="1" applyFill="1" applyBorder="1" applyAlignment="1" applyProtection="1" quotePrefix="1">
      <alignment horizontal="left"/>
      <protection/>
    </xf>
    <xf numFmtId="0" fontId="2" fillId="0" borderId="0" xfId="0" applyFont="1" applyAlignment="1">
      <alignment horizontal="left" vertical="top"/>
    </xf>
    <xf numFmtId="0" fontId="31" fillId="0" borderId="0" xfId="0" applyFont="1" applyAlignment="1">
      <alignment/>
    </xf>
    <xf numFmtId="0" fontId="40" fillId="0" borderId="0" xfId="0" applyFont="1" applyFill="1" applyBorder="1" applyAlignment="1" applyProtection="1">
      <alignment horizontal="left" vertical="top"/>
      <protection/>
    </xf>
    <xf numFmtId="0" fontId="7" fillId="0" borderId="0" xfId="0" applyFont="1" applyAlignment="1">
      <alignment horizontal="left" vertical="top"/>
    </xf>
    <xf numFmtId="0" fontId="7" fillId="0" borderId="0" xfId="0" applyFont="1" applyFill="1" applyBorder="1" applyAlignment="1" applyProtection="1">
      <alignment/>
      <protection/>
    </xf>
    <xf numFmtId="0" fontId="93" fillId="0" borderId="0" xfId="0" applyFont="1" applyAlignment="1">
      <alignment horizontal="right"/>
    </xf>
    <xf numFmtId="0" fontId="53" fillId="0" borderId="0" xfId="0" applyFont="1" applyFill="1" applyBorder="1" applyAlignment="1" applyProtection="1">
      <alignment vertical="center"/>
      <protection/>
    </xf>
    <xf numFmtId="38" fontId="3" fillId="0" borderId="0" xfId="42" applyNumberFormat="1" applyFont="1" applyFill="1" applyBorder="1" applyAlignment="1" applyProtection="1">
      <alignment/>
      <protection/>
    </xf>
    <xf numFmtId="38" fontId="94" fillId="0" borderId="0" xfId="42" applyNumberFormat="1" applyFont="1" applyFill="1" applyBorder="1" applyAlignment="1" applyProtection="1">
      <alignment horizontal="right"/>
      <protection/>
    </xf>
    <xf numFmtId="38" fontId="95" fillId="0" borderId="0" xfId="42" applyNumberFormat="1" applyFont="1" applyFill="1" applyBorder="1" applyAlignment="1" applyProtection="1">
      <alignment horizontal="right"/>
      <protection/>
    </xf>
    <xf numFmtId="37" fontId="5" fillId="0" borderId="0" xfId="0" applyNumberFormat="1" applyFont="1" applyBorder="1" applyAlignment="1">
      <alignment/>
    </xf>
    <xf numFmtId="37" fontId="1" fillId="0" borderId="0" xfId="0" applyNumberFormat="1" applyFont="1" applyAlignment="1">
      <alignment/>
    </xf>
    <xf numFmtId="14" fontId="82" fillId="20" borderId="0" xfId="0" applyNumberFormat="1" applyFont="1" applyFill="1" applyAlignment="1">
      <alignment/>
    </xf>
    <xf numFmtId="0" fontId="82" fillId="20" borderId="0" xfId="0" applyFont="1" applyFill="1" applyAlignment="1">
      <alignment horizontal="right"/>
    </xf>
    <xf numFmtId="14" fontId="82" fillId="20" borderId="0" xfId="0" applyNumberFormat="1" applyFont="1" applyFill="1" applyAlignment="1">
      <alignment horizontal="right"/>
    </xf>
    <xf numFmtId="14" fontId="82" fillId="20" borderId="19" xfId="0" applyNumberFormat="1" applyFont="1" applyFill="1" applyBorder="1" applyAlignment="1">
      <alignment/>
    </xf>
    <xf numFmtId="37" fontId="2" fillId="0" borderId="19" xfId="0" applyNumberFormat="1" applyFont="1" applyBorder="1" applyAlignment="1">
      <alignment/>
    </xf>
    <xf numFmtId="0" fontId="2" fillId="0" borderId="0" xfId="0" applyFont="1" applyFill="1" applyBorder="1" applyAlignment="1" applyProtection="1">
      <alignment horizontal="right" vertical="top"/>
      <protection/>
    </xf>
    <xf numFmtId="10" fontId="2" fillId="0" borderId="0" xfId="67" applyNumberFormat="1" applyFont="1" applyFill="1" applyBorder="1" applyAlignment="1" applyProtection="1">
      <alignment/>
      <protection locked="0"/>
    </xf>
    <xf numFmtId="10" fontId="2" fillId="0" borderId="0" xfId="67" applyNumberFormat="1" applyFont="1" applyFill="1" applyBorder="1" applyAlignment="1" applyProtection="1">
      <alignment/>
      <protection/>
    </xf>
    <xf numFmtId="38" fontId="5" fillId="0" borderId="0" xfId="67" applyNumberFormat="1" applyFont="1" applyFill="1" applyBorder="1" applyAlignment="1" applyProtection="1">
      <alignment/>
      <protection/>
    </xf>
    <xf numFmtId="37" fontId="82" fillId="20" borderId="0" xfId="0" applyNumberFormat="1" applyFont="1" applyFill="1" applyAlignment="1">
      <alignment/>
    </xf>
    <xf numFmtId="0" fontId="92" fillId="21" borderId="0" xfId="0" applyFont="1" applyFill="1" applyAlignment="1">
      <alignment/>
    </xf>
    <xf numFmtId="0" fontId="92" fillId="21" borderId="0" xfId="0" applyFont="1" applyFill="1" applyAlignment="1">
      <alignment horizontal="right"/>
    </xf>
    <xf numFmtId="14" fontId="92" fillId="21" borderId="0" xfId="0" applyNumberFormat="1" applyFont="1" applyFill="1" applyAlignment="1">
      <alignment/>
    </xf>
    <xf numFmtId="14" fontId="92" fillId="21" borderId="19" xfId="0" applyNumberFormat="1" applyFont="1" applyFill="1" applyBorder="1" applyAlignment="1">
      <alignment/>
    </xf>
    <xf numFmtId="14" fontId="92" fillId="21" borderId="0" xfId="0" applyNumberFormat="1" applyFont="1" applyFill="1" applyAlignment="1">
      <alignment horizontal="right"/>
    </xf>
    <xf numFmtId="14" fontId="92" fillId="21" borderId="0" xfId="0" applyNumberFormat="1" applyFont="1" applyFill="1" applyBorder="1" applyAlignment="1">
      <alignment/>
    </xf>
    <xf numFmtId="0" fontId="2" fillId="0" borderId="0" xfId="60"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center"/>
      <protection/>
    </xf>
    <xf numFmtId="0" fontId="2" fillId="0" borderId="0" xfId="0" applyFont="1" applyFill="1" applyAlignment="1">
      <alignment horizontal="left" vertical="center"/>
    </xf>
    <xf numFmtId="37" fontId="91" fillId="0" borderId="0" xfId="42" applyNumberFormat="1" applyFont="1" applyFill="1" applyBorder="1" applyAlignment="1" applyProtection="1">
      <alignment horizontal="right"/>
      <protection/>
    </xf>
    <xf numFmtId="37" fontId="12" fillId="0" borderId="0" xfId="42" applyNumberFormat="1" applyFont="1" applyFill="1" applyBorder="1" applyAlignment="1" applyProtection="1">
      <alignment horizontal="right"/>
      <protection/>
    </xf>
    <xf numFmtId="37" fontId="7" fillId="18" borderId="0" xfId="42" applyNumberFormat="1" applyFont="1" applyFill="1" applyBorder="1" applyAlignment="1" applyProtection="1">
      <alignment/>
      <protection locked="0"/>
    </xf>
    <xf numFmtId="37" fontId="5" fillId="0" borderId="0" xfId="67" applyNumberFormat="1" applyFont="1" applyFill="1" applyBorder="1" applyAlignment="1" applyProtection="1">
      <alignment/>
      <protection/>
    </xf>
    <xf numFmtId="39" fontId="2" fillId="0" borderId="0" xfId="67" applyNumberFormat="1" applyFont="1" applyFill="1" applyBorder="1" applyAlignment="1" applyProtection="1">
      <alignment horizontal="right"/>
      <protection/>
    </xf>
    <xf numFmtId="39" fontId="1" fillId="0" borderId="0" xfId="67" applyNumberFormat="1" applyFont="1" applyFill="1" applyBorder="1" applyAlignment="1" applyProtection="1">
      <alignment horizontal="right"/>
      <protection/>
    </xf>
    <xf numFmtId="37" fontId="3" fillId="0" borderId="25" xfId="67" applyNumberFormat="1" applyFont="1" applyFill="1" applyBorder="1" applyAlignment="1" applyProtection="1">
      <alignment/>
      <protection/>
    </xf>
    <xf numFmtId="167" fontId="1" fillId="0" borderId="26" xfId="67" applyNumberFormat="1" applyFont="1" applyFill="1" applyBorder="1" applyAlignment="1" applyProtection="1">
      <alignment horizontal="right"/>
      <protection/>
    </xf>
    <xf numFmtId="37" fontId="3" fillId="0" borderId="25" xfId="42" applyNumberFormat="1" applyFont="1" applyFill="1" applyBorder="1" applyAlignment="1" applyProtection="1">
      <alignment/>
      <protection/>
    </xf>
    <xf numFmtId="167" fontId="2" fillId="0" borderId="0" xfId="44" applyNumberFormat="1" applyFont="1" applyFill="1" applyAlignment="1" applyProtection="1">
      <alignment horizontal="right"/>
      <protection/>
    </xf>
    <xf numFmtId="39" fontId="2" fillId="0" borderId="0" xfId="44" applyNumberFormat="1" applyFont="1" applyFill="1" applyAlignment="1" applyProtection="1">
      <alignment horizontal="right"/>
      <protection/>
    </xf>
    <xf numFmtId="38" fontId="1" fillId="0" borderId="27" xfId="44" applyNumberFormat="1" applyFont="1" applyFill="1" applyBorder="1" applyAlignment="1" applyProtection="1">
      <alignment/>
      <protection/>
    </xf>
    <xf numFmtId="37" fontId="2" fillId="0" borderId="28" xfId="44" applyNumberFormat="1" applyFont="1" applyFill="1" applyBorder="1" applyAlignment="1" applyProtection="1">
      <alignment/>
      <protection/>
    </xf>
    <xf numFmtId="167" fontId="1" fillId="0" borderId="28" xfId="44" applyNumberFormat="1" applyFont="1" applyFill="1" applyBorder="1" applyAlignment="1" applyProtection="1">
      <alignment horizontal="right"/>
      <protection/>
    </xf>
    <xf numFmtId="39" fontId="1" fillId="0" borderId="26" xfId="44" applyNumberFormat="1" applyFont="1" applyFill="1" applyBorder="1" applyAlignment="1" applyProtection="1">
      <alignment horizontal="right"/>
      <protection/>
    </xf>
    <xf numFmtId="0" fontId="91" fillId="0" borderId="0" xfId="0" applyFont="1" applyFill="1" applyBorder="1" applyAlignment="1" applyProtection="1">
      <alignment/>
      <protection/>
    </xf>
    <xf numFmtId="0" fontId="96" fillId="0" borderId="0" xfId="0" applyFont="1" applyAlignment="1" applyProtection="1">
      <alignment horizontal="left" vertical="top"/>
      <protection/>
    </xf>
    <xf numFmtId="38" fontId="96" fillId="0" borderId="0" xfId="42" applyNumberFormat="1" applyFont="1" applyBorder="1" applyAlignment="1" applyProtection="1">
      <alignment horizontal="right"/>
      <protection/>
    </xf>
    <xf numFmtId="37" fontId="96" fillId="0" borderId="0" xfId="0" applyNumberFormat="1" applyFont="1" applyAlignment="1" applyProtection="1">
      <alignment horizontal="right" vertical="top"/>
      <protection/>
    </xf>
    <xf numFmtId="0" fontId="85" fillId="0" borderId="0" xfId="0" applyFont="1" applyFill="1" applyAlignment="1">
      <alignment vertical="center"/>
    </xf>
    <xf numFmtId="0" fontId="85" fillId="0" borderId="0" xfId="63" applyFont="1" applyProtection="1">
      <alignment/>
      <protection/>
    </xf>
    <xf numFmtId="38" fontId="85" fillId="18" borderId="0" xfId="0" applyNumberFormat="1" applyFont="1" applyFill="1" applyAlignment="1" applyProtection="1">
      <alignment/>
      <protection locked="0"/>
    </xf>
    <xf numFmtId="0" fontId="86" fillId="0" borderId="0" xfId="0" applyFont="1" applyAlignment="1" applyProtection="1">
      <alignment/>
      <protection/>
    </xf>
    <xf numFmtId="40" fontId="85" fillId="0" borderId="0" xfId="42" applyNumberFormat="1" applyFont="1" applyFill="1" applyAlignment="1" applyProtection="1">
      <alignment horizontal="right"/>
      <protection/>
    </xf>
    <xf numFmtId="40" fontId="85" fillId="0" borderId="11" xfId="42" applyNumberFormat="1" applyFont="1" applyFill="1" applyBorder="1" applyAlignment="1" applyProtection="1">
      <alignment/>
      <protection/>
    </xf>
    <xf numFmtId="40" fontId="85" fillId="0" borderId="0" xfId="42" applyNumberFormat="1" applyFont="1" applyFill="1" applyBorder="1" applyAlignment="1" applyProtection="1">
      <alignment/>
      <protection/>
    </xf>
    <xf numFmtId="0" fontId="89" fillId="0" borderId="0" xfId="0" applyFont="1" applyFill="1" applyAlignment="1" applyProtection="1">
      <alignment/>
      <protection/>
    </xf>
    <xf numFmtId="38" fontId="85" fillId="0" borderId="0" xfId="42" applyNumberFormat="1" applyFont="1" applyFill="1" applyBorder="1" applyAlignment="1" applyProtection="1">
      <alignment/>
      <protection/>
    </xf>
    <xf numFmtId="17" fontId="97" fillId="0" borderId="0" xfId="0" applyNumberFormat="1" applyFont="1" applyFill="1" applyBorder="1" applyAlignment="1" applyProtection="1">
      <alignment horizontal="right"/>
      <protection/>
    </xf>
    <xf numFmtId="17" fontId="85" fillId="0" borderId="0" xfId="0" applyNumberFormat="1" applyFont="1" applyFill="1" applyBorder="1" applyAlignment="1" applyProtection="1">
      <alignment horizontal="center"/>
      <protection/>
    </xf>
    <xf numFmtId="0" fontId="98" fillId="0" borderId="0" xfId="0" applyFont="1" applyFill="1" applyAlignment="1" applyProtection="1">
      <alignment/>
      <protection/>
    </xf>
    <xf numFmtId="0" fontId="96" fillId="0" borderId="0" xfId="0" applyFont="1" applyFill="1" applyAlignment="1" applyProtection="1">
      <alignment vertical="center"/>
      <protection/>
    </xf>
    <xf numFmtId="0" fontId="96" fillId="0" borderId="0" xfId="63" applyFont="1" applyProtection="1">
      <alignment/>
      <protection/>
    </xf>
    <xf numFmtId="38" fontId="96" fillId="0" borderId="0" xfId="0" applyNumberFormat="1" applyFont="1" applyFill="1" applyAlignment="1" applyProtection="1">
      <alignment/>
      <protection/>
    </xf>
    <xf numFmtId="0" fontId="96" fillId="0" borderId="0" xfId="0" applyFont="1" applyFill="1" applyAlignment="1" applyProtection="1">
      <alignment/>
      <protection/>
    </xf>
    <xf numFmtId="38" fontId="96" fillId="0" borderId="11" xfId="42" applyNumberFormat="1" applyFont="1" applyFill="1" applyBorder="1" applyAlignment="1" applyProtection="1">
      <alignment/>
      <protection/>
    </xf>
    <xf numFmtId="38" fontId="99" fillId="0" borderId="11" xfId="42" applyNumberFormat="1" applyFont="1" applyFill="1" applyBorder="1" applyAlignment="1" applyProtection="1">
      <alignment/>
      <protection/>
    </xf>
    <xf numFmtId="0" fontId="96" fillId="0" borderId="0" xfId="0" applyFont="1" applyFill="1" applyAlignment="1">
      <alignment/>
    </xf>
    <xf numFmtId="0" fontId="96" fillId="0" borderId="0" xfId="0" applyFont="1" applyAlignment="1">
      <alignment/>
    </xf>
    <xf numFmtId="38" fontId="96" fillId="0" borderId="0" xfId="0" applyNumberFormat="1" applyFont="1" applyAlignment="1">
      <alignment/>
    </xf>
    <xf numFmtId="38" fontId="100" fillId="0" borderId="0" xfId="0" applyNumberFormat="1" applyFont="1" applyAlignment="1">
      <alignment/>
    </xf>
    <xf numFmtId="38" fontId="100" fillId="0" borderId="0" xfId="0" applyNumberFormat="1" applyFont="1" applyFill="1" applyAlignment="1" applyProtection="1">
      <alignment/>
      <protection/>
    </xf>
    <xf numFmtId="38" fontId="85" fillId="0" borderId="0" xfId="0" applyNumberFormat="1" applyFont="1" applyFill="1" applyBorder="1" applyAlignment="1" applyProtection="1">
      <alignment/>
      <protection/>
    </xf>
    <xf numFmtId="38" fontId="91" fillId="0" borderId="0" xfId="0" applyNumberFormat="1" applyFont="1" applyFill="1" applyBorder="1" applyAlignment="1" applyProtection="1">
      <alignment/>
      <protection/>
    </xf>
    <xf numFmtId="8" fontId="85" fillId="0" borderId="0" xfId="0" applyNumberFormat="1" applyFont="1" applyFill="1" applyAlignment="1" applyProtection="1">
      <alignment horizontal="right"/>
      <protection/>
    </xf>
    <xf numFmtId="8" fontId="89" fillId="0" borderId="0" xfId="0" applyNumberFormat="1" applyFont="1" applyFill="1" applyAlignment="1" applyProtection="1">
      <alignment horizontal="right"/>
      <protection/>
    </xf>
    <xf numFmtId="167" fontId="85" fillId="0" borderId="0" xfId="67" applyNumberFormat="1" applyFont="1" applyFill="1" applyAlignment="1" applyProtection="1">
      <alignment horizontal="right"/>
      <protection/>
    </xf>
    <xf numFmtId="167" fontId="89" fillId="0" borderId="0" xfId="67" applyNumberFormat="1" applyFont="1" applyFill="1" applyAlignment="1" applyProtection="1">
      <alignment horizontal="right"/>
      <protection/>
    </xf>
    <xf numFmtId="38" fontId="89" fillId="0" borderId="0" xfId="42" applyNumberFormat="1" applyFont="1" applyFill="1" applyBorder="1" applyAlignment="1" applyProtection="1">
      <alignment/>
      <protection/>
    </xf>
    <xf numFmtId="167" fontId="85" fillId="0" borderId="0" xfId="44" applyNumberFormat="1" applyFont="1" applyFill="1" applyBorder="1" applyAlignment="1" applyProtection="1">
      <alignment/>
      <protection/>
    </xf>
    <xf numFmtId="167" fontId="89" fillId="0" borderId="0" xfId="44" applyNumberFormat="1" applyFont="1" applyFill="1" applyBorder="1" applyAlignment="1" applyProtection="1">
      <alignment/>
      <protection/>
    </xf>
    <xf numFmtId="38" fontId="85" fillId="0" borderId="0" xfId="44" applyNumberFormat="1" applyFont="1" applyFill="1" applyAlignment="1" applyProtection="1">
      <alignment/>
      <protection/>
    </xf>
    <xf numFmtId="0" fontId="85" fillId="0" borderId="0" xfId="0" applyFont="1" applyAlignment="1" applyProtection="1">
      <alignment/>
      <protection/>
    </xf>
    <xf numFmtId="0" fontId="91" fillId="0" borderId="0" xfId="0" applyFont="1" applyAlignment="1" applyProtection="1">
      <alignment horizontal="left" vertical="top"/>
      <protection/>
    </xf>
    <xf numFmtId="0" fontId="85" fillId="0" borderId="0" xfId="0" applyFont="1" applyAlignment="1" applyProtection="1">
      <alignment horizontal="left" vertical="top"/>
      <protection/>
    </xf>
    <xf numFmtId="38" fontId="85" fillId="0" borderId="0" xfId="0" applyNumberFormat="1" applyFont="1" applyAlignment="1" applyProtection="1">
      <alignment horizontal="right" vertical="top"/>
      <protection/>
    </xf>
    <xf numFmtId="38" fontId="85" fillId="0" borderId="0" xfId="42" applyNumberFormat="1" applyFont="1" applyBorder="1" applyAlignment="1" applyProtection="1">
      <alignment horizontal="right"/>
      <protection/>
    </xf>
    <xf numFmtId="37" fontId="85" fillId="0" borderId="0" xfId="0" applyNumberFormat="1" applyFont="1" applyAlignment="1" applyProtection="1">
      <alignment horizontal="right" vertical="top"/>
      <protection/>
    </xf>
    <xf numFmtId="38" fontId="2" fillId="0" borderId="0" xfId="0" applyNumberFormat="1" applyFont="1" applyAlignment="1">
      <alignment horizontal="right"/>
    </xf>
    <xf numFmtId="38" fontId="2" fillId="0" borderId="0" xfId="0" applyNumberFormat="1" applyFont="1" applyBorder="1" applyAlignment="1">
      <alignment horizontal="right"/>
    </xf>
    <xf numFmtId="0" fontId="101" fillId="0" borderId="0" xfId="0" applyFont="1" applyFill="1" applyBorder="1" applyAlignment="1" applyProtection="1">
      <alignment/>
      <protection/>
    </xf>
    <xf numFmtId="0" fontId="102" fillId="0" borderId="0" xfId="0" applyFont="1" applyFill="1" applyBorder="1" applyAlignment="1" applyProtection="1">
      <alignment/>
      <protection/>
    </xf>
    <xf numFmtId="0" fontId="2" fillId="22" borderId="0" xfId="0" applyFont="1" applyFill="1" applyAlignment="1" applyProtection="1">
      <alignment/>
      <protection/>
    </xf>
    <xf numFmtId="0" fontId="2" fillId="0" borderId="0" xfId="0" applyFont="1" applyFill="1" applyAlignment="1" applyProtection="1">
      <alignment horizontal="left" vertical="top"/>
      <protection/>
    </xf>
    <xf numFmtId="38" fontId="2" fillId="18" borderId="24" xfId="0" applyNumberFormat="1" applyFont="1" applyFill="1" applyBorder="1" applyAlignment="1" applyProtection="1">
      <alignment/>
      <protection locked="0"/>
    </xf>
    <xf numFmtId="38" fontId="2" fillId="0" borderId="24" xfId="42" applyNumberFormat="1" applyFont="1" applyFill="1" applyBorder="1" applyAlignment="1" applyProtection="1">
      <alignment/>
      <protection/>
    </xf>
    <xf numFmtId="38" fontId="89" fillId="0" borderId="12" xfId="42" applyNumberFormat="1" applyFont="1" applyFill="1" applyBorder="1" applyAlignment="1" applyProtection="1">
      <alignment/>
      <protection/>
    </xf>
    <xf numFmtId="37" fontId="85" fillId="0" borderId="0" xfId="0" applyNumberFormat="1" applyFont="1" applyFill="1" applyAlignment="1" applyProtection="1">
      <alignment horizontal="right" vertical="top"/>
      <protection/>
    </xf>
    <xf numFmtId="0" fontId="85" fillId="0" borderId="0" xfId="60" applyNumberFormat="1" applyFont="1" applyFill="1" applyBorder="1" applyAlignment="1" applyProtection="1">
      <alignment horizontal="left"/>
      <protection locked="0"/>
    </xf>
    <xf numFmtId="0" fontId="3" fillId="0" borderId="0" xfId="0" applyFont="1" applyFill="1" applyBorder="1" applyAlignment="1" applyProtection="1">
      <alignment/>
      <protection/>
    </xf>
    <xf numFmtId="0" fontId="9" fillId="0" borderId="0" xfId="63" applyFont="1" applyFill="1" applyProtection="1">
      <alignment/>
      <protection/>
    </xf>
    <xf numFmtId="9" fontId="85" fillId="0" borderId="0" xfId="67" applyFont="1" applyFill="1" applyAlignment="1" applyProtection="1">
      <alignment horizontal="right"/>
      <protection/>
    </xf>
    <xf numFmtId="9" fontId="89" fillId="0" borderId="0" xfId="67" applyFont="1" applyFill="1" applyAlignment="1" applyProtection="1">
      <alignment horizontal="right"/>
      <protection/>
    </xf>
    <xf numFmtId="0" fontId="3" fillId="0" borderId="0" xfId="0" applyFont="1" applyFill="1" applyAlignment="1">
      <alignment/>
    </xf>
    <xf numFmtId="0" fontId="2" fillId="0" borderId="0" xfId="0" applyFont="1" applyFill="1" applyBorder="1" applyAlignment="1" applyProtection="1" quotePrefix="1">
      <alignment horizontal="left"/>
      <protection/>
    </xf>
    <xf numFmtId="0" fontId="2" fillId="0" borderId="0" xfId="0" applyFont="1" applyFill="1" applyAlignment="1">
      <alignment horizontal="center"/>
    </xf>
    <xf numFmtId="0" fontId="103" fillId="0" borderId="0" xfId="0" applyFont="1" applyFill="1" applyBorder="1" applyAlignment="1" applyProtection="1">
      <alignment horizontal="right" vertical="center"/>
      <protection/>
    </xf>
    <xf numFmtId="189" fontId="93" fillId="0" borderId="0" xfId="0" applyNumberFormat="1" applyFont="1" applyBorder="1" applyAlignment="1" applyProtection="1">
      <alignment horizontal="left" vertical="center"/>
      <protection/>
    </xf>
    <xf numFmtId="40" fontId="2" fillId="0" borderId="0" xfId="0" applyNumberFormat="1" applyFont="1" applyFill="1" applyAlignment="1" applyProtection="1">
      <alignment horizontal="right"/>
      <protection/>
    </xf>
    <xf numFmtId="40" fontId="1" fillId="0" borderId="0" xfId="0" applyNumberFormat="1" applyFont="1" applyFill="1" applyAlignment="1" applyProtection="1">
      <alignment horizontal="right"/>
      <protection/>
    </xf>
    <xf numFmtId="40" fontId="2" fillId="0" borderId="12" xfId="0" applyNumberFormat="1" applyFont="1" applyFill="1" applyBorder="1" applyAlignment="1" applyProtection="1">
      <alignment horizontal="right"/>
      <protection/>
    </xf>
    <xf numFmtId="40" fontId="1" fillId="0" borderId="12" xfId="0" applyNumberFormat="1" applyFont="1" applyFill="1" applyBorder="1" applyAlignment="1" applyProtection="1">
      <alignment horizontal="right"/>
      <protection/>
    </xf>
    <xf numFmtId="40" fontId="2" fillId="0" borderId="11" xfId="0" applyNumberFormat="1" applyFont="1" applyFill="1" applyBorder="1" applyAlignment="1" applyProtection="1">
      <alignment horizontal="right"/>
      <protection/>
    </xf>
    <xf numFmtId="40" fontId="1" fillId="0" borderId="11" xfId="0" applyNumberFormat="1" applyFont="1" applyFill="1" applyBorder="1" applyAlignment="1" applyProtection="1">
      <alignment horizontal="right"/>
      <protection/>
    </xf>
    <xf numFmtId="40" fontId="2" fillId="0" borderId="0" xfId="0" applyNumberFormat="1" applyFont="1" applyFill="1" applyAlignment="1" applyProtection="1">
      <alignment/>
      <protection/>
    </xf>
    <xf numFmtId="40" fontId="1" fillId="0" borderId="0" xfId="0" applyNumberFormat="1" applyFont="1" applyFill="1" applyAlignment="1" applyProtection="1">
      <alignment/>
      <protection/>
    </xf>
    <xf numFmtId="40" fontId="2" fillId="0" borderId="0" xfId="0" applyNumberFormat="1" applyFont="1" applyFill="1" applyBorder="1" applyAlignment="1" applyProtection="1">
      <alignment horizontal="center"/>
      <protection/>
    </xf>
    <xf numFmtId="40" fontId="1" fillId="0" borderId="0" xfId="0" applyNumberFormat="1" applyFont="1" applyFill="1" applyBorder="1" applyAlignment="1" applyProtection="1">
      <alignment horizontal="center"/>
      <protection/>
    </xf>
    <xf numFmtId="40" fontId="85" fillId="0" borderId="11" xfId="42" applyNumberFormat="1" applyFont="1" applyFill="1" applyBorder="1" applyAlignment="1" applyProtection="1">
      <alignment horizontal="right"/>
      <protection/>
    </xf>
    <xf numFmtId="40" fontId="89" fillId="0" borderId="0" xfId="42" applyNumberFormat="1" applyFont="1" applyFill="1" applyAlignment="1" applyProtection="1">
      <alignment horizontal="right"/>
      <protection/>
    </xf>
    <xf numFmtId="40" fontId="89" fillId="0" borderId="11" xfId="42" applyNumberFormat="1" applyFont="1" applyFill="1" applyBorder="1" applyAlignment="1" applyProtection="1">
      <alignment horizontal="right"/>
      <protection/>
    </xf>
    <xf numFmtId="39" fontId="2" fillId="0" borderId="0" xfId="0" applyNumberFormat="1" applyFont="1" applyFill="1" applyAlignment="1" applyProtection="1">
      <alignment horizontal="right"/>
      <protection/>
    </xf>
    <xf numFmtId="39" fontId="2" fillId="0" borderId="25" xfId="0" applyNumberFormat="1" applyFont="1" applyFill="1" applyBorder="1" applyAlignment="1" applyProtection="1">
      <alignment horizontal="right"/>
      <protection/>
    </xf>
    <xf numFmtId="39" fontId="2" fillId="0" borderId="28" xfId="0" applyNumberFormat="1" applyFont="1" applyFill="1" applyBorder="1" applyAlignment="1" applyProtection="1">
      <alignment horizontal="right"/>
      <protection/>
    </xf>
    <xf numFmtId="39" fontId="2" fillId="0" borderId="11" xfId="0" applyNumberFormat="1" applyFont="1" applyFill="1" applyBorder="1" applyAlignment="1" applyProtection="1">
      <alignment horizontal="right"/>
      <protection/>
    </xf>
    <xf numFmtId="39" fontId="2" fillId="0" borderId="27" xfId="0" applyNumberFormat="1" applyFont="1" applyFill="1" applyBorder="1" applyAlignment="1" applyProtection="1">
      <alignment horizontal="right"/>
      <protection/>
    </xf>
    <xf numFmtId="39" fontId="2" fillId="0" borderId="0" xfId="0" applyNumberFormat="1" applyFont="1" applyFill="1" applyAlignment="1" applyProtection="1">
      <alignment/>
      <protection/>
    </xf>
    <xf numFmtId="39" fontId="2" fillId="0" borderId="28" xfId="0" applyNumberFormat="1" applyFont="1" applyFill="1" applyBorder="1" applyAlignment="1" applyProtection="1">
      <alignment/>
      <protection/>
    </xf>
    <xf numFmtId="39" fontId="2" fillId="0" borderId="0" xfId="0" applyNumberFormat="1" applyFont="1" applyFill="1" applyBorder="1" applyAlignment="1" applyProtection="1">
      <alignment horizontal="center"/>
      <protection/>
    </xf>
    <xf numFmtId="39" fontId="2" fillId="0" borderId="28" xfId="0" applyNumberFormat="1" applyFont="1" applyFill="1" applyBorder="1" applyAlignment="1" applyProtection="1">
      <alignment horizontal="center"/>
      <protection/>
    </xf>
    <xf numFmtId="39" fontId="2" fillId="0" borderId="26" xfId="0" applyNumberFormat="1" applyFont="1" applyFill="1" applyBorder="1" applyAlignment="1" applyProtection="1">
      <alignment/>
      <protection/>
    </xf>
    <xf numFmtId="0" fontId="0" fillId="0" borderId="0" xfId="0" applyAlignment="1" applyProtection="1">
      <alignment/>
      <protection/>
    </xf>
    <xf numFmtId="40" fontId="0" fillId="0" borderId="0" xfId="0" applyNumberFormat="1" applyAlignment="1" applyProtection="1">
      <alignment/>
      <protection/>
    </xf>
    <xf numFmtId="40" fontId="57" fillId="0" borderId="0" xfId="0" applyNumberFormat="1" applyFont="1" applyAlignment="1" applyProtection="1">
      <alignment/>
      <protection/>
    </xf>
    <xf numFmtId="40" fontId="2" fillId="0" borderId="0" xfId="0" applyNumberFormat="1" applyFont="1" applyFill="1" applyAlignment="1" applyProtection="1">
      <alignment vertical="center"/>
      <protection/>
    </xf>
    <xf numFmtId="40" fontId="1" fillId="0" borderId="0" xfId="0" applyNumberFormat="1" applyFont="1" applyFill="1" applyAlignment="1" applyProtection="1">
      <alignment vertical="center"/>
      <protection/>
    </xf>
    <xf numFmtId="40" fontId="2" fillId="0" borderId="0" xfId="42" applyNumberFormat="1" applyFont="1" applyFill="1" applyAlignment="1" applyProtection="1">
      <alignment horizontal="right"/>
      <protection/>
    </xf>
    <xf numFmtId="40" fontId="1" fillId="0" borderId="0" xfId="42" applyNumberFormat="1" applyFont="1" applyFill="1" applyAlignment="1" applyProtection="1">
      <alignment horizontal="right"/>
      <protection/>
    </xf>
    <xf numFmtId="40" fontId="2" fillId="0" borderId="11" xfId="42" applyNumberFormat="1" applyFont="1" applyFill="1" applyBorder="1" applyAlignment="1" applyProtection="1">
      <alignment horizontal="right"/>
      <protection/>
    </xf>
    <xf numFmtId="40" fontId="1" fillId="0" borderId="11" xfId="42" applyNumberFormat="1" applyFont="1" applyFill="1" applyBorder="1" applyAlignment="1" applyProtection="1">
      <alignment horizontal="right"/>
      <protection/>
    </xf>
    <xf numFmtId="0" fontId="85" fillId="0" borderId="0" xfId="60" applyNumberFormat="1" applyFont="1" applyFill="1" applyBorder="1" applyAlignment="1" applyProtection="1">
      <alignment horizontal="left"/>
      <protection/>
    </xf>
    <xf numFmtId="0" fontId="2" fillId="0" borderId="0" xfId="60" applyNumberFormat="1" applyFont="1" applyFill="1" applyBorder="1" applyAlignment="1" applyProtection="1">
      <alignment horizontal="left" vertical="top" wrapText="1"/>
      <protection/>
    </xf>
    <xf numFmtId="0" fontId="2" fillId="0" borderId="0" xfId="0" applyFont="1" applyAlignment="1" applyProtection="1">
      <alignment vertical="center"/>
      <protection/>
    </xf>
    <xf numFmtId="37" fontId="2" fillId="0" borderId="0" xfId="0" applyNumberFormat="1" applyFont="1" applyAlignment="1" applyProtection="1">
      <alignment horizontal="right"/>
      <protection/>
    </xf>
    <xf numFmtId="37" fontId="1" fillId="0" borderId="0" xfId="0" applyNumberFormat="1" applyFont="1" applyAlignment="1" applyProtection="1">
      <alignment horizontal="right"/>
      <protection/>
    </xf>
    <xf numFmtId="37" fontId="2" fillId="0" borderId="11" xfId="0" applyNumberFormat="1" applyFont="1" applyBorder="1" applyAlignment="1" applyProtection="1">
      <alignment/>
      <protection/>
    </xf>
    <xf numFmtId="37" fontId="2" fillId="0" borderId="0" xfId="0" applyNumberFormat="1" applyFont="1" applyAlignment="1" applyProtection="1">
      <alignment/>
      <protection/>
    </xf>
    <xf numFmtId="38" fontId="2" fillId="0" borderId="12" xfId="0" applyNumberFormat="1" applyFont="1" applyBorder="1" applyAlignment="1">
      <alignment horizontal="right"/>
    </xf>
    <xf numFmtId="37" fontId="104" fillId="0" borderId="0" xfId="0" applyNumberFormat="1" applyFont="1" applyAlignment="1" applyProtection="1">
      <alignment horizontal="right" vertical="top"/>
      <protection/>
    </xf>
    <xf numFmtId="38" fontId="61" fillId="0" borderId="0" xfId="42" applyNumberFormat="1" applyFont="1" applyFill="1" applyBorder="1" applyAlignment="1" applyProtection="1">
      <alignment/>
      <protection/>
    </xf>
    <xf numFmtId="0" fontId="2" fillId="0" borderId="0" xfId="0" applyFont="1" applyFill="1" applyBorder="1" applyAlignment="1">
      <alignment/>
    </xf>
    <xf numFmtId="0" fontId="5" fillId="0" borderId="0" xfId="0" applyFont="1" applyFill="1" applyAlignment="1">
      <alignment horizontal="left"/>
    </xf>
    <xf numFmtId="0" fontId="2" fillId="0" borderId="12" xfId="0" applyFont="1" applyFill="1" applyBorder="1" applyAlignment="1">
      <alignment/>
    </xf>
    <xf numFmtId="17" fontId="2" fillId="0" borderId="0" xfId="0" applyNumberFormat="1" applyFont="1" applyFill="1" applyBorder="1" applyAlignment="1" applyProtection="1">
      <alignment horizontal="left"/>
      <protection/>
    </xf>
    <xf numFmtId="37" fontId="1" fillId="0" borderId="14" xfId="42" applyNumberFormat="1" applyFont="1" applyFill="1" applyBorder="1" applyAlignment="1" applyProtection="1">
      <alignment/>
      <protection/>
    </xf>
    <xf numFmtId="37" fontId="1" fillId="0" borderId="14" xfId="42" applyNumberFormat="1" applyFont="1" applyFill="1" applyBorder="1" applyAlignment="1" applyProtection="1">
      <alignment horizontal="right"/>
      <protection/>
    </xf>
    <xf numFmtId="167" fontId="1" fillId="0" borderId="14" xfId="45" applyNumberFormat="1" applyFont="1" applyFill="1" applyBorder="1" applyAlignment="1" applyProtection="1">
      <alignment horizontal="right"/>
      <protection/>
    </xf>
    <xf numFmtId="167" fontId="51" fillId="0" borderId="14" xfId="44" applyNumberFormat="1" applyFont="1" applyFill="1" applyBorder="1" applyAlignment="1" applyProtection="1">
      <alignment/>
      <protection/>
    </xf>
    <xf numFmtId="38" fontId="1" fillId="0" borderId="14" xfId="42" applyNumberFormat="1" applyFont="1" applyFill="1" applyBorder="1" applyAlignment="1" applyProtection="1">
      <alignment horizontal="right"/>
      <protection/>
    </xf>
    <xf numFmtId="38" fontId="1" fillId="0" borderId="10" xfId="42" applyNumberFormat="1" applyFont="1" applyFill="1" applyBorder="1" applyAlignment="1" applyProtection="1">
      <alignment/>
      <protection/>
    </xf>
    <xf numFmtId="165" fontId="1" fillId="0" borderId="14" xfId="44" applyNumberFormat="1" applyFont="1" applyFill="1" applyBorder="1" applyAlignment="1" applyProtection="1">
      <alignment horizontal="center"/>
      <protection/>
    </xf>
    <xf numFmtId="167" fontId="3" fillId="0" borderId="14" xfId="44" applyNumberFormat="1" applyFont="1" applyFill="1" applyBorder="1" applyAlignment="1" applyProtection="1">
      <alignment horizontal="right"/>
      <protection/>
    </xf>
    <xf numFmtId="0" fontId="38" fillId="0" borderId="0" xfId="0" applyFont="1" applyFill="1" applyBorder="1" applyAlignment="1" applyProtection="1">
      <alignment/>
      <protection/>
    </xf>
    <xf numFmtId="17" fontId="7" fillId="0" borderId="0" xfId="0" applyNumberFormat="1" applyFont="1" applyFill="1" applyBorder="1" applyAlignment="1" applyProtection="1">
      <alignment horizontal="left"/>
      <protection/>
    </xf>
    <xf numFmtId="0" fontId="0" fillId="0" borderId="0" xfId="0" applyFill="1" applyAlignment="1" applyProtection="1">
      <alignment/>
      <protection/>
    </xf>
    <xf numFmtId="0" fontId="85" fillId="0" borderId="0" xfId="63" applyFont="1" applyFill="1" applyProtection="1">
      <alignment/>
      <protection/>
    </xf>
    <xf numFmtId="40" fontId="0" fillId="0" borderId="0" xfId="0" applyNumberFormat="1" applyFill="1" applyAlignment="1" applyProtection="1">
      <alignment/>
      <protection/>
    </xf>
    <xf numFmtId="0" fontId="38" fillId="0" borderId="0" xfId="0" applyFont="1" applyFill="1" applyBorder="1" applyAlignment="1" applyProtection="1">
      <alignment vertical="center"/>
      <protection/>
    </xf>
    <xf numFmtId="37" fontId="1" fillId="0" borderId="0" xfId="0" applyNumberFormat="1" applyFont="1" applyFill="1" applyAlignment="1" applyProtection="1">
      <alignment horizontal="right"/>
      <protection/>
    </xf>
    <xf numFmtId="37" fontId="1" fillId="0" borderId="11" xfId="0" applyNumberFormat="1" applyFont="1" applyFill="1" applyBorder="1" applyAlignment="1" applyProtection="1">
      <alignment/>
      <protection/>
    </xf>
    <xf numFmtId="0" fontId="57" fillId="0" borderId="0" xfId="0" applyFont="1" applyFill="1" applyAlignment="1" applyProtection="1">
      <alignment/>
      <protection/>
    </xf>
    <xf numFmtId="167" fontId="1" fillId="0" borderId="11" xfId="0" applyNumberFormat="1" applyFont="1" applyFill="1" applyBorder="1" applyAlignment="1" applyProtection="1">
      <alignment horizontal="right"/>
      <protection/>
    </xf>
    <xf numFmtId="167" fontId="57" fillId="0" borderId="0" xfId="0" applyNumberFormat="1" applyFont="1" applyFill="1" applyAlignment="1" applyProtection="1">
      <alignment/>
      <protection/>
    </xf>
    <xf numFmtId="167" fontId="1" fillId="0" borderId="0" xfId="0" applyNumberFormat="1" applyFont="1" applyFill="1" applyAlignment="1" applyProtection="1">
      <alignment horizontal="right"/>
      <protection/>
    </xf>
    <xf numFmtId="0" fontId="2" fillId="0" borderId="0" xfId="0" applyFont="1" applyFill="1" applyAlignment="1" applyProtection="1">
      <alignment horizontal="center" vertical="center"/>
      <protection/>
    </xf>
    <xf numFmtId="0" fontId="85" fillId="0" borderId="0" xfId="0" applyFont="1" applyFill="1" applyAlignment="1" applyProtection="1">
      <alignment horizontal="center" vertical="center"/>
      <protection/>
    </xf>
    <xf numFmtId="0" fontId="85" fillId="0" borderId="0" xfId="0" applyFont="1" applyFill="1" applyAlignment="1" applyProtection="1">
      <alignment horizontal="center"/>
      <protection/>
    </xf>
    <xf numFmtId="0" fontId="42" fillId="0" borderId="0" xfId="0" applyFont="1" applyFill="1" applyBorder="1" applyAlignment="1" applyProtection="1">
      <alignment/>
      <protection/>
    </xf>
    <xf numFmtId="0" fontId="105" fillId="0" borderId="0" xfId="0" applyFont="1" applyFill="1" applyBorder="1" applyAlignment="1" applyProtection="1">
      <alignment/>
      <protection/>
    </xf>
    <xf numFmtId="0" fontId="106" fillId="0" borderId="0" xfId="64" applyFont="1" applyFill="1">
      <alignment/>
      <protection/>
    </xf>
    <xf numFmtId="38" fontId="43" fillId="0" borderId="0" xfId="0" applyNumberFormat="1" applyFont="1" applyFill="1" applyBorder="1" applyAlignment="1" applyProtection="1">
      <alignment/>
      <protection/>
    </xf>
    <xf numFmtId="0" fontId="39" fillId="0" borderId="0" xfId="0" applyFont="1" applyFill="1" applyBorder="1" applyAlignment="1" applyProtection="1">
      <alignment/>
      <protection/>
    </xf>
    <xf numFmtId="0" fontId="2" fillId="0" borderId="12" xfId="0" applyFont="1" applyFill="1" applyBorder="1" applyAlignment="1" applyProtection="1">
      <alignment/>
      <protection locked="0"/>
    </xf>
    <xf numFmtId="0" fontId="39" fillId="0" borderId="0" xfId="0" applyFont="1" applyFill="1" applyBorder="1" applyAlignment="1" applyProtection="1">
      <alignment horizontal="left"/>
      <protection/>
    </xf>
    <xf numFmtId="0" fontId="0" fillId="0" borderId="0" xfId="0" applyFont="1" applyFill="1" applyAlignment="1">
      <alignment vertical="top"/>
    </xf>
    <xf numFmtId="0" fontId="107" fillId="0" borderId="0" xfId="0" applyFont="1" applyFill="1" applyBorder="1" applyAlignment="1" applyProtection="1">
      <alignment vertical="center"/>
      <protection/>
    </xf>
    <xf numFmtId="0" fontId="108" fillId="0" borderId="0" xfId="0" applyFont="1" applyAlignment="1">
      <alignment wrapText="1"/>
    </xf>
    <xf numFmtId="198" fontId="87" fillId="0" borderId="0" xfId="0" applyNumberFormat="1" applyFont="1" applyFill="1" applyBorder="1" applyAlignment="1" applyProtection="1" quotePrefix="1">
      <alignment horizontal="center"/>
      <protection/>
    </xf>
    <xf numFmtId="198" fontId="2" fillId="0" borderId="0" xfId="0" applyNumberFormat="1" applyFont="1" applyAlignment="1">
      <alignment horizontal="left"/>
    </xf>
    <xf numFmtId="187" fontId="1" fillId="23" borderId="0" xfId="0" applyNumberFormat="1" applyFont="1" applyFill="1" applyAlignment="1" applyProtection="1">
      <alignment horizontal="left"/>
      <protection locked="0"/>
    </xf>
    <xf numFmtId="38" fontId="61" fillId="23" borderId="0" xfId="0" applyNumberFormat="1" applyFont="1" applyFill="1" applyAlignment="1" applyProtection="1">
      <alignment/>
      <protection locked="0"/>
    </xf>
    <xf numFmtId="38" fontId="1" fillId="0" borderId="0" xfId="44" applyNumberFormat="1" applyFont="1" applyFill="1" applyBorder="1" applyAlignment="1" applyProtection="1">
      <alignment/>
      <protection/>
    </xf>
    <xf numFmtId="38" fontId="2" fillId="18" borderId="12" xfId="0" applyNumberFormat="1" applyFont="1" applyFill="1" applyBorder="1" applyAlignment="1" applyProtection="1">
      <alignment/>
      <protection locked="0"/>
    </xf>
    <xf numFmtId="40" fontId="2" fillId="0" borderId="0" xfId="68" applyNumberFormat="1" applyFont="1" applyFill="1" applyBorder="1" applyAlignment="1" applyProtection="1">
      <alignment/>
      <protection/>
    </xf>
    <xf numFmtId="2" fontId="1" fillId="0" borderId="0" xfId="0" applyNumberFormat="1" applyFont="1" applyAlignment="1" applyProtection="1">
      <alignment horizontal="right"/>
      <protection/>
    </xf>
    <xf numFmtId="37" fontId="85" fillId="0" borderId="12" xfId="42" applyNumberFormat="1" applyFont="1" applyFill="1" applyBorder="1" applyAlignment="1" applyProtection="1">
      <alignment/>
      <protection/>
    </xf>
    <xf numFmtId="39" fontId="85" fillId="0" borderId="0" xfId="67" applyNumberFormat="1" applyFont="1" applyFill="1" applyAlignment="1" applyProtection="1">
      <alignment horizontal="right"/>
      <protection/>
    </xf>
    <xf numFmtId="7" fontId="85" fillId="0" borderId="0" xfId="67" applyNumberFormat="1" applyFont="1" applyFill="1" applyAlignment="1" applyProtection="1">
      <alignment horizontal="right"/>
      <protection/>
    </xf>
    <xf numFmtId="7" fontId="89" fillId="0" borderId="0" xfId="67" applyNumberFormat="1" applyFont="1" applyFill="1" applyAlignment="1" applyProtection="1">
      <alignment horizontal="right"/>
      <protection/>
    </xf>
    <xf numFmtId="167" fontId="85" fillId="0" borderId="12" xfId="45" applyNumberFormat="1" applyFont="1" applyFill="1" applyBorder="1" applyAlignment="1" applyProtection="1">
      <alignment/>
      <protection/>
    </xf>
    <xf numFmtId="0" fontId="0" fillId="0" borderId="0" xfId="0" applyBorder="1" applyAlignment="1">
      <alignment/>
    </xf>
    <xf numFmtId="0" fontId="0" fillId="0" borderId="0" xfId="0" applyFill="1" applyBorder="1" applyAlignment="1">
      <alignment/>
    </xf>
    <xf numFmtId="0" fontId="0" fillId="0" borderId="18" xfId="0" applyFill="1" applyBorder="1" applyAlignment="1">
      <alignment/>
    </xf>
    <xf numFmtId="0" fontId="31" fillId="0" borderId="19" xfId="0" applyFont="1" applyFill="1" applyBorder="1" applyAlignment="1">
      <alignment vertical="center" wrapText="1"/>
    </xf>
    <xf numFmtId="37" fontId="2" fillId="0" borderId="0" xfId="0" applyNumberFormat="1" applyFont="1" applyFill="1" applyAlignment="1" applyProtection="1">
      <alignment horizontal="right"/>
      <protection/>
    </xf>
    <xf numFmtId="167" fontId="2" fillId="0" borderId="0" xfId="0" applyNumberFormat="1" applyFont="1" applyFill="1" applyAlignment="1" applyProtection="1">
      <alignment horizontal="right"/>
      <protection/>
    </xf>
    <xf numFmtId="167" fontId="2" fillId="0" borderId="11" xfId="0" applyNumberFormat="1" applyFont="1" applyFill="1" applyBorder="1" applyAlignment="1" applyProtection="1">
      <alignment horizontal="right"/>
      <protection/>
    </xf>
    <xf numFmtId="167" fontId="0" fillId="0" borderId="0" xfId="0" applyNumberFormat="1" applyFill="1" applyAlignment="1" applyProtection="1">
      <alignment/>
      <protection/>
    </xf>
    <xf numFmtId="40" fontId="2" fillId="0" borderId="0" xfId="67" applyNumberFormat="1" applyFont="1" applyFill="1" applyAlignment="1" applyProtection="1">
      <alignment horizontal="right"/>
      <protection/>
    </xf>
    <xf numFmtId="40" fontId="85" fillId="0" borderId="0" xfId="67" applyNumberFormat="1" applyFont="1" applyFill="1" applyAlignment="1" applyProtection="1">
      <alignment horizontal="right"/>
      <protection/>
    </xf>
    <xf numFmtId="38" fontId="85" fillId="18" borderId="0" xfId="0" applyNumberFormat="1" applyFont="1" applyFill="1" applyAlignment="1" applyProtection="1">
      <alignment/>
      <protection locked="0"/>
    </xf>
    <xf numFmtId="208" fontId="2" fillId="18" borderId="12" xfId="44" applyNumberFormat="1" applyFont="1" applyFill="1" applyBorder="1" applyAlignment="1" applyProtection="1">
      <alignment/>
      <protection locked="0"/>
    </xf>
    <xf numFmtId="38" fontId="85" fillId="19" borderId="0" xfId="0" applyNumberFormat="1" applyFont="1" applyFill="1" applyAlignment="1" applyProtection="1">
      <alignment/>
      <protection locked="0"/>
    </xf>
    <xf numFmtId="38" fontId="85" fillId="19" borderId="0" xfId="0" applyNumberFormat="1" applyFont="1" applyFill="1" applyAlignment="1" applyProtection="1">
      <alignment/>
      <protection locked="0"/>
    </xf>
    <xf numFmtId="38" fontId="85" fillId="18" borderId="0" xfId="0" applyNumberFormat="1" applyFont="1" applyFill="1" applyAlignment="1" applyProtection="1">
      <alignment/>
      <protection locked="0"/>
    </xf>
    <xf numFmtId="40" fontId="2" fillId="18" borderId="0" xfId="46" applyNumberFormat="1" applyFont="1" applyFill="1" applyAlignment="1" applyProtection="1">
      <alignment/>
      <protection locked="0"/>
    </xf>
    <xf numFmtId="38" fontId="2" fillId="18" borderId="0" xfId="46" applyNumberFormat="1" applyFont="1" applyFill="1" applyBorder="1" applyAlignment="1" applyProtection="1">
      <alignment/>
      <protection locked="0"/>
    </xf>
    <xf numFmtId="38" fontId="2" fillId="18" borderId="12" xfId="46" applyNumberFormat="1" applyFont="1" applyFill="1" applyBorder="1" applyAlignment="1" applyProtection="1">
      <alignment/>
      <protection locked="0"/>
    </xf>
    <xf numFmtId="38" fontId="2" fillId="18" borderId="0" xfId="46" applyNumberFormat="1" applyFont="1" applyFill="1" applyAlignment="1" applyProtection="1">
      <alignment/>
      <protection locked="0"/>
    </xf>
    <xf numFmtId="0" fontId="2" fillId="18" borderId="0" xfId="44" applyNumberFormat="1" applyFont="1" applyFill="1" applyBorder="1" applyAlignment="1" applyProtection="1">
      <alignment/>
      <protection locked="0"/>
    </xf>
    <xf numFmtId="0" fontId="2" fillId="18" borderId="0" xfId="44" applyNumberFormat="1" applyFont="1" applyFill="1" applyAlignment="1" applyProtection="1">
      <alignment/>
      <protection locked="0"/>
    </xf>
    <xf numFmtId="38" fontId="85" fillId="18" borderId="0" xfId="0" applyNumberFormat="1" applyFont="1" applyFill="1" applyAlignment="1" applyProtection="1">
      <alignment/>
      <protection locked="0"/>
    </xf>
    <xf numFmtId="37" fontId="7" fillId="18" borderId="0" xfId="46" applyNumberFormat="1" applyFont="1" applyFill="1" applyBorder="1" applyAlignment="1" applyProtection="1">
      <alignment/>
      <protection locked="0"/>
    </xf>
    <xf numFmtId="38" fontId="2" fillId="18" borderId="0" xfId="69" applyNumberFormat="1" applyFont="1" applyFill="1" applyAlignment="1" applyProtection="1">
      <alignment/>
      <protection locked="0"/>
    </xf>
    <xf numFmtId="10" fontId="2" fillId="18" borderId="0" xfId="69" applyNumberFormat="1" applyFont="1" applyFill="1" applyBorder="1" applyAlignment="1" applyProtection="1">
      <alignment/>
      <protection locked="0"/>
    </xf>
    <xf numFmtId="10" fontId="2" fillId="18" borderId="0" xfId="69" applyNumberFormat="1" applyFont="1" applyFill="1" applyBorder="1" applyAlignment="1" applyProtection="1">
      <alignment horizontal="right"/>
      <protection locked="0"/>
    </xf>
    <xf numFmtId="38" fontId="2" fillId="19" borderId="0" xfId="44" applyNumberFormat="1" applyFont="1" applyFill="1" applyAlignment="1" applyProtection="1">
      <alignment/>
      <protection locked="0"/>
    </xf>
    <xf numFmtId="0" fontId="2" fillId="18" borderId="12" xfId="44" applyNumberFormat="1" applyFont="1" applyFill="1" applyBorder="1" applyAlignment="1" applyProtection="1">
      <alignment/>
      <protection locked="0"/>
    </xf>
    <xf numFmtId="6" fontId="2" fillId="18" borderId="0" xfId="44" applyNumberFormat="1" applyFont="1" applyFill="1" applyAlignment="1" applyProtection="1">
      <alignment/>
      <protection locked="0"/>
    </xf>
    <xf numFmtId="38" fontId="2" fillId="19" borderId="0" xfId="44" applyNumberFormat="1" applyFont="1" applyFill="1" applyAlignment="1" applyProtection="1">
      <alignment/>
      <protection locked="0"/>
    </xf>
    <xf numFmtId="38" fontId="85" fillId="18" borderId="0" xfId="0" applyNumberFormat="1" applyFont="1" applyFill="1" applyAlignment="1" applyProtection="1">
      <alignment/>
      <protection locked="0"/>
    </xf>
    <xf numFmtId="38" fontId="85" fillId="19" borderId="0" xfId="0" applyNumberFormat="1" applyFont="1" applyFill="1" applyAlignment="1" applyProtection="1">
      <alignment/>
      <protection locked="0"/>
    </xf>
    <xf numFmtId="37" fontId="91" fillId="0" borderId="0" xfId="44" applyNumberFormat="1" applyFont="1" applyFill="1" applyAlignment="1" applyProtection="1">
      <alignment horizontal="right" vertical="top"/>
      <protection/>
    </xf>
    <xf numFmtId="0" fontId="0" fillId="0" borderId="0" xfId="0" applyAlignment="1">
      <alignment vertical="center"/>
    </xf>
    <xf numFmtId="37" fontId="2" fillId="0" borderId="12" xfId="42" applyNumberFormat="1" applyFont="1" applyFill="1" applyBorder="1" applyAlignment="1" applyProtection="1">
      <alignment/>
      <protection/>
    </xf>
    <xf numFmtId="167" fontId="2" fillId="0" borderId="12" xfId="45" applyNumberFormat="1" applyFont="1" applyFill="1" applyBorder="1" applyAlignment="1" applyProtection="1">
      <alignment/>
      <protection/>
    </xf>
    <xf numFmtId="189" fontId="93" fillId="0" borderId="0" xfId="0" applyNumberFormat="1" applyFont="1" applyFill="1" applyBorder="1" applyAlignment="1" applyProtection="1">
      <alignment horizontal="left" vertical="center"/>
      <protection/>
    </xf>
    <xf numFmtId="0" fontId="2" fillId="0" borderId="0" xfId="63" applyFont="1" applyProtection="1">
      <alignment/>
      <protection/>
    </xf>
    <xf numFmtId="0" fontId="2" fillId="0" borderId="0" xfId="63" applyFont="1" applyFill="1" applyProtection="1">
      <alignment/>
      <protection/>
    </xf>
    <xf numFmtId="0" fontId="0" fillId="0" borderId="0" xfId="0" applyFont="1" applyFill="1" applyAlignment="1" applyProtection="1">
      <alignment/>
      <protection/>
    </xf>
    <xf numFmtId="0" fontId="37" fillId="0" borderId="0" xfId="0" applyFont="1" applyFill="1" applyBorder="1" applyAlignment="1" applyProtection="1">
      <alignment vertical="center"/>
      <protection/>
    </xf>
    <xf numFmtId="167" fontId="0" fillId="0" borderId="0" xfId="0" applyNumberFormat="1" applyFont="1" applyFill="1" applyAlignment="1" applyProtection="1">
      <alignment/>
      <protection/>
    </xf>
    <xf numFmtId="37" fontId="2" fillId="0" borderId="11" xfId="0" applyNumberFormat="1" applyFont="1" applyFill="1" applyBorder="1" applyAlignment="1" applyProtection="1">
      <alignment/>
      <protection/>
    </xf>
    <xf numFmtId="37" fontId="7" fillId="0" borderId="0" xfId="44" applyNumberFormat="1" applyFont="1" applyFill="1" applyAlignment="1" applyProtection="1">
      <alignment horizontal="right" vertical="top"/>
      <protection/>
    </xf>
    <xf numFmtId="38" fontId="7" fillId="0" borderId="0" xfId="0" applyNumberFormat="1" applyFont="1" applyFill="1" applyBorder="1" applyAlignment="1" applyProtection="1">
      <alignment horizontal="right" vertical="top"/>
      <protection/>
    </xf>
    <xf numFmtId="37" fontId="7" fillId="0" borderId="0" xfId="46" applyNumberFormat="1" applyFont="1" applyFill="1" applyBorder="1" applyAlignment="1" applyProtection="1">
      <alignment/>
      <protection locked="0"/>
    </xf>
    <xf numFmtId="40" fontId="2" fillId="0" borderId="0" xfId="42" applyNumberFormat="1" applyFont="1" applyFill="1" applyAlignment="1" applyProtection="1">
      <alignment/>
      <protection/>
    </xf>
    <xf numFmtId="40" fontId="2" fillId="0" borderId="10" xfId="42" applyNumberFormat="1" applyFont="1" applyFill="1" applyBorder="1" applyAlignment="1" applyProtection="1">
      <alignment/>
      <protection/>
    </xf>
    <xf numFmtId="0" fontId="51" fillId="0" borderId="29" xfId="0" applyFont="1" applyFill="1" applyBorder="1" applyAlignment="1">
      <alignment horizontal="center" wrapText="1"/>
    </xf>
    <xf numFmtId="0" fontId="62" fillId="0" borderId="29" xfId="0" applyFont="1" applyFill="1" applyBorder="1" applyAlignment="1">
      <alignment horizontal="center" wrapText="1"/>
    </xf>
    <xf numFmtId="0" fontId="51" fillId="0" borderId="22" xfId="0" applyFont="1" applyFill="1" applyBorder="1" applyAlignment="1">
      <alignment horizontal="center" wrapText="1"/>
    </xf>
    <xf numFmtId="0" fontId="62" fillId="0" borderId="22" xfId="0" applyFont="1" applyFill="1" applyBorder="1" applyAlignment="1">
      <alignment horizontal="center" wrapText="1"/>
    </xf>
    <xf numFmtId="0" fontId="2" fillId="0" borderId="0" xfId="0" applyFont="1" applyFill="1" applyAlignment="1" applyProtection="1">
      <alignment vertical="top"/>
      <protection/>
    </xf>
    <xf numFmtId="0" fontId="96" fillId="0" borderId="0" xfId="0" applyFont="1" applyFill="1" applyAlignment="1" applyProtection="1">
      <alignment horizontal="left" vertical="top"/>
      <protection/>
    </xf>
    <xf numFmtId="0" fontId="2" fillId="0" borderId="0" xfId="0" applyFont="1" applyFill="1" applyAlignment="1">
      <alignment/>
    </xf>
    <xf numFmtId="0" fontId="2" fillId="0" borderId="19" xfId="0" applyFont="1" applyFill="1" applyBorder="1" applyAlignment="1">
      <alignment/>
    </xf>
    <xf numFmtId="0" fontId="0" fillId="0" borderId="19" xfId="0" applyBorder="1" applyAlignment="1">
      <alignment/>
    </xf>
    <xf numFmtId="0" fontId="0" fillId="0" borderId="15" xfId="0" applyFill="1" applyBorder="1" applyAlignment="1">
      <alignment/>
    </xf>
    <xf numFmtId="0" fontId="0" fillId="0" borderId="16" xfId="0" applyFill="1" applyBorder="1" applyAlignment="1">
      <alignment/>
    </xf>
    <xf numFmtId="0" fontId="30" fillId="0" borderId="25" xfId="0" applyFont="1" applyFill="1" applyBorder="1" applyAlignment="1">
      <alignment vertical="top" wrapText="1"/>
    </xf>
    <xf numFmtId="0" fontId="109" fillId="0" borderId="26" xfId="0" applyFont="1" applyFill="1" applyBorder="1" applyAlignment="1">
      <alignment horizontal="center" vertical="top" wrapText="1"/>
    </xf>
    <xf numFmtId="0" fontId="30" fillId="0" borderId="25" xfId="0" applyFont="1" applyFill="1" applyBorder="1" applyAlignment="1">
      <alignment horizontal="justify" vertical="top" wrapText="1"/>
    </xf>
    <xf numFmtId="196" fontId="31" fillId="0" borderId="26" xfId="61" applyNumberFormat="1" applyFont="1" applyFill="1" applyBorder="1" applyAlignment="1">
      <alignment horizontal="center" vertical="top" wrapText="1"/>
      <protection/>
    </xf>
    <xf numFmtId="0" fontId="31" fillId="0" borderId="30" xfId="61" applyFont="1" applyFill="1" applyBorder="1" applyAlignment="1">
      <alignment horizontal="center" vertical="center" wrapText="1"/>
      <protection/>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1" fillId="0" borderId="21" xfId="0" applyFont="1" applyFill="1" applyBorder="1" applyAlignment="1">
      <alignment horizontal="center" vertical="top"/>
    </xf>
    <xf numFmtId="0" fontId="31" fillId="0" borderId="22" xfId="0" applyFont="1" applyFill="1" applyBorder="1" applyAlignment="1">
      <alignment horizontal="center" vertical="top"/>
    </xf>
    <xf numFmtId="0" fontId="31" fillId="0" borderId="17"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3" fillId="0" borderId="34" xfId="0" applyFont="1" applyBorder="1" applyAlignment="1">
      <alignment horizontal="left" vertical="top" wrapText="1"/>
    </xf>
    <xf numFmtId="0" fontId="33" fillId="0" borderId="0" xfId="0" applyFont="1" applyBorder="1" applyAlignment="1">
      <alignment horizontal="left" vertical="top" wrapText="1"/>
    </xf>
    <xf numFmtId="0" fontId="33" fillId="0" borderId="35" xfId="0" applyFont="1" applyBorder="1" applyAlignment="1">
      <alignment horizontal="left" vertical="top" wrapText="1"/>
    </xf>
    <xf numFmtId="0" fontId="34" fillId="0" borderId="34" xfId="0" applyFont="1" applyBorder="1" applyAlignment="1">
      <alignment horizontal="left" vertical="top" wrapText="1"/>
    </xf>
    <xf numFmtId="0" fontId="34" fillId="0" borderId="0" xfId="0" applyFont="1" applyBorder="1" applyAlignment="1">
      <alignment horizontal="left" vertical="top" wrapText="1"/>
    </xf>
    <xf numFmtId="0" fontId="34" fillId="0" borderId="35" xfId="0" applyFont="1" applyBorder="1" applyAlignment="1">
      <alignment horizontal="left" vertical="top" wrapText="1"/>
    </xf>
    <xf numFmtId="0" fontId="34" fillId="0" borderId="36" xfId="0" applyFont="1" applyBorder="1" applyAlignment="1">
      <alignment horizontal="left" vertical="top" wrapText="1"/>
    </xf>
    <xf numFmtId="0" fontId="34" fillId="0" borderId="19" xfId="0" applyFont="1" applyBorder="1" applyAlignment="1">
      <alignment horizontal="left" vertical="top" wrapText="1"/>
    </xf>
    <xf numFmtId="0" fontId="34" fillId="0" borderId="37" xfId="0" applyFont="1" applyBorder="1" applyAlignment="1">
      <alignment horizontal="left" vertical="top" wrapText="1"/>
    </xf>
    <xf numFmtId="0" fontId="62" fillId="16" borderId="38" xfId="0" applyFont="1" applyFill="1" applyBorder="1" applyAlignment="1">
      <alignment horizontal="center" vertical="center" wrapText="1"/>
    </xf>
    <xf numFmtId="0" fontId="62" fillId="16" borderId="39" xfId="0" applyFont="1" applyFill="1" applyBorder="1" applyAlignment="1">
      <alignment horizontal="center" vertical="center" wrapText="1"/>
    </xf>
    <xf numFmtId="198" fontId="62" fillId="0" borderId="40" xfId="0" applyNumberFormat="1" applyFont="1" applyFill="1" applyBorder="1" applyAlignment="1">
      <alignment horizontal="center" vertical="center" wrapText="1"/>
    </xf>
    <xf numFmtId="198" fontId="62" fillId="0" borderId="41" xfId="0" applyNumberFormat="1" applyFont="1" applyFill="1" applyBorder="1" applyAlignment="1">
      <alignment horizontal="center" vertical="center" wrapText="1"/>
    </xf>
    <xf numFmtId="198" fontId="62" fillId="0" borderId="17" xfId="0" applyNumberFormat="1" applyFont="1" applyFill="1" applyBorder="1" applyAlignment="1">
      <alignment horizontal="center" vertical="center" wrapText="1"/>
    </xf>
    <xf numFmtId="198" fontId="62" fillId="0" borderId="35" xfId="0" applyNumberFormat="1" applyFont="1" applyFill="1" applyBorder="1" applyAlignment="1">
      <alignment horizontal="center" vertical="center" wrapText="1"/>
    </xf>
    <xf numFmtId="0" fontId="2" fillId="0" borderId="0" xfId="0" applyFont="1" applyAlignment="1" applyProtection="1">
      <alignment horizontal="left" vertical="top" wrapText="1"/>
      <protection/>
    </xf>
    <xf numFmtId="0" fontId="85" fillId="0" borderId="0" xfId="0" applyFont="1" applyAlignment="1" applyProtection="1">
      <alignment horizontal="left" vertical="top" wrapText="1"/>
      <protection/>
    </xf>
    <xf numFmtId="0" fontId="40" fillId="18" borderId="0" xfId="0" applyFont="1" applyFill="1" applyBorder="1" applyAlignment="1" applyProtection="1">
      <alignment horizontal="left"/>
      <protection locked="0"/>
    </xf>
    <xf numFmtId="0" fontId="87" fillId="0" borderId="0" xfId="56" applyFont="1" applyAlignment="1" applyProtection="1">
      <alignment horizontal="left" vertical="top"/>
      <protection/>
    </xf>
    <xf numFmtId="0" fontId="40" fillId="0" borderId="0" xfId="0" applyFont="1" applyFill="1" applyBorder="1" applyAlignment="1" applyProtection="1">
      <alignment horizontal="left"/>
      <protection/>
    </xf>
    <xf numFmtId="0" fontId="2" fillId="0" borderId="0" xfId="0" applyFont="1" applyAlignment="1" applyProtection="1">
      <alignment horizontal="right"/>
      <protection/>
    </xf>
    <xf numFmtId="0" fontId="2" fillId="0" borderId="0" xfId="0" applyFont="1" applyAlignment="1">
      <alignment horizontal="left" vertical="top" wrapText="1"/>
    </xf>
    <xf numFmtId="0" fontId="2" fillId="0" borderId="0" xfId="0" applyFont="1" applyFill="1" applyAlignment="1" applyProtection="1">
      <alignment horizontal="left" vertical="top" wrapText="1"/>
      <protection/>
    </xf>
    <xf numFmtId="0" fontId="2" fillId="18" borderId="0" xfId="60" applyNumberFormat="1" applyFont="1" applyFill="1" applyBorder="1" applyAlignment="1" applyProtection="1">
      <alignment horizontal="left" vertical="top" wrapText="1"/>
      <protection locked="0"/>
    </xf>
    <xf numFmtId="0" fontId="40" fillId="0" borderId="0" xfId="0" applyFont="1" applyFill="1" applyBorder="1" applyAlignment="1" applyProtection="1">
      <alignment horizontal="left" vertical="center"/>
      <protection/>
    </xf>
    <xf numFmtId="0" fontId="85" fillId="0" borderId="0" xfId="64" applyFont="1" applyFill="1" applyAlignment="1">
      <alignment wrapText="1"/>
      <protection/>
    </xf>
    <xf numFmtId="0" fontId="0" fillId="0" borderId="0" xfId="0" applyFill="1" applyAlignment="1">
      <alignment wrapText="1"/>
    </xf>
    <xf numFmtId="0" fontId="89" fillId="0" borderId="0" xfId="0" applyFont="1" applyFill="1" applyAlignment="1" applyProtection="1" quotePrefix="1">
      <alignment horizontal="left" wrapText="1"/>
      <protection/>
    </xf>
    <xf numFmtId="0" fontId="91" fillId="0" borderId="0" xfId="0" applyFont="1" applyFill="1" applyAlignment="1">
      <alignment wrapText="1"/>
    </xf>
    <xf numFmtId="0" fontId="60" fillId="0" borderId="0" xfId="0" applyFont="1" applyFill="1" applyAlignment="1">
      <alignment wrapText="1"/>
    </xf>
    <xf numFmtId="49" fontId="2" fillId="18" borderId="0" xfId="0" applyNumberFormat="1" applyFont="1" applyFill="1" applyAlignment="1" applyProtection="1">
      <alignment horizontal="left"/>
      <protection locked="0"/>
    </xf>
    <xf numFmtId="0" fontId="40" fillId="0" borderId="0" xfId="0" applyFont="1" applyFill="1" applyBorder="1" applyAlignment="1" applyProtection="1" quotePrefix="1">
      <alignment horizontal="left" vertical="center"/>
      <protection/>
    </xf>
    <xf numFmtId="0" fontId="40" fillId="0" borderId="0" xfId="0" applyFont="1" applyFill="1" applyBorder="1" applyAlignment="1" applyProtection="1" quotePrefix="1">
      <alignment horizontal="left"/>
      <protection/>
    </xf>
    <xf numFmtId="14" fontId="2" fillId="18" borderId="0" xfId="60" applyNumberFormat="1" applyFont="1" applyFill="1" applyBorder="1" applyAlignment="1" applyProtection="1">
      <alignment horizontal="left" vertical="top" wrapText="1"/>
      <protection locked="0"/>
    </xf>
    <xf numFmtId="0" fontId="46" fillId="0" borderId="0" xfId="0" applyFont="1" applyAlignment="1" quotePrefix="1">
      <alignment horizontal="left" vertical="top" wrapText="1"/>
    </xf>
    <xf numFmtId="0" fontId="47" fillId="0" borderId="0" xfId="0" applyFont="1" applyAlignment="1">
      <alignment vertical="top" wrapText="1"/>
    </xf>
    <xf numFmtId="0" fontId="2" fillId="0" borderId="0" xfId="0" applyFont="1" applyFill="1" applyBorder="1" applyAlignment="1">
      <alignment horizontal="left" wrapText="1"/>
    </xf>
    <xf numFmtId="41" fontId="2" fillId="18" borderId="12" xfId="44" applyNumberFormat="1" applyFont="1" applyFill="1" applyBorder="1" applyAlignment="1" applyProtection="1">
      <alignment horizontal="left" wrapText="1"/>
      <protection locked="0"/>
    </xf>
    <xf numFmtId="37" fontId="2" fillId="18" borderId="10" xfId="44" applyNumberFormat="1" applyFont="1" applyFill="1" applyBorder="1" applyAlignment="1" applyProtection="1">
      <alignment horizontal="left"/>
      <protection locked="0"/>
    </xf>
    <xf numFmtId="0" fontId="8" fillId="16" borderId="19" xfId="0" applyFont="1" applyFill="1" applyBorder="1" applyAlignment="1" applyProtection="1">
      <alignment horizontal="left"/>
      <protection/>
    </xf>
    <xf numFmtId="0" fontId="8" fillId="16" borderId="20" xfId="0" applyFont="1" applyFill="1" applyBorder="1" applyAlignment="1" applyProtection="1">
      <alignment horizontal="left"/>
      <protection/>
    </xf>
    <xf numFmtId="175" fontId="6" fillId="19" borderId="19" xfId="0" applyNumberFormat="1" applyFont="1" applyFill="1" applyBorder="1" applyAlignment="1" applyProtection="1">
      <alignment horizontal="left"/>
      <protection locked="0"/>
    </xf>
    <xf numFmtId="175" fontId="6" fillId="19" borderId="20" xfId="0" applyNumberFormat="1" applyFont="1" applyFill="1" applyBorder="1" applyAlignment="1" applyProtection="1">
      <alignment horizontal="left"/>
      <protection locked="0"/>
    </xf>
    <xf numFmtId="0" fontId="6" fillId="16" borderId="19" xfId="0" applyFont="1" applyFill="1" applyBorder="1" applyAlignment="1" applyProtection="1">
      <alignment horizontal="left"/>
      <protection locked="0"/>
    </xf>
    <xf numFmtId="0" fontId="9" fillId="16" borderId="0" xfId="0" applyFont="1" applyFill="1" applyBorder="1" applyAlignment="1" applyProtection="1">
      <alignment vertical="top" wrapText="1"/>
      <protection/>
    </xf>
    <xf numFmtId="0" fontId="9" fillId="24" borderId="0" xfId="0" applyFont="1" applyFill="1" applyBorder="1" applyAlignment="1" applyProtection="1">
      <alignment vertical="top" wrapText="1"/>
      <protection/>
    </xf>
    <xf numFmtId="198" fontId="9" fillId="24" borderId="0" xfId="0" applyNumberFormat="1" applyFont="1" applyFill="1" applyBorder="1" applyAlignment="1" applyProtection="1">
      <alignment vertical="top" wrapText="1"/>
      <protection/>
    </xf>
    <xf numFmtId="0" fontId="9" fillId="16" borderId="18" xfId="0" applyFont="1" applyFill="1" applyBorder="1" applyAlignment="1" applyProtection="1">
      <alignment vertical="top" wrapText="1"/>
      <protection/>
    </xf>
    <xf numFmtId="0" fontId="6" fillId="19" borderId="19" xfId="0" applyFont="1" applyFill="1" applyBorder="1" applyAlignment="1" applyProtection="1">
      <alignment horizontal="left"/>
      <protection locked="0"/>
    </xf>
    <xf numFmtId="0" fontId="6" fillId="19" borderId="20" xfId="0" applyFont="1" applyFill="1" applyBorder="1" applyAlignment="1" applyProtection="1">
      <alignment horizontal="lef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4" xfId="62"/>
    <cellStyle name="Normal_Part 3" xfId="63"/>
    <cellStyle name="Normal_Part 5" xfId="64"/>
    <cellStyle name="Note" xfId="65"/>
    <cellStyle name="Output" xfId="66"/>
    <cellStyle name="Percent" xfId="67"/>
    <cellStyle name="Percent 2" xfId="68"/>
    <cellStyle name="Percent 3" xfId="69"/>
    <cellStyle name="Title" xfId="70"/>
    <cellStyle name="Total" xfId="71"/>
    <cellStyle name="Warning Text" xfId="72"/>
  </cellStyles>
  <dxfs count="26">
    <dxf>
      <font>
        <strike val="0"/>
        <color theme="0"/>
      </font>
    </dxf>
    <dxf>
      <font>
        <strike val="0"/>
        <color theme="0"/>
      </font>
    </dxf>
    <dxf>
      <font>
        <strike val="0"/>
        <color theme="0"/>
      </font>
    </dxf>
    <dxf>
      <font>
        <strike val="0"/>
        <color theme="0"/>
      </font>
    </dxf>
    <dxf>
      <font>
        <strike val="0"/>
        <color theme="0"/>
      </font>
    </dxf>
    <dxf>
      <font>
        <strike val="0"/>
        <color theme="0"/>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border/>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28575</xdr:rowOff>
    </xdr:from>
    <xdr:to>
      <xdr:col>3</xdr:col>
      <xdr:colOff>0</xdr:colOff>
      <xdr:row>5</xdr:row>
      <xdr:rowOff>190500</xdr:rowOff>
    </xdr:to>
    <xdr:pic>
      <xdr:nvPicPr>
        <xdr:cNvPr id="1" name="Picture 1"/>
        <xdr:cNvPicPr preferRelativeResize="1">
          <a:picLocks noChangeAspect="1"/>
        </xdr:cNvPicPr>
      </xdr:nvPicPr>
      <xdr:blipFill>
        <a:blip r:embed="rId1"/>
        <a:stretch>
          <a:fillRect/>
        </a:stretch>
      </xdr:blipFill>
      <xdr:spPr>
        <a:xfrm>
          <a:off x="219075" y="161925"/>
          <a:ext cx="14668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ms.gov/Medicare-Medicaid-Coordination/Medicare-and-Medicaid-Coordination/Medicare-Medicaid-Coordination-Office/FinancialAlignmentInitiative/Texas.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hsc.state.tx.us/rad/managed-care/downloads/2012-star-plus-info.pdf" TargetMode="External" /><Relationship Id="rId2" Type="http://schemas.openxmlformats.org/officeDocument/2006/relationships/hyperlink" Target="http://www.hhsc.state.tx.us/rad/managed-care/downloads/2012-star-info.pdf" TargetMode="External" /><Relationship Id="rId3" Type="http://schemas.openxmlformats.org/officeDocument/2006/relationships/hyperlink" Target="http://www.hhsc.state.tx.us/rad/managed-care/downloads/2012-chip-info.pdf" TargetMode="External" /><Relationship Id="rId4" Type="http://schemas.openxmlformats.org/officeDocument/2006/relationships/hyperlink" Target="http://www.hhsc.state.tx.us/rad/managed-care/downloads/2012-star-health-info.pdf" TargetMode="External" /><Relationship Id="rId5" Type="http://schemas.openxmlformats.org/officeDocument/2006/relationships/comments" Target="../comments7.xml" /><Relationship Id="rId6" Type="http://schemas.openxmlformats.org/officeDocument/2006/relationships/vmlDrawing" Target="../drawings/vmlDrawing6.v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8"/>
  <sheetViews>
    <sheetView zoomScale="80" zoomScaleNormal="80" zoomScalePageLayoutView="0" workbookViewId="0" topLeftCell="A1">
      <selection activeCell="B11" sqref="B11"/>
    </sheetView>
  </sheetViews>
  <sheetFormatPr defaultColWidth="9.33203125" defaultRowHeight="12.75"/>
  <cols>
    <col min="1" max="1" width="2.33203125" style="0" customWidth="1"/>
    <col min="2" max="2" width="11.33203125" style="0" customWidth="1"/>
    <col min="3" max="3" width="15.83203125" style="0" customWidth="1"/>
    <col min="4" max="4" width="21.16015625" style="0" customWidth="1"/>
    <col min="5" max="5" width="71.5" style="0" customWidth="1"/>
    <col min="6" max="6" width="25.66015625" style="0" customWidth="1"/>
    <col min="7" max="7" width="3.5" style="0" customWidth="1"/>
  </cols>
  <sheetData>
    <row r="1" spans="3:6" ht="10.5" customHeight="1">
      <c r="C1" s="599"/>
      <c r="D1" s="218"/>
      <c r="E1" s="218"/>
      <c r="F1" s="218"/>
    </row>
    <row r="2" spans="2:6" ht="15" customHeight="1">
      <c r="B2" s="598"/>
      <c r="C2" s="599"/>
      <c r="D2" s="655"/>
      <c r="E2" s="656"/>
      <c r="F2" s="657" t="s">
        <v>108</v>
      </c>
    </row>
    <row r="3" spans="2:6" ht="15.75">
      <c r="B3" s="598"/>
      <c r="C3" s="598"/>
      <c r="D3" s="664" t="s">
        <v>109</v>
      </c>
      <c r="E3" s="665"/>
      <c r="F3" s="658" t="s">
        <v>238</v>
      </c>
    </row>
    <row r="4" spans="2:6" ht="12.75">
      <c r="B4" s="598"/>
      <c r="C4" s="599"/>
      <c r="D4" s="223"/>
      <c r="E4" s="600"/>
      <c r="F4" s="659" t="s">
        <v>110</v>
      </c>
    </row>
    <row r="5" spans="2:6" ht="15" customHeight="1">
      <c r="B5" s="598"/>
      <c r="C5" s="598"/>
      <c r="D5" s="666" t="s">
        <v>495</v>
      </c>
      <c r="E5" s="667"/>
      <c r="F5" s="660">
        <v>42614</v>
      </c>
    </row>
    <row r="6" spans="1:6" ht="19.5" customHeight="1" thickBot="1">
      <c r="A6" s="598"/>
      <c r="B6" s="654"/>
      <c r="C6" s="601"/>
      <c r="D6" s="668"/>
      <c r="E6" s="669"/>
      <c r="F6" s="661" t="s">
        <v>526</v>
      </c>
    </row>
    <row r="7" spans="3:6" ht="12" customHeight="1">
      <c r="C7" s="218"/>
      <c r="D7" s="218"/>
      <c r="E7" s="218"/>
      <c r="F7" s="218"/>
    </row>
    <row r="8" spans="3:6" ht="15" customHeight="1" thickBot="1">
      <c r="C8" s="218"/>
      <c r="D8" s="218"/>
      <c r="E8" s="218"/>
      <c r="F8" s="218"/>
    </row>
    <row r="9" spans="2:6" ht="15.75" customHeight="1">
      <c r="B9" s="679" t="s">
        <v>521</v>
      </c>
      <c r="C9" s="646" t="s">
        <v>111</v>
      </c>
      <c r="D9" s="647" t="s">
        <v>112</v>
      </c>
      <c r="E9" s="681" t="s">
        <v>522</v>
      </c>
      <c r="F9" s="682"/>
    </row>
    <row r="10" spans="2:6" ht="17.25">
      <c r="B10" s="680"/>
      <c r="C10" s="648" t="s">
        <v>523</v>
      </c>
      <c r="D10" s="649" t="s">
        <v>113</v>
      </c>
      <c r="E10" s="683"/>
      <c r="F10" s="684"/>
    </row>
    <row r="11" spans="2:6" ht="110.25" customHeight="1">
      <c r="B11" s="217" t="s">
        <v>114</v>
      </c>
      <c r="C11" s="224">
        <v>2</v>
      </c>
      <c r="D11" s="225">
        <v>42063</v>
      </c>
      <c r="E11" s="662" t="s">
        <v>507</v>
      </c>
      <c r="F11" s="663"/>
    </row>
    <row r="12" spans="2:6" ht="201" customHeight="1">
      <c r="B12" s="248" t="s">
        <v>142</v>
      </c>
      <c r="C12" s="224">
        <v>2.1</v>
      </c>
      <c r="D12" s="225">
        <v>42246</v>
      </c>
      <c r="E12" s="662" t="s">
        <v>508</v>
      </c>
      <c r="F12" s="663"/>
    </row>
    <row r="13" spans="2:6" ht="213" customHeight="1">
      <c r="B13" s="248" t="s">
        <v>142</v>
      </c>
      <c r="C13" s="224">
        <v>2.2</v>
      </c>
      <c r="D13" s="225">
        <v>42398</v>
      </c>
      <c r="E13" s="662" t="s">
        <v>509</v>
      </c>
      <c r="F13" s="663"/>
    </row>
    <row r="14" spans="2:6" ht="46.5" customHeight="1">
      <c r="B14" s="248" t="s">
        <v>142</v>
      </c>
      <c r="C14" s="224">
        <v>2.3</v>
      </c>
      <c r="D14" s="225">
        <v>42614</v>
      </c>
      <c r="E14" s="662" t="s">
        <v>527</v>
      </c>
      <c r="F14" s="663"/>
    </row>
    <row r="15" spans="2:6" ht="14.25" customHeight="1">
      <c r="B15" s="670" t="s">
        <v>123</v>
      </c>
      <c r="C15" s="671"/>
      <c r="D15" s="671"/>
      <c r="E15" s="671"/>
      <c r="F15" s="672"/>
    </row>
    <row r="16" spans="2:6" ht="14.25" customHeight="1">
      <c r="B16" s="673" t="s">
        <v>141</v>
      </c>
      <c r="C16" s="674"/>
      <c r="D16" s="674"/>
      <c r="E16" s="674"/>
      <c r="F16" s="675"/>
    </row>
    <row r="17" spans="2:6" ht="13.5" customHeight="1" thickBot="1">
      <c r="B17" s="676" t="s">
        <v>115</v>
      </c>
      <c r="C17" s="677"/>
      <c r="D17" s="677"/>
      <c r="E17" s="677"/>
      <c r="F17" s="678"/>
    </row>
    <row r="18" ht="12.75">
      <c r="D18" s="631"/>
    </row>
  </sheetData>
  <sheetProtection/>
  <mergeCells count="11">
    <mergeCell ref="E13:F13"/>
    <mergeCell ref="E14:F14"/>
    <mergeCell ref="D3:E3"/>
    <mergeCell ref="D5:E6"/>
    <mergeCell ref="B15:F15"/>
    <mergeCell ref="B16:F16"/>
    <mergeCell ref="B17:F17"/>
    <mergeCell ref="B9:B10"/>
    <mergeCell ref="E9:F10"/>
    <mergeCell ref="E11:F11"/>
    <mergeCell ref="E12:F12"/>
  </mergeCells>
  <printOptions horizontalCentered="1"/>
  <pageMargins left="0.25" right="0.25" top="0.5" bottom="0.5" header="0.5" footer="0.5"/>
  <pageSetup fitToHeight="0" fitToWidth="1" horizontalDpi="600" verticalDpi="600" orientation="portrait" scale="7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pane ySplit="10" topLeftCell="A11" activePane="bottomLeft" state="frozen"/>
      <selection pane="topLeft" activeCell="D11" sqref="D11"/>
      <selection pane="bottomLeft" activeCell="B17" sqref="B17:K17"/>
    </sheetView>
  </sheetViews>
  <sheetFormatPr defaultColWidth="9.33203125" defaultRowHeight="12.75"/>
  <cols>
    <col min="1" max="1" width="4.66015625" style="2" customWidth="1"/>
    <col min="2" max="2" width="20" style="2" customWidth="1"/>
    <col min="3" max="3" width="18.66015625" style="125" customWidth="1"/>
    <col min="4" max="4" width="13.5" style="2" customWidth="1"/>
    <col min="5" max="5" width="4.16015625" style="2" customWidth="1"/>
    <col min="6" max="6" width="4.66015625" style="2" customWidth="1"/>
    <col min="7" max="7" width="9.83203125" style="2" customWidth="1"/>
    <col min="8" max="8" width="6.83203125" style="2" customWidth="1"/>
    <col min="9" max="9" width="5.66015625" style="2" customWidth="1"/>
    <col min="10" max="10" width="9" style="2" customWidth="1"/>
    <col min="11" max="11" width="51.16015625" style="2" customWidth="1"/>
    <col min="12" max="12" width="2.83203125" style="2" customWidth="1"/>
    <col min="13" max="20" width="12.83203125" style="2" customWidth="1"/>
    <col min="21" max="16384" width="9.33203125" style="2" customWidth="1"/>
  </cols>
  <sheetData>
    <row r="1" spans="1:11" ht="12.75">
      <c r="A1" s="133"/>
      <c r="B1" s="134"/>
      <c r="C1" s="135"/>
      <c r="D1" s="136" t="s">
        <v>2</v>
      </c>
      <c r="E1" s="134"/>
      <c r="F1" s="134"/>
      <c r="G1" s="134"/>
      <c r="H1" s="134"/>
      <c r="I1" s="134"/>
      <c r="J1" s="134"/>
      <c r="K1" s="137"/>
    </row>
    <row r="2" spans="1:11" ht="12.75">
      <c r="A2" s="138"/>
      <c r="B2" s="139"/>
      <c r="C2" s="140"/>
      <c r="D2" s="141"/>
      <c r="E2" s="139"/>
      <c r="F2" s="139"/>
      <c r="G2" s="139"/>
      <c r="H2" s="139"/>
      <c r="I2" s="139"/>
      <c r="J2" s="139"/>
      <c r="K2" s="142"/>
    </row>
    <row r="3" spans="1:11" ht="13.5" thickBot="1">
      <c r="A3" s="143" t="s">
        <v>10</v>
      </c>
      <c r="B3" s="709" t="str">
        <f>+'Part 1'!C3</f>
        <v>             ----------------------------------------&gt;            </v>
      </c>
      <c r="C3" s="709"/>
      <c r="D3" s="709"/>
      <c r="E3" s="709"/>
      <c r="F3" s="709"/>
      <c r="G3" s="709"/>
      <c r="H3" s="709"/>
      <c r="I3" s="709"/>
      <c r="J3" s="709"/>
      <c r="K3" s="710"/>
    </row>
    <row r="4" spans="1:11" ht="12.75">
      <c r="A4" s="146"/>
      <c r="B4" s="147" t="s">
        <v>328</v>
      </c>
      <c r="C4" s="148"/>
      <c r="D4" s="139"/>
      <c r="E4" s="139"/>
      <c r="F4" s="139"/>
      <c r="G4" s="139"/>
      <c r="H4" s="139"/>
      <c r="I4" s="139"/>
      <c r="J4" s="139"/>
      <c r="K4" s="142"/>
    </row>
    <row r="5" spans="1:11" ht="12.75">
      <c r="A5" s="146"/>
      <c r="B5" s="139"/>
      <c r="C5" s="140"/>
      <c r="D5" s="139"/>
      <c r="E5" s="139"/>
      <c r="F5" s="139"/>
      <c r="G5" s="139"/>
      <c r="H5" s="139"/>
      <c r="I5" s="139"/>
      <c r="J5" s="139"/>
      <c r="K5" s="142"/>
    </row>
    <row r="6" spans="1:11" ht="13.5" thickBot="1">
      <c r="A6" s="143" t="s">
        <v>11</v>
      </c>
      <c r="B6" s="709" t="s">
        <v>65</v>
      </c>
      <c r="C6" s="709"/>
      <c r="D6" s="709"/>
      <c r="E6" s="709"/>
      <c r="F6" s="709"/>
      <c r="G6" s="709"/>
      <c r="H6" s="709"/>
      <c r="I6" s="709"/>
      <c r="J6" s="709"/>
      <c r="K6" s="710"/>
    </row>
    <row r="7" spans="1:11" ht="12.75">
      <c r="A7" s="146"/>
      <c r="B7" s="147" t="s">
        <v>3</v>
      </c>
      <c r="C7" s="148"/>
      <c r="D7" s="139"/>
      <c r="E7" s="139"/>
      <c r="F7" s="139"/>
      <c r="G7" s="139"/>
      <c r="H7" s="139"/>
      <c r="I7" s="139"/>
      <c r="J7" s="139"/>
      <c r="K7" s="142"/>
    </row>
    <row r="8" spans="1:11" ht="6.75" customHeight="1">
      <c r="A8" s="146"/>
      <c r="B8" s="147"/>
      <c r="C8" s="148"/>
      <c r="D8" s="139"/>
      <c r="E8" s="139"/>
      <c r="F8" s="139"/>
      <c r="G8" s="139"/>
      <c r="H8" s="139"/>
      <c r="I8" s="139"/>
      <c r="J8" s="139"/>
      <c r="K8" s="142"/>
    </row>
    <row r="9" spans="1:11" ht="13.5" thickBot="1">
      <c r="A9" s="143" t="s">
        <v>12</v>
      </c>
      <c r="B9" s="323" t="s">
        <v>292</v>
      </c>
      <c r="C9" s="327">
        <f>+'Part 1'!G6</f>
        <v>0</v>
      </c>
      <c r="D9" s="139"/>
      <c r="E9" s="139"/>
      <c r="F9" s="149" t="s">
        <v>290</v>
      </c>
      <c r="G9" s="259" t="s">
        <v>15</v>
      </c>
      <c r="H9" s="324" t="str">
        <f>+'Part 1'!F4</f>
        <v>MMP Dual Demo - Integrated Care Program (STAR+PLUS+Medicare)</v>
      </c>
      <c r="I9" s="325"/>
      <c r="J9" s="325"/>
      <c r="K9" s="326"/>
    </row>
    <row r="10" spans="1:11" ht="19.5" customHeight="1" thickBot="1">
      <c r="A10" s="143" t="s">
        <v>293</v>
      </c>
      <c r="B10" s="259" t="s">
        <v>5</v>
      </c>
      <c r="C10" s="274">
        <f>+'Part 1'!C5</f>
        <v>0</v>
      </c>
      <c r="D10" s="139"/>
      <c r="E10" s="139"/>
      <c r="F10" s="149" t="s">
        <v>291</v>
      </c>
      <c r="G10" s="259" t="s">
        <v>289</v>
      </c>
      <c r="H10" s="144">
        <f>+'Part 1'!C4</f>
        <v>2017</v>
      </c>
      <c r="I10" s="149" t="s">
        <v>294</v>
      </c>
      <c r="J10" s="259" t="s">
        <v>284</v>
      </c>
      <c r="K10" s="145">
        <f>+'Part 1'!F5</f>
        <v>0</v>
      </c>
    </row>
    <row r="11" spans="1:11" ht="19.5" customHeight="1" thickBot="1">
      <c r="A11" s="143" t="s">
        <v>13</v>
      </c>
      <c r="B11" s="259" t="s">
        <v>6</v>
      </c>
      <c r="C11" s="274">
        <f>+'Part 1'!C6</f>
        <v>0</v>
      </c>
      <c r="D11" s="139"/>
      <c r="E11" s="139"/>
      <c r="F11" s="149"/>
      <c r="G11" s="259"/>
      <c r="H11" s="329"/>
      <c r="I11" s="149"/>
      <c r="J11" s="259"/>
      <c r="K11" s="330"/>
    </row>
    <row r="12" spans="1:11" ht="5.25" customHeight="1">
      <c r="A12" s="143"/>
      <c r="B12" s="259"/>
      <c r="C12" s="328"/>
      <c r="D12" s="139"/>
      <c r="E12" s="139"/>
      <c r="F12" s="149"/>
      <c r="G12" s="259"/>
      <c r="H12" s="329"/>
      <c r="I12" s="149"/>
      <c r="J12" s="259"/>
      <c r="K12" s="330"/>
    </row>
    <row r="13" spans="1:12" ht="46.5" customHeight="1">
      <c r="A13" s="219"/>
      <c r="B13" s="714" t="s">
        <v>329</v>
      </c>
      <c r="C13" s="715"/>
      <c r="D13" s="715"/>
      <c r="E13" s="716"/>
      <c r="F13" s="716"/>
      <c r="G13" s="716"/>
      <c r="H13" s="716"/>
      <c r="I13" s="716"/>
      <c r="J13" s="716"/>
      <c r="K13" s="717"/>
      <c r="L13" s="124"/>
    </row>
    <row r="14" spans="1:11" ht="105" customHeight="1">
      <c r="A14" s="138"/>
      <c r="B14" s="714" t="s">
        <v>143</v>
      </c>
      <c r="C14" s="714"/>
      <c r="D14" s="714"/>
      <c r="E14" s="714"/>
      <c r="F14" s="714"/>
      <c r="G14" s="714"/>
      <c r="H14" s="714"/>
      <c r="I14" s="714"/>
      <c r="J14" s="714"/>
      <c r="K14" s="717"/>
    </row>
    <row r="15" spans="1:11" ht="9.75" customHeight="1">
      <c r="A15" s="138"/>
      <c r="B15" s="139"/>
      <c r="C15" s="140"/>
      <c r="D15" s="139"/>
      <c r="E15" s="139"/>
      <c r="F15" s="139"/>
      <c r="G15" s="139"/>
      <c r="H15" s="139"/>
      <c r="I15" s="139"/>
      <c r="J15" s="139"/>
      <c r="K15" s="142"/>
    </row>
    <row r="16" spans="1:11" ht="12.75">
      <c r="A16" s="138"/>
      <c r="B16" s="150"/>
      <c r="C16" s="151"/>
      <c r="D16" s="150"/>
      <c r="E16" s="150"/>
      <c r="F16" s="150"/>
      <c r="G16" s="150"/>
      <c r="H16" s="150"/>
      <c r="I16" s="150"/>
      <c r="J16" s="150"/>
      <c r="K16" s="152"/>
    </row>
    <row r="17" spans="1:11" ht="13.5" thickBot="1">
      <c r="A17" s="143" t="s">
        <v>66</v>
      </c>
      <c r="B17" s="718"/>
      <c r="C17" s="718"/>
      <c r="D17" s="718"/>
      <c r="E17" s="718"/>
      <c r="F17" s="718"/>
      <c r="G17" s="718"/>
      <c r="H17" s="718"/>
      <c r="I17" s="718"/>
      <c r="J17" s="718"/>
      <c r="K17" s="719"/>
    </row>
    <row r="18" spans="1:11" ht="12.75">
      <c r="A18" s="146"/>
      <c r="B18" s="153" t="s">
        <v>8</v>
      </c>
      <c r="C18" s="148"/>
      <c r="D18" s="150"/>
      <c r="E18" s="150"/>
      <c r="F18" s="150"/>
      <c r="G18" s="150"/>
      <c r="H18" s="150"/>
      <c r="I18" s="150"/>
      <c r="J18" s="150"/>
      <c r="K18" s="152"/>
    </row>
    <row r="19" spans="1:11" ht="12.75">
      <c r="A19" s="146"/>
      <c r="B19" s="154"/>
      <c r="C19" s="151"/>
      <c r="D19" s="150"/>
      <c r="E19" s="150"/>
      <c r="F19" s="150"/>
      <c r="G19" s="150"/>
      <c r="H19" s="150"/>
      <c r="I19" s="150"/>
      <c r="J19" s="150"/>
      <c r="K19" s="152"/>
    </row>
    <row r="20" spans="1:11" ht="13.5" thickBot="1">
      <c r="A20" s="143" t="s">
        <v>295</v>
      </c>
      <c r="B20" s="155" t="str">
        <f>+B3</f>
        <v>             ----------------------------------------&gt;            </v>
      </c>
      <c r="C20" s="155"/>
      <c r="D20" s="155"/>
      <c r="E20" s="155"/>
      <c r="F20" s="155"/>
      <c r="G20" s="155"/>
      <c r="H20" s="155"/>
      <c r="I20" s="156"/>
      <c r="J20" s="156"/>
      <c r="K20" s="157"/>
    </row>
    <row r="21" spans="1:11" ht="12.75">
      <c r="A21" s="146"/>
      <c r="B21" s="158" t="s">
        <v>327</v>
      </c>
      <c r="C21" s="148"/>
      <c r="D21" s="150"/>
      <c r="E21" s="150"/>
      <c r="F21" s="150"/>
      <c r="G21" s="150"/>
      <c r="H21" s="150"/>
      <c r="I21" s="150"/>
      <c r="J21" s="150"/>
      <c r="K21" s="152"/>
    </row>
    <row r="22" spans="1:11" ht="12.75">
      <c r="A22" s="146"/>
      <c r="B22" s="150"/>
      <c r="C22" s="151"/>
      <c r="D22" s="150"/>
      <c r="E22" s="150"/>
      <c r="F22" s="150"/>
      <c r="G22" s="150"/>
      <c r="H22" s="150"/>
      <c r="I22" s="150"/>
      <c r="J22" s="150"/>
      <c r="K22" s="152"/>
    </row>
    <row r="23" spans="1:11" ht="12.75">
      <c r="A23" s="146"/>
      <c r="B23" s="150"/>
      <c r="C23" s="151"/>
      <c r="D23" s="150"/>
      <c r="E23" s="150"/>
      <c r="F23" s="150"/>
      <c r="G23" s="150"/>
      <c r="H23" s="150"/>
      <c r="I23" s="150"/>
      <c r="J23" s="150"/>
      <c r="K23" s="152"/>
    </row>
    <row r="24" spans="1:11" ht="13.5" thickBot="1">
      <c r="A24" s="143" t="s">
        <v>325</v>
      </c>
      <c r="B24" s="713"/>
      <c r="C24" s="713"/>
      <c r="D24" s="713"/>
      <c r="E24" s="713"/>
      <c r="F24" s="713"/>
      <c r="G24" s="713"/>
      <c r="H24" s="159" t="s">
        <v>326</v>
      </c>
      <c r="I24" s="711"/>
      <c r="J24" s="711"/>
      <c r="K24" s="712"/>
    </row>
    <row r="25" spans="1:11" ht="12.75">
      <c r="A25" s="160"/>
      <c r="B25" s="161" t="s">
        <v>14</v>
      </c>
      <c r="C25" s="162"/>
      <c r="D25" s="163"/>
      <c r="E25" s="163"/>
      <c r="F25" s="163"/>
      <c r="G25" s="163"/>
      <c r="H25" s="163"/>
      <c r="I25" s="164" t="s">
        <v>9</v>
      </c>
      <c r="J25" s="163"/>
      <c r="K25" s="165"/>
    </row>
    <row r="34" spans="4:10" ht="12.75">
      <c r="D34" s="69"/>
      <c r="E34" s="69"/>
      <c r="F34" s="69"/>
      <c r="G34" s="69"/>
      <c r="H34" s="69"/>
      <c r="I34" s="69"/>
      <c r="J34" s="69"/>
    </row>
    <row r="35" spans="4:10" ht="12.75">
      <c r="D35" s="69"/>
      <c r="E35" s="69"/>
      <c r="F35" s="69"/>
      <c r="G35" s="69"/>
      <c r="H35" s="69"/>
      <c r="I35" s="69"/>
      <c r="J35" s="69"/>
    </row>
  </sheetData>
  <sheetProtection formatColumns="0"/>
  <mergeCells count="7">
    <mergeCell ref="B3:K3"/>
    <mergeCell ref="B6:K6"/>
    <mergeCell ref="I24:K24"/>
    <mergeCell ref="B24:G24"/>
    <mergeCell ref="B13:K13"/>
    <mergeCell ref="B14:K14"/>
    <mergeCell ref="B17:K17"/>
  </mergeCells>
  <printOptions/>
  <pageMargins left="0.25" right="0.25" top="0.5" bottom="0.5" header="0.3" footer="0.3"/>
  <pageSetup cellComments="asDisplayed" fitToHeight="0" fitToWidth="1" horizontalDpi="600" verticalDpi="600" orientation="landscape" r:id="rId1"/>
  <headerFooter alignWithMargins="0">
    <oddFooter>&amp;LData Certification Form&amp;C&amp;F&amp;R&amp;D</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33203125" defaultRowHeight="12.75"/>
  <cols>
    <col min="1" max="16384" width="9.33203125" style="2" customWidth="1"/>
  </cols>
  <sheetData>
    <row r="1" ht="12.75">
      <c r="A1" s="394" t="s">
        <v>336</v>
      </c>
    </row>
  </sheetData>
  <sheetProtection/>
  <printOptions/>
  <pageMargins left="0.45" right="0.45" top="0.5" bottom="0.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W190"/>
  <sheetViews>
    <sheetView tabSelected="1" zoomScale="80" zoomScaleNormal="8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C4" sqref="C4"/>
    </sheetView>
  </sheetViews>
  <sheetFormatPr defaultColWidth="9.33203125" defaultRowHeight="12.75"/>
  <cols>
    <col min="1" max="1" width="4.66015625" style="69" bestFit="1" customWidth="1"/>
    <col min="2" max="2" width="20" style="2" customWidth="1"/>
    <col min="3" max="3" width="21.66015625" style="2" customWidth="1"/>
    <col min="4" max="4" width="10.16015625" style="2" customWidth="1"/>
    <col min="5" max="16" width="14" style="2" customWidth="1"/>
    <col min="17" max="17" width="15" style="2" customWidth="1"/>
    <col min="18" max="18" width="2.83203125" style="2" customWidth="1"/>
    <col min="19" max="22" width="12.83203125" style="263" customWidth="1"/>
    <col min="23" max="23" width="12.83203125" style="2" customWidth="1"/>
    <col min="24" max="16384" width="9.33203125" style="2" customWidth="1"/>
  </cols>
  <sheetData>
    <row r="1" spans="1:17" ht="12.75">
      <c r="A1" s="101"/>
      <c r="B1" s="26" t="s">
        <v>320</v>
      </c>
      <c r="C1" s="91"/>
      <c r="D1" s="26" t="s">
        <v>16</v>
      </c>
      <c r="E1" s="26"/>
      <c r="F1" s="26"/>
      <c r="G1" s="26"/>
      <c r="H1" s="26"/>
      <c r="J1" s="26"/>
      <c r="K1" s="26"/>
      <c r="L1" s="26"/>
      <c r="M1" s="26"/>
      <c r="N1" s="26" t="s">
        <v>342</v>
      </c>
      <c r="O1" s="26"/>
      <c r="P1" s="26"/>
      <c r="Q1" s="26"/>
    </row>
    <row r="2" spans="1:17" ht="6" customHeight="1">
      <c r="A2" s="101"/>
      <c r="B2" s="91"/>
      <c r="C2" s="91"/>
      <c r="D2" s="26"/>
      <c r="E2" s="26"/>
      <c r="F2" s="26"/>
      <c r="G2" s="26"/>
      <c r="H2" s="26"/>
      <c r="I2" s="26"/>
      <c r="J2" s="26"/>
      <c r="K2" s="26"/>
      <c r="L2" s="26"/>
      <c r="M2" s="26"/>
      <c r="N2" s="26"/>
      <c r="O2" s="26"/>
      <c r="P2" s="26"/>
      <c r="Q2" s="26"/>
    </row>
    <row r="3" spans="1:17" ht="18">
      <c r="A3" s="226"/>
      <c r="B3" s="22" t="s">
        <v>241</v>
      </c>
      <c r="C3" s="687" t="s">
        <v>57</v>
      </c>
      <c r="D3" s="687"/>
      <c r="E3" s="687"/>
      <c r="F3" s="687"/>
      <c r="G3" s="687"/>
      <c r="H3" s="166"/>
      <c r="I3" s="166"/>
      <c r="J3" s="166"/>
      <c r="K3" s="166"/>
      <c r="L3" s="504"/>
      <c r="M3" s="395"/>
      <c r="N3" s="400" t="s">
        <v>337</v>
      </c>
      <c r="O3" s="166"/>
      <c r="P3" s="166"/>
      <c r="Q3" s="166"/>
    </row>
    <row r="4" spans="1:17" ht="15.75">
      <c r="A4" s="226"/>
      <c r="B4" s="5" t="s">
        <v>4</v>
      </c>
      <c r="C4" s="262">
        <v>2017</v>
      </c>
      <c r="E4" s="80" t="s">
        <v>15</v>
      </c>
      <c r="F4" s="396" t="s">
        <v>496</v>
      </c>
      <c r="G4" s="396"/>
      <c r="H4" s="396"/>
      <c r="I4" s="396"/>
      <c r="J4" s="396"/>
      <c r="K4" s="396"/>
      <c r="L4" s="397"/>
      <c r="M4" s="688" t="s">
        <v>344</v>
      </c>
      <c r="N4" s="688"/>
      <c r="O4" s="688"/>
      <c r="P4" s="96"/>
      <c r="Q4" s="97"/>
    </row>
    <row r="5" spans="1:17" ht="12.75">
      <c r="A5" s="226"/>
      <c r="B5" s="22" t="s">
        <v>5</v>
      </c>
      <c r="C5" s="126"/>
      <c r="D5" s="290"/>
      <c r="E5" s="81" t="s">
        <v>284</v>
      </c>
      <c r="F5" s="129"/>
      <c r="G5" s="317"/>
      <c r="H5" s="322"/>
      <c r="I5" s="322"/>
      <c r="J5" s="93"/>
      <c r="K5" s="93"/>
      <c r="L5" s="93"/>
      <c r="M5" s="93"/>
      <c r="N5" s="93"/>
      <c r="O5" s="93"/>
      <c r="P5" s="402" t="s">
        <v>338</v>
      </c>
      <c r="Q5" s="634">
        <v>2.3</v>
      </c>
    </row>
    <row r="6" spans="1:17" ht="15">
      <c r="A6" s="226"/>
      <c r="B6" s="5" t="s">
        <v>6</v>
      </c>
      <c r="C6" s="181"/>
      <c r="D6" s="261"/>
      <c r="F6" s="5" t="s">
        <v>85</v>
      </c>
      <c r="G6" s="587"/>
      <c r="H6" s="331"/>
      <c r="J6" s="93"/>
      <c r="K6" s="93"/>
      <c r="L6" s="93"/>
      <c r="M6" s="93"/>
      <c r="N6" s="93"/>
      <c r="O6" s="93"/>
      <c r="P6" s="93"/>
      <c r="Q6" s="584"/>
    </row>
    <row r="7" spans="1:17" ht="8.25" customHeight="1">
      <c r="A7" s="226"/>
      <c r="B7" s="1"/>
      <c r="C7" s="1"/>
      <c r="D7" s="1"/>
      <c r="E7" s="6"/>
      <c r="F7" s="6"/>
      <c r="G7" s="6"/>
      <c r="H7" s="7"/>
      <c r="I7" s="7"/>
      <c r="J7" s="7"/>
      <c r="K7" s="7"/>
      <c r="L7" s="7"/>
      <c r="M7" s="7"/>
      <c r="N7" s="7"/>
      <c r="O7" s="7"/>
      <c r="P7" s="7"/>
      <c r="Q7" s="16"/>
    </row>
    <row r="8" spans="1:17" ht="18">
      <c r="A8" s="650"/>
      <c r="B8" s="98" t="s">
        <v>94</v>
      </c>
      <c r="C8" s="399" t="s">
        <v>7</v>
      </c>
      <c r="D8" s="73"/>
      <c r="E8" s="73"/>
      <c r="F8" s="73"/>
      <c r="G8" s="99"/>
      <c r="H8" s="91"/>
      <c r="I8" s="91"/>
      <c r="J8" s="91"/>
      <c r="K8" s="91"/>
      <c r="L8" s="91"/>
      <c r="M8" s="491" t="s">
        <v>423</v>
      </c>
      <c r="N8" s="91"/>
      <c r="O8" s="91"/>
      <c r="P8" s="91"/>
      <c r="Q8" s="81" t="s">
        <v>364</v>
      </c>
    </row>
    <row r="9" spans="1:16" ht="7.5" customHeight="1" hidden="1">
      <c r="A9" s="258"/>
      <c r="B9" s="226"/>
      <c r="C9" s="226"/>
      <c r="D9" s="226"/>
      <c r="E9" s="101"/>
      <c r="F9" s="101"/>
      <c r="G9" s="101"/>
      <c r="H9" s="227"/>
      <c r="I9" s="227"/>
      <c r="J9" s="227"/>
      <c r="K9" s="227"/>
      <c r="L9" s="227"/>
      <c r="M9" s="227"/>
      <c r="N9" s="227"/>
      <c r="O9" s="227"/>
      <c r="P9" s="227"/>
    </row>
    <row r="10" spans="2:23" ht="12.75">
      <c r="B10" s="228"/>
      <c r="C10" s="81"/>
      <c r="D10" s="229" t="s">
        <v>0</v>
      </c>
      <c r="E10" s="230">
        <f>_xlfn.IFERROR(DATE(C4-1,9,15),"")</f>
        <v>42628</v>
      </c>
      <c r="F10" s="585">
        <f>_xlfn.IFERROR(E10+31,"")</f>
        <v>42659</v>
      </c>
      <c r="G10" s="585">
        <f aca="true" t="shared" si="0" ref="G10:P10">_xlfn.IFERROR(F10+31,"")</f>
        <v>42690</v>
      </c>
      <c r="H10" s="585">
        <f t="shared" si="0"/>
        <v>42721</v>
      </c>
      <c r="I10" s="585">
        <f t="shared" si="0"/>
        <v>42752</v>
      </c>
      <c r="J10" s="585">
        <f t="shared" si="0"/>
        <v>42783</v>
      </c>
      <c r="K10" s="585">
        <f t="shared" si="0"/>
        <v>42814</v>
      </c>
      <c r="L10" s="585">
        <f t="shared" si="0"/>
        <v>42845</v>
      </c>
      <c r="M10" s="585">
        <f t="shared" si="0"/>
        <v>42876</v>
      </c>
      <c r="N10" s="585">
        <f t="shared" si="0"/>
        <v>42907</v>
      </c>
      <c r="O10" s="585">
        <f t="shared" si="0"/>
        <v>42938</v>
      </c>
      <c r="P10" s="585">
        <f t="shared" si="0"/>
        <v>42969</v>
      </c>
      <c r="Q10" s="231" t="s">
        <v>1</v>
      </c>
      <c r="W10" s="263"/>
    </row>
    <row r="11" spans="1:23" ht="12.75">
      <c r="A11" s="15">
        <v>1</v>
      </c>
      <c r="B11" s="27" t="s">
        <v>339</v>
      </c>
      <c r="C11" s="232"/>
      <c r="D11" s="232"/>
      <c r="E11" s="132">
        <f>+'Part 3'!E45</f>
        <v>0</v>
      </c>
      <c r="F11" s="132">
        <f>+'Part 3'!F45</f>
        <v>0</v>
      </c>
      <c r="G11" s="132">
        <f>+'Part 3'!G45</f>
        <v>0</v>
      </c>
      <c r="H11" s="132">
        <f>+'Part 3'!H45</f>
        <v>0</v>
      </c>
      <c r="I11" s="132">
        <f>+'Part 3'!I45</f>
        <v>0</v>
      </c>
      <c r="J11" s="132">
        <f>+'Part 3'!J45</f>
        <v>0</v>
      </c>
      <c r="K11" s="132">
        <f>+'Part 3'!K45</f>
        <v>0</v>
      </c>
      <c r="L11" s="132">
        <f>+'Part 3'!L45</f>
        <v>0</v>
      </c>
      <c r="M11" s="132">
        <f>+'Part 3'!M45</f>
        <v>0</v>
      </c>
      <c r="N11" s="132">
        <f>+'Part 3'!N45</f>
        <v>0</v>
      </c>
      <c r="O11" s="132">
        <f>+'Part 3'!O45</f>
        <v>0</v>
      </c>
      <c r="P11" s="132">
        <f>+'Part 3'!P45</f>
        <v>0</v>
      </c>
      <c r="Q11" s="233">
        <f>SUM(E11:P11)</f>
        <v>0</v>
      </c>
      <c r="R11" s="48"/>
      <c r="S11" s="341"/>
      <c r="T11" s="341"/>
      <c r="U11" s="341"/>
      <c r="V11" s="341"/>
      <c r="W11" s="263"/>
    </row>
    <row r="12" spans="1:23" ht="12.75">
      <c r="A12" s="15">
        <v>2</v>
      </c>
      <c r="B12" s="443" t="s">
        <v>314</v>
      </c>
      <c r="C12" s="362"/>
      <c r="D12" s="362"/>
      <c r="E12" s="428">
        <f>+'Part 3'!E15-'Part 1'!E11</f>
        <v>0</v>
      </c>
      <c r="F12" s="428">
        <f>+'Part 3'!F15-'Part 1'!F11</f>
        <v>0</v>
      </c>
      <c r="G12" s="428">
        <f>+'Part 3'!G15-'Part 1'!G11</f>
        <v>0</v>
      </c>
      <c r="H12" s="428">
        <f>+'Part 3'!H15-'Part 1'!H11</f>
        <v>0</v>
      </c>
      <c r="I12" s="428">
        <f>+'Part 3'!I15-'Part 1'!I11</f>
        <v>0</v>
      </c>
      <c r="J12" s="428">
        <f>+'Part 3'!J15-'Part 1'!J11</f>
        <v>0</v>
      </c>
      <c r="K12" s="428">
        <f>+'Part 3'!K15-'Part 1'!K11</f>
        <v>0</v>
      </c>
      <c r="L12" s="428">
        <f>+'Part 3'!L15-'Part 1'!L11</f>
        <v>0</v>
      </c>
      <c r="M12" s="428">
        <f>+'Part 3'!M15-'Part 1'!M11</f>
        <v>0</v>
      </c>
      <c r="N12" s="428">
        <f>+'Part 3'!N15-'Part 1'!N11</f>
        <v>0</v>
      </c>
      <c r="O12" s="428">
        <f>+'Part 3'!O15-'Part 1'!O11</f>
        <v>0</v>
      </c>
      <c r="P12" s="428">
        <f>+'Part 3'!P15-'Part 1'!P11</f>
        <v>0</v>
      </c>
      <c r="Q12" s="429">
        <f>SUM(E12:P12)</f>
        <v>0</v>
      </c>
      <c r="R12" s="48"/>
      <c r="S12" s="341"/>
      <c r="T12" s="341"/>
      <c r="U12" s="341"/>
      <c r="V12" s="341"/>
      <c r="W12" s="263"/>
    </row>
    <row r="13" spans="1:23" ht="12.75">
      <c r="A13" s="15">
        <v>3</v>
      </c>
      <c r="B13" s="234" t="s">
        <v>136</v>
      </c>
      <c r="C13" s="11"/>
      <c r="D13" s="235"/>
      <c r="E13" s="236">
        <f>IF(E11&gt;0,1,0)</f>
        <v>0</v>
      </c>
      <c r="F13" s="236">
        <f>IF(F11&gt;0,1,0)</f>
        <v>0</v>
      </c>
      <c r="G13" s="236">
        <f>IF(G11&gt;0,1,0)</f>
        <v>0</v>
      </c>
      <c r="H13" s="236">
        <f>IF(H11&gt;0,1,0)</f>
        <v>0</v>
      </c>
      <c r="I13" s="236">
        <f>IF(I11&gt;0,1,0)</f>
        <v>0</v>
      </c>
      <c r="J13" s="236">
        <f aca="true" t="shared" si="1" ref="J13:P13">IF(J11&gt;0,1,0)</f>
        <v>0</v>
      </c>
      <c r="K13" s="236">
        <f t="shared" si="1"/>
        <v>0</v>
      </c>
      <c r="L13" s="236">
        <f t="shared" si="1"/>
        <v>0</v>
      </c>
      <c r="M13" s="236">
        <f t="shared" si="1"/>
        <v>0</v>
      </c>
      <c r="N13" s="236">
        <f t="shared" si="1"/>
        <v>0</v>
      </c>
      <c r="O13" s="236">
        <f t="shared" si="1"/>
        <v>0</v>
      </c>
      <c r="P13" s="236">
        <f t="shared" si="1"/>
        <v>0</v>
      </c>
      <c r="Q13" s="558">
        <f>IF(SUM(E13:P13)&gt;0,SUM(E11:P11)/SUM(E13:P13),0)</f>
        <v>0</v>
      </c>
      <c r="R13" s="48"/>
      <c r="S13" s="341"/>
      <c r="T13" s="341"/>
      <c r="U13" s="341"/>
      <c r="V13" s="341"/>
      <c r="W13" s="263"/>
    </row>
    <row r="14" spans="1:23" ht="6" customHeight="1">
      <c r="A14" s="15"/>
      <c r="B14" s="27"/>
      <c r="C14" s="11"/>
      <c r="D14" s="11"/>
      <c r="E14" s="11"/>
      <c r="F14" s="11"/>
      <c r="G14" s="11"/>
      <c r="H14" s="11"/>
      <c r="I14" s="11"/>
      <c r="J14" s="11"/>
      <c r="K14" s="11"/>
      <c r="L14" s="11"/>
      <c r="M14" s="11"/>
      <c r="N14" s="11"/>
      <c r="O14" s="11"/>
      <c r="P14" s="11"/>
      <c r="Q14" s="11"/>
      <c r="R14" s="19"/>
      <c r="S14" s="342"/>
      <c r="T14" s="342"/>
      <c r="U14" s="342"/>
      <c r="V14" s="342"/>
      <c r="W14" s="263"/>
    </row>
    <row r="15" spans="1:23" ht="12.75">
      <c r="A15" s="15"/>
      <c r="B15" s="128" t="s">
        <v>32</v>
      </c>
      <c r="C15" s="19"/>
      <c r="D15" s="19"/>
      <c r="E15" s="19"/>
      <c r="F15" s="19"/>
      <c r="G15" s="19"/>
      <c r="H15" s="19"/>
      <c r="I15" s="19"/>
      <c r="J15" s="19"/>
      <c r="K15" s="19"/>
      <c r="L15" s="19"/>
      <c r="M15" s="19"/>
      <c r="N15" s="19"/>
      <c r="O15" s="19"/>
      <c r="P15" s="19"/>
      <c r="Q15" s="19"/>
      <c r="R15" s="19"/>
      <c r="S15" s="342"/>
      <c r="T15" s="342"/>
      <c r="U15" s="342"/>
      <c r="V15" s="342"/>
      <c r="W15" s="263"/>
    </row>
    <row r="16" spans="1:23" ht="12.75">
      <c r="A16" s="15"/>
      <c r="B16" s="251" t="s">
        <v>146</v>
      </c>
      <c r="C16" s="19"/>
      <c r="D16" s="19"/>
      <c r="E16" s="19"/>
      <c r="F16" s="19"/>
      <c r="G16" s="19"/>
      <c r="H16" s="19"/>
      <c r="I16" s="19"/>
      <c r="J16" s="19"/>
      <c r="K16" s="19"/>
      <c r="L16" s="19"/>
      <c r="M16" s="19"/>
      <c r="N16" s="19"/>
      <c r="O16" s="19"/>
      <c r="P16" s="19"/>
      <c r="Q16" s="19"/>
      <c r="R16" s="19"/>
      <c r="S16" s="342"/>
      <c r="T16" s="342"/>
      <c r="U16" s="342"/>
      <c r="V16" s="342"/>
      <c r="W16" s="263"/>
    </row>
    <row r="17" spans="1:23" ht="12.75">
      <c r="A17" s="15">
        <v>4</v>
      </c>
      <c r="B17" s="20" t="s">
        <v>429</v>
      </c>
      <c r="C17" s="19"/>
      <c r="D17" s="19"/>
      <c r="E17" s="256"/>
      <c r="F17" s="256"/>
      <c r="G17" s="256"/>
      <c r="H17" s="256"/>
      <c r="I17" s="256"/>
      <c r="J17" s="256"/>
      <c r="K17" s="256"/>
      <c r="L17" s="256"/>
      <c r="M17" s="256"/>
      <c r="N17" s="256"/>
      <c r="O17" s="256"/>
      <c r="P17" s="256"/>
      <c r="Q17" s="48">
        <f>SUM(E17:P17)</f>
        <v>0</v>
      </c>
      <c r="R17" s="19"/>
      <c r="S17" s="342"/>
      <c r="T17" s="342"/>
      <c r="U17" s="342"/>
      <c r="V17" s="342"/>
      <c r="W17" s="263"/>
    </row>
    <row r="18" spans="1:23" ht="12.75">
      <c r="A18" s="15">
        <v>5</v>
      </c>
      <c r="B18" s="20" t="s">
        <v>430</v>
      </c>
      <c r="C18" s="19"/>
      <c r="D18" s="19"/>
      <c r="E18" s="44">
        <f>+E19-E17</f>
        <v>0</v>
      </c>
      <c r="F18" s="44">
        <f aca="true" t="shared" si="2" ref="F18:P18">+F19-F17</f>
        <v>0</v>
      </c>
      <c r="G18" s="44">
        <f t="shared" si="2"/>
        <v>0</v>
      </c>
      <c r="H18" s="44">
        <f t="shared" si="2"/>
        <v>0</v>
      </c>
      <c r="I18" s="44">
        <f t="shared" si="2"/>
        <v>0</v>
      </c>
      <c r="J18" s="44">
        <f t="shared" si="2"/>
        <v>0</v>
      </c>
      <c r="K18" s="44">
        <f t="shared" si="2"/>
        <v>0</v>
      </c>
      <c r="L18" s="44">
        <f t="shared" si="2"/>
        <v>0</v>
      </c>
      <c r="M18" s="44">
        <f t="shared" si="2"/>
        <v>0</v>
      </c>
      <c r="N18" s="44">
        <f t="shared" si="2"/>
        <v>0</v>
      </c>
      <c r="O18" s="44">
        <f t="shared" si="2"/>
        <v>0</v>
      </c>
      <c r="P18" s="44">
        <f t="shared" si="2"/>
        <v>0</v>
      </c>
      <c r="Q18" s="54">
        <f>SUM(E18:P18)</f>
        <v>0</v>
      </c>
      <c r="R18" s="19"/>
      <c r="S18" s="342"/>
      <c r="T18" s="342"/>
      <c r="U18" s="342"/>
      <c r="V18" s="342"/>
      <c r="W18" s="263"/>
    </row>
    <row r="19" spans="1:23" ht="12.75">
      <c r="A19" s="15">
        <v>6</v>
      </c>
      <c r="B19" s="20" t="s">
        <v>433</v>
      </c>
      <c r="C19" s="19"/>
      <c r="D19" s="19"/>
      <c r="E19" s="37">
        <f>+'Part 3'!E27</f>
        <v>0</v>
      </c>
      <c r="F19" s="37">
        <f>+'Part 3'!F27</f>
        <v>0</v>
      </c>
      <c r="G19" s="37">
        <f>+'Part 3'!G27</f>
        <v>0</v>
      </c>
      <c r="H19" s="37">
        <f>+'Part 3'!H27</f>
        <v>0</v>
      </c>
      <c r="I19" s="37">
        <f>+'Part 3'!I27</f>
        <v>0</v>
      </c>
      <c r="J19" s="37">
        <f>+'Part 3'!J27</f>
        <v>0</v>
      </c>
      <c r="K19" s="37">
        <f>+'Part 3'!K27</f>
        <v>0</v>
      </c>
      <c r="L19" s="37">
        <f>+'Part 3'!L27</f>
        <v>0</v>
      </c>
      <c r="M19" s="37">
        <f>+'Part 3'!M27</f>
        <v>0</v>
      </c>
      <c r="N19" s="37">
        <f>+'Part 3'!N27</f>
        <v>0</v>
      </c>
      <c r="O19" s="37">
        <f>+'Part 3'!O27</f>
        <v>0</v>
      </c>
      <c r="P19" s="37">
        <f>+'Part 3'!P27</f>
        <v>0</v>
      </c>
      <c r="Q19" s="48">
        <f>SUM(E19:P19)</f>
        <v>0</v>
      </c>
      <c r="R19" s="19"/>
      <c r="S19" s="342"/>
      <c r="T19" s="342"/>
      <c r="U19" s="342"/>
      <c r="V19" s="342"/>
      <c r="W19" s="263"/>
    </row>
    <row r="20" spans="1:23" ht="12.75">
      <c r="A20" s="15">
        <v>7</v>
      </c>
      <c r="B20" s="20" t="s">
        <v>434</v>
      </c>
      <c r="C20" s="19"/>
      <c r="D20" s="19"/>
      <c r="E20" s="44">
        <f>+'Part 3'!E39</f>
        <v>0</v>
      </c>
      <c r="F20" s="44">
        <f>+'Part 3'!F39</f>
        <v>0</v>
      </c>
      <c r="G20" s="44">
        <f>+'Part 3'!G39</f>
        <v>0</v>
      </c>
      <c r="H20" s="44">
        <f>+'Part 3'!H39</f>
        <v>0</v>
      </c>
      <c r="I20" s="44">
        <f>+'Part 3'!I39</f>
        <v>0</v>
      </c>
      <c r="J20" s="44">
        <f>+'Part 3'!J39</f>
        <v>0</v>
      </c>
      <c r="K20" s="44">
        <f>+'Part 3'!K39</f>
        <v>0</v>
      </c>
      <c r="L20" s="44">
        <f>+'Part 3'!L39</f>
        <v>0</v>
      </c>
      <c r="M20" s="44">
        <f>+'Part 3'!M39</f>
        <v>0</v>
      </c>
      <c r="N20" s="44">
        <f>+'Part 3'!N39</f>
        <v>0</v>
      </c>
      <c r="O20" s="44">
        <f>+'Part 3'!O39</f>
        <v>0</v>
      </c>
      <c r="P20" s="44">
        <f>+'Part 3'!P39</f>
        <v>0</v>
      </c>
      <c r="Q20" s="54">
        <f>SUM(E20:P20)</f>
        <v>0</v>
      </c>
      <c r="R20" s="19"/>
      <c r="S20" s="342"/>
      <c r="T20" s="342"/>
      <c r="U20" s="342"/>
      <c r="V20" s="342"/>
      <c r="W20" s="263"/>
    </row>
    <row r="21" spans="1:23" ht="12.75">
      <c r="A21" s="15">
        <v>8</v>
      </c>
      <c r="B21" s="7" t="s">
        <v>144</v>
      </c>
      <c r="C21" s="19"/>
      <c r="D21" s="19"/>
      <c r="E21" s="250">
        <f>SUM(E19:E20)</f>
        <v>0</v>
      </c>
      <c r="F21" s="250">
        <f aca="true" t="shared" si="3" ref="F21:P21">SUM(F19:F20)</f>
        <v>0</v>
      </c>
      <c r="G21" s="250">
        <f t="shared" si="3"/>
        <v>0</v>
      </c>
      <c r="H21" s="250">
        <f t="shared" si="3"/>
        <v>0</v>
      </c>
      <c r="I21" s="250">
        <f t="shared" si="3"/>
        <v>0</v>
      </c>
      <c r="J21" s="250">
        <f t="shared" si="3"/>
        <v>0</v>
      </c>
      <c r="K21" s="250">
        <f t="shared" si="3"/>
        <v>0</v>
      </c>
      <c r="L21" s="250">
        <f t="shared" si="3"/>
        <v>0</v>
      </c>
      <c r="M21" s="250">
        <f t="shared" si="3"/>
        <v>0</v>
      </c>
      <c r="N21" s="250">
        <f t="shared" si="3"/>
        <v>0</v>
      </c>
      <c r="O21" s="250">
        <f t="shared" si="3"/>
        <v>0</v>
      </c>
      <c r="P21" s="250">
        <f t="shared" si="3"/>
        <v>0</v>
      </c>
      <c r="Q21" s="54">
        <f>SUM(E21:P21)</f>
        <v>0</v>
      </c>
      <c r="R21" s="19"/>
      <c r="S21" s="342"/>
      <c r="T21" s="342"/>
      <c r="U21" s="342"/>
      <c r="V21" s="342"/>
      <c r="W21" s="263"/>
    </row>
    <row r="22" spans="1:23" ht="6.75" customHeight="1">
      <c r="A22" s="15"/>
      <c r="B22" s="7"/>
      <c r="C22" s="19"/>
      <c r="D22" s="19"/>
      <c r="E22" s="35"/>
      <c r="F22" s="35"/>
      <c r="G22" s="35"/>
      <c r="H22" s="35"/>
      <c r="I22" s="35"/>
      <c r="J22" s="35"/>
      <c r="K22" s="35"/>
      <c r="L22" s="35"/>
      <c r="M22" s="35"/>
      <c r="N22" s="35"/>
      <c r="O22" s="35"/>
      <c r="P22" s="35"/>
      <c r="Q22" s="48"/>
      <c r="R22" s="19"/>
      <c r="S22" s="342"/>
      <c r="T22" s="342"/>
      <c r="U22" s="342"/>
      <c r="V22" s="342"/>
      <c r="W22" s="263"/>
    </row>
    <row r="23" spans="1:23" ht="12.75">
      <c r="A23" s="15"/>
      <c r="B23" s="251" t="s">
        <v>145</v>
      </c>
      <c r="C23" s="19"/>
      <c r="D23" s="19"/>
      <c r="E23" s="19"/>
      <c r="F23" s="19"/>
      <c r="G23" s="19"/>
      <c r="H23" s="19"/>
      <c r="I23" s="19"/>
      <c r="J23" s="19"/>
      <c r="K23" s="19"/>
      <c r="L23" s="19"/>
      <c r="M23" s="19"/>
      <c r="N23" s="19"/>
      <c r="O23" s="19"/>
      <c r="P23" s="19"/>
      <c r="Q23" s="19"/>
      <c r="R23" s="19"/>
      <c r="S23" s="342"/>
      <c r="T23" s="342"/>
      <c r="U23" s="342"/>
      <c r="V23" s="342"/>
      <c r="W23" s="263"/>
    </row>
    <row r="24" spans="1:23" ht="12.75">
      <c r="A24" s="15">
        <v>9</v>
      </c>
      <c r="B24" s="20" t="s">
        <v>429</v>
      </c>
      <c r="C24" s="19"/>
      <c r="D24" s="19"/>
      <c r="E24" s="256"/>
      <c r="F24" s="256"/>
      <c r="G24" s="256"/>
      <c r="H24" s="256"/>
      <c r="I24" s="256"/>
      <c r="J24" s="256"/>
      <c r="K24" s="256"/>
      <c r="L24" s="256"/>
      <c r="M24" s="256"/>
      <c r="N24" s="256"/>
      <c r="O24" s="256"/>
      <c r="P24" s="256"/>
      <c r="Q24" s="48">
        <f>SUM(E24:P24)</f>
        <v>0</v>
      </c>
      <c r="R24" s="19"/>
      <c r="S24" s="342"/>
      <c r="T24" s="342"/>
      <c r="U24" s="342"/>
      <c r="V24" s="342"/>
      <c r="W24" s="263"/>
    </row>
    <row r="25" spans="1:23" ht="12.75">
      <c r="A25" s="15">
        <v>10</v>
      </c>
      <c r="B25" s="20" t="s">
        <v>431</v>
      </c>
      <c r="C25" s="19"/>
      <c r="D25" s="19"/>
      <c r="E25" s="614"/>
      <c r="F25" s="614"/>
      <c r="G25" s="614"/>
      <c r="H25" s="614"/>
      <c r="I25" s="614"/>
      <c r="J25" s="614"/>
      <c r="K25" s="614"/>
      <c r="L25" s="614"/>
      <c r="M25" s="614"/>
      <c r="N25" s="614"/>
      <c r="O25" s="614"/>
      <c r="P25" s="614"/>
      <c r="Q25" s="48">
        <f>SUM(E25:P25)</f>
        <v>0</v>
      </c>
      <c r="R25" s="19"/>
      <c r="S25" s="342"/>
      <c r="T25" s="342"/>
      <c r="U25" s="342"/>
      <c r="V25" s="342"/>
      <c r="W25" s="263"/>
    </row>
    <row r="26" spans="1:23" ht="12.75">
      <c r="A26" s="15">
        <v>11</v>
      </c>
      <c r="B26" s="20" t="s">
        <v>430</v>
      </c>
      <c r="C26" s="19"/>
      <c r="D26" s="19"/>
      <c r="E26" s="29">
        <f>+E28-E24</f>
        <v>0</v>
      </c>
      <c r="F26" s="29">
        <f aca="true" t="shared" si="4" ref="F26:Q26">+F28-F24</f>
        <v>0</v>
      </c>
      <c r="G26" s="29">
        <f t="shared" si="4"/>
        <v>0</v>
      </c>
      <c r="H26" s="29">
        <f t="shared" si="4"/>
        <v>0</v>
      </c>
      <c r="I26" s="29">
        <f t="shared" si="4"/>
        <v>0</v>
      </c>
      <c r="J26" s="29">
        <f t="shared" si="4"/>
        <v>0</v>
      </c>
      <c r="K26" s="29">
        <f t="shared" si="4"/>
        <v>0</v>
      </c>
      <c r="L26" s="29">
        <f t="shared" si="4"/>
        <v>0</v>
      </c>
      <c r="M26" s="29">
        <f t="shared" si="4"/>
        <v>0</v>
      </c>
      <c r="N26" s="29">
        <f t="shared" si="4"/>
        <v>0</v>
      </c>
      <c r="O26" s="29">
        <f t="shared" si="4"/>
        <v>0</v>
      </c>
      <c r="P26" s="29">
        <f t="shared" si="4"/>
        <v>0</v>
      </c>
      <c r="Q26" s="29">
        <f t="shared" si="4"/>
        <v>0</v>
      </c>
      <c r="R26" s="19"/>
      <c r="S26" s="342"/>
      <c r="T26" s="342"/>
      <c r="U26" s="342"/>
      <c r="V26" s="342"/>
      <c r="W26" s="263"/>
    </row>
    <row r="27" spans="1:23" ht="12.75">
      <c r="A27" s="15">
        <v>12</v>
      </c>
      <c r="B27" s="20" t="s">
        <v>432</v>
      </c>
      <c r="C27" s="19"/>
      <c r="D27" s="19"/>
      <c r="E27" s="44">
        <f>+E29-E25</f>
        <v>0</v>
      </c>
      <c r="F27" s="44">
        <f aca="true" t="shared" si="5" ref="F27:Q27">+F29-F25</f>
        <v>0</v>
      </c>
      <c r="G27" s="44">
        <f t="shared" si="5"/>
        <v>0</v>
      </c>
      <c r="H27" s="44">
        <f t="shared" si="5"/>
        <v>0</v>
      </c>
      <c r="I27" s="44">
        <f t="shared" si="5"/>
        <v>0</v>
      </c>
      <c r="J27" s="44">
        <f t="shared" si="5"/>
        <v>0</v>
      </c>
      <c r="K27" s="44">
        <f t="shared" si="5"/>
        <v>0</v>
      </c>
      <c r="L27" s="44">
        <f t="shared" si="5"/>
        <v>0</v>
      </c>
      <c r="M27" s="44">
        <f t="shared" si="5"/>
        <v>0</v>
      </c>
      <c r="N27" s="44">
        <f t="shared" si="5"/>
        <v>0</v>
      </c>
      <c r="O27" s="44">
        <f t="shared" si="5"/>
        <v>0</v>
      </c>
      <c r="P27" s="44">
        <f t="shared" si="5"/>
        <v>0</v>
      </c>
      <c r="Q27" s="44">
        <f t="shared" si="5"/>
        <v>0</v>
      </c>
      <c r="R27" s="19"/>
      <c r="S27" s="342"/>
      <c r="T27" s="342"/>
      <c r="U27" s="342"/>
      <c r="V27" s="342"/>
      <c r="W27" s="263"/>
    </row>
    <row r="28" spans="1:23" ht="12.75">
      <c r="A28" s="15">
        <v>13</v>
      </c>
      <c r="B28" s="20" t="s">
        <v>433</v>
      </c>
      <c r="C28" s="32"/>
      <c r="D28" s="32"/>
      <c r="E28" s="32">
        <f>+'Part 3'!E57</f>
        <v>0</v>
      </c>
      <c r="F28" s="32">
        <f>+'Part 3'!F57</f>
        <v>0</v>
      </c>
      <c r="G28" s="32">
        <f>+'Part 3'!G57</f>
        <v>0</v>
      </c>
      <c r="H28" s="32">
        <f>+'Part 3'!H57</f>
        <v>0</v>
      </c>
      <c r="I28" s="32">
        <f>+'Part 3'!I57</f>
        <v>0</v>
      </c>
      <c r="J28" s="32">
        <f>+'Part 3'!J57</f>
        <v>0</v>
      </c>
      <c r="K28" s="32">
        <f>+'Part 3'!K57</f>
        <v>0</v>
      </c>
      <c r="L28" s="32">
        <f>+'Part 3'!L57</f>
        <v>0</v>
      </c>
      <c r="M28" s="32">
        <f>+'Part 3'!M57</f>
        <v>0</v>
      </c>
      <c r="N28" s="32">
        <f>+'Part 3'!N57</f>
        <v>0</v>
      </c>
      <c r="O28" s="32">
        <f>+'Part 3'!O57</f>
        <v>0</v>
      </c>
      <c r="P28" s="32">
        <f>+'Part 3'!P57</f>
        <v>0</v>
      </c>
      <c r="Q28" s="48">
        <f>SUM(E28:P28)</f>
        <v>0</v>
      </c>
      <c r="R28" s="37"/>
      <c r="S28" s="59"/>
      <c r="T28" s="59"/>
      <c r="U28" s="59"/>
      <c r="V28" s="59"/>
      <c r="W28" s="263"/>
    </row>
    <row r="29" spans="1:23" ht="12.75">
      <c r="A29" s="15">
        <v>14</v>
      </c>
      <c r="B29" s="20" t="s">
        <v>435</v>
      </c>
      <c r="C29" s="29"/>
      <c r="D29" s="29"/>
      <c r="E29" s="44">
        <f>SUM('Part 3'!E69)</f>
        <v>0</v>
      </c>
      <c r="F29" s="44">
        <f>SUM('Part 3'!F69)</f>
        <v>0</v>
      </c>
      <c r="G29" s="44">
        <f>SUM('Part 3'!G69)</f>
        <v>0</v>
      </c>
      <c r="H29" s="44">
        <f>SUM('Part 3'!H69)</f>
        <v>0</v>
      </c>
      <c r="I29" s="44">
        <f>SUM('Part 3'!I69)</f>
        <v>0</v>
      </c>
      <c r="J29" s="44">
        <f>SUM('Part 3'!J69)</f>
        <v>0</v>
      </c>
      <c r="K29" s="44">
        <f>SUM('Part 3'!K69)</f>
        <v>0</v>
      </c>
      <c r="L29" s="44">
        <f>SUM('Part 3'!L69)</f>
        <v>0</v>
      </c>
      <c r="M29" s="44">
        <f>SUM('Part 3'!M69)</f>
        <v>0</v>
      </c>
      <c r="N29" s="44">
        <f>SUM('Part 3'!N69)</f>
        <v>0</v>
      </c>
      <c r="O29" s="44">
        <f>SUM('Part 3'!O69)</f>
        <v>0</v>
      </c>
      <c r="P29" s="44">
        <f>SUM('Part 3'!P69)</f>
        <v>0</v>
      </c>
      <c r="Q29" s="54">
        <f>SUM(E29:P29)</f>
        <v>0</v>
      </c>
      <c r="R29" s="37"/>
      <c r="S29" s="59"/>
      <c r="T29" s="59"/>
      <c r="U29" s="59"/>
      <c r="V29" s="59"/>
      <c r="W29" s="263"/>
    </row>
    <row r="30" spans="1:23" ht="12.75">
      <c r="A30" s="15">
        <v>15</v>
      </c>
      <c r="B30" s="7" t="s">
        <v>147</v>
      </c>
      <c r="C30" s="29"/>
      <c r="D30" s="29"/>
      <c r="E30" s="250">
        <f>SUM(E28:E29)</f>
        <v>0</v>
      </c>
      <c r="F30" s="250">
        <f aca="true" t="shared" si="6" ref="F30:P30">SUM(F28:F29)</f>
        <v>0</v>
      </c>
      <c r="G30" s="250">
        <f t="shared" si="6"/>
        <v>0</v>
      </c>
      <c r="H30" s="250">
        <f t="shared" si="6"/>
        <v>0</v>
      </c>
      <c r="I30" s="250">
        <f t="shared" si="6"/>
        <v>0</v>
      </c>
      <c r="J30" s="250">
        <f t="shared" si="6"/>
        <v>0</v>
      </c>
      <c r="K30" s="250">
        <f t="shared" si="6"/>
        <v>0</v>
      </c>
      <c r="L30" s="250">
        <f t="shared" si="6"/>
        <v>0</v>
      </c>
      <c r="M30" s="250">
        <f t="shared" si="6"/>
        <v>0</v>
      </c>
      <c r="N30" s="250">
        <f t="shared" si="6"/>
        <v>0</v>
      </c>
      <c r="O30" s="250">
        <f t="shared" si="6"/>
        <v>0</v>
      </c>
      <c r="P30" s="250">
        <f t="shared" si="6"/>
        <v>0</v>
      </c>
      <c r="Q30" s="54">
        <f>SUM(E30:P30)</f>
        <v>0</v>
      </c>
      <c r="R30" s="37"/>
      <c r="S30" s="59"/>
      <c r="T30" s="59"/>
      <c r="U30" s="59"/>
      <c r="V30" s="59"/>
      <c r="W30" s="263"/>
    </row>
    <row r="31" spans="1:23" ht="6" customHeight="1">
      <c r="A31" s="15"/>
      <c r="B31" s="20"/>
      <c r="C31" s="29"/>
      <c r="D31" s="29"/>
      <c r="E31" s="29"/>
      <c r="F31" s="29"/>
      <c r="G31" s="29"/>
      <c r="H31" s="29"/>
      <c r="I31" s="29"/>
      <c r="J31" s="29"/>
      <c r="K31" s="29"/>
      <c r="L31" s="29"/>
      <c r="M31" s="29"/>
      <c r="N31" s="29"/>
      <c r="O31" s="29"/>
      <c r="P31" s="29"/>
      <c r="Q31" s="48"/>
      <c r="R31" s="37"/>
      <c r="S31" s="59"/>
      <c r="T31" s="59"/>
      <c r="U31" s="59"/>
      <c r="V31" s="59"/>
      <c r="W31" s="263"/>
    </row>
    <row r="32" spans="1:23" ht="12.75">
      <c r="A32" s="15">
        <v>16</v>
      </c>
      <c r="B32" s="8" t="s">
        <v>33</v>
      </c>
      <c r="C32" s="82"/>
      <c r="D32" s="82"/>
      <c r="E32" s="256"/>
      <c r="F32" s="256"/>
      <c r="G32" s="256"/>
      <c r="H32" s="256"/>
      <c r="I32" s="256"/>
      <c r="J32" s="256"/>
      <c r="K32" s="256"/>
      <c r="L32" s="256"/>
      <c r="M32" s="256"/>
      <c r="N32" s="256"/>
      <c r="O32" s="256"/>
      <c r="P32" s="256"/>
      <c r="Q32" s="48">
        <f>SUM(E32:P32)</f>
        <v>0</v>
      </c>
      <c r="R32" s="59"/>
      <c r="S32" s="59"/>
      <c r="T32" s="59"/>
      <c r="U32" s="59"/>
      <c r="V32" s="59"/>
      <c r="W32" s="263"/>
    </row>
    <row r="33" spans="1:23" ht="12.75" customHeight="1" hidden="1">
      <c r="A33" s="15"/>
      <c r="B33" s="490" t="s">
        <v>422</v>
      </c>
      <c r="C33" s="82"/>
      <c r="D33" s="82"/>
      <c r="E33" s="45"/>
      <c r="F33" s="45"/>
      <c r="G33" s="45"/>
      <c r="H33" s="45"/>
      <c r="I33" s="45"/>
      <c r="J33" s="45"/>
      <c r="K33" s="45"/>
      <c r="L33" s="45"/>
      <c r="M33" s="45"/>
      <c r="N33" s="45"/>
      <c r="O33" s="45"/>
      <c r="P33" s="45"/>
      <c r="Q33" s="48">
        <f>SUM(E33:P33)</f>
        <v>0</v>
      </c>
      <c r="R33" s="59"/>
      <c r="S33" s="59"/>
      <c r="T33" s="59"/>
      <c r="U33" s="59"/>
      <c r="V33" s="59"/>
      <c r="W33" s="263"/>
    </row>
    <row r="34" spans="1:23" ht="12.75">
      <c r="A34" s="15">
        <v>17</v>
      </c>
      <c r="B34" s="8" t="s">
        <v>34</v>
      </c>
      <c r="C34" s="59"/>
      <c r="D34" s="59"/>
      <c r="E34" s="615"/>
      <c r="F34" s="615"/>
      <c r="G34" s="615"/>
      <c r="H34" s="615"/>
      <c r="I34" s="615"/>
      <c r="J34" s="615"/>
      <c r="K34" s="615"/>
      <c r="L34" s="615"/>
      <c r="M34" s="615"/>
      <c r="N34" s="615"/>
      <c r="O34" s="615"/>
      <c r="P34" s="615"/>
      <c r="Q34" s="54">
        <f>SUM(E34:P34)</f>
        <v>0</v>
      </c>
      <c r="R34" s="59"/>
      <c r="S34" s="59"/>
      <c r="T34" s="59"/>
      <c r="U34" s="59"/>
      <c r="V34" s="59"/>
      <c r="W34" s="263"/>
    </row>
    <row r="35" spans="1:23" ht="12.75">
      <c r="A35" s="15">
        <v>18</v>
      </c>
      <c r="B35" s="8" t="s">
        <v>41</v>
      </c>
      <c r="C35" s="59"/>
      <c r="D35" s="59"/>
      <c r="E35" s="35">
        <f>ROUND((SUM(E30:E34)+E21),0)</f>
        <v>0</v>
      </c>
      <c r="F35" s="35">
        <f aca="true" t="shared" si="7" ref="F35:P35">ROUND((SUM(F30:F34)+F21),0)</f>
        <v>0</v>
      </c>
      <c r="G35" s="35">
        <f t="shared" si="7"/>
        <v>0</v>
      </c>
      <c r="H35" s="35">
        <f t="shared" si="7"/>
        <v>0</v>
      </c>
      <c r="I35" s="35">
        <f t="shared" si="7"/>
        <v>0</v>
      </c>
      <c r="J35" s="35">
        <f t="shared" si="7"/>
        <v>0</v>
      </c>
      <c r="K35" s="35">
        <f t="shared" si="7"/>
        <v>0</v>
      </c>
      <c r="L35" s="35">
        <f t="shared" si="7"/>
        <v>0</v>
      </c>
      <c r="M35" s="35">
        <f t="shared" si="7"/>
        <v>0</v>
      </c>
      <c r="N35" s="35">
        <f t="shared" si="7"/>
        <v>0</v>
      </c>
      <c r="O35" s="35">
        <f t="shared" si="7"/>
        <v>0</v>
      </c>
      <c r="P35" s="35">
        <f t="shared" si="7"/>
        <v>0</v>
      </c>
      <c r="Q35" s="35">
        <f>ROUND((SUM(Q30:Q34)+Q21),0)</f>
        <v>0</v>
      </c>
      <c r="R35" s="59"/>
      <c r="S35" s="59"/>
      <c r="T35" s="59"/>
      <c r="U35" s="59"/>
      <c r="V35" s="59"/>
      <c r="W35" s="263"/>
    </row>
    <row r="36" spans="1:23" ht="12.75" hidden="1">
      <c r="A36" s="15"/>
      <c r="B36" s="490" t="s">
        <v>438</v>
      </c>
      <c r="C36" s="59"/>
      <c r="D36" s="59"/>
      <c r="E36" s="88">
        <v>0</v>
      </c>
      <c r="F36" s="88">
        <v>0</v>
      </c>
      <c r="G36" s="88">
        <v>0</v>
      </c>
      <c r="H36" s="88">
        <v>0</v>
      </c>
      <c r="I36" s="88">
        <v>0</v>
      </c>
      <c r="J36" s="88">
        <v>0</v>
      </c>
      <c r="K36" s="89"/>
      <c r="L36" s="89"/>
      <c r="M36" s="89"/>
      <c r="N36" s="89"/>
      <c r="O36" s="89"/>
      <c r="P36" s="89"/>
      <c r="Q36" s="48">
        <f>SUM(E36:P36)</f>
        <v>0</v>
      </c>
      <c r="R36" s="59"/>
      <c r="S36" s="59"/>
      <c r="T36" s="59"/>
      <c r="U36" s="59"/>
      <c r="V36" s="59"/>
      <c r="W36" s="263"/>
    </row>
    <row r="37" spans="1:23" ht="12.75">
      <c r="A37" s="15">
        <v>19</v>
      </c>
      <c r="B37" s="255" t="s">
        <v>396</v>
      </c>
      <c r="C37" s="59"/>
      <c r="D37" s="59"/>
      <c r="E37" s="616"/>
      <c r="F37" s="616"/>
      <c r="G37" s="616"/>
      <c r="H37" s="616"/>
      <c r="I37" s="616"/>
      <c r="J37" s="616"/>
      <c r="K37" s="616"/>
      <c r="L37" s="616"/>
      <c r="M37" s="616"/>
      <c r="N37" s="616"/>
      <c r="O37" s="616"/>
      <c r="P37" s="616"/>
      <c r="Q37" s="48">
        <f>SUM(E37:P37)</f>
        <v>0</v>
      </c>
      <c r="R37" s="59"/>
      <c r="S37" s="59"/>
      <c r="T37" s="82"/>
      <c r="U37" s="82"/>
      <c r="V37" s="82"/>
      <c r="W37" s="263"/>
    </row>
    <row r="38" spans="1:23" ht="12.75">
      <c r="A38" s="15">
        <v>20</v>
      </c>
      <c r="B38" s="255" t="s">
        <v>127</v>
      </c>
      <c r="C38" s="59"/>
      <c r="D38" s="59"/>
      <c r="E38" s="616"/>
      <c r="F38" s="616"/>
      <c r="G38" s="616"/>
      <c r="H38" s="616"/>
      <c r="I38" s="616"/>
      <c r="J38" s="616"/>
      <c r="K38" s="616"/>
      <c r="L38" s="616"/>
      <c r="M38" s="616"/>
      <c r="N38" s="616"/>
      <c r="O38" s="616"/>
      <c r="P38" s="616"/>
      <c r="Q38" s="48">
        <f>SUM(E38:P38)</f>
        <v>0</v>
      </c>
      <c r="R38" s="59"/>
      <c r="S38" s="59"/>
      <c r="T38" s="82"/>
      <c r="U38" s="82"/>
      <c r="V38" s="82"/>
      <c r="W38" s="263"/>
    </row>
    <row r="39" spans="1:23" ht="12.75">
      <c r="A39" s="15">
        <v>21</v>
      </c>
      <c r="B39" s="14" t="s">
        <v>42</v>
      </c>
      <c r="C39" s="37"/>
      <c r="D39" s="37"/>
      <c r="E39" s="49">
        <f>+E35-SUM(E36:E38)</f>
        <v>0</v>
      </c>
      <c r="F39" s="49">
        <f aca="true" t="shared" si="8" ref="F39:P39">+F35-SUM(F36:F38)</f>
        <v>0</v>
      </c>
      <c r="G39" s="49">
        <f t="shared" si="8"/>
        <v>0</v>
      </c>
      <c r="H39" s="49">
        <f t="shared" si="8"/>
        <v>0</v>
      </c>
      <c r="I39" s="49">
        <f t="shared" si="8"/>
        <v>0</v>
      </c>
      <c r="J39" s="49">
        <f t="shared" si="8"/>
        <v>0</v>
      </c>
      <c r="K39" s="49">
        <f t="shared" si="8"/>
        <v>0</v>
      </c>
      <c r="L39" s="49">
        <f t="shared" si="8"/>
        <v>0</v>
      </c>
      <c r="M39" s="49">
        <f t="shared" si="8"/>
        <v>0</v>
      </c>
      <c r="N39" s="49">
        <f t="shared" si="8"/>
        <v>0</v>
      </c>
      <c r="O39" s="49">
        <f t="shared" si="8"/>
        <v>0</v>
      </c>
      <c r="P39" s="49">
        <f t="shared" si="8"/>
        <v>0</v>
      </c>
      <c r="Q39" s="557">
        <f>SUM(E39:P39)</f>
        <v>0</v>
      </c>
      <c r="R39" s="37"/>
      <c r="S39" s="59"/>
      <c r="T39" s="59"/>
      <c r="U39" s="59"/>
      <c r="V39" s="59"/>
      <c r="W39" s="263"/>
    </row>
    <row r="40" spans="1:23" ht="9" customHeight="1">
      <c r="A40" s="15"/>
      <c r="B40" s="8"/>
      <c r="C40" s="47"/>
      <c r="D40" s="47"/>
      <c r="E40" s="50"/>
      <c r="F40" s="50"/>
      <c r="G40" s="50"/>
      <c r="H40" s="50"/>
      <c r="I40" s="50"/>
      <c r="J40" s="50"/>
      <c r="K40" s="50"/>
      <c r="L40" s="50"/>
      <c r="M40" s="50"/>
      <c r="N40" s="50"/>
      <c r="O40" s="50"/>
      <c r="P40" s="50"/>
      <c r="Q40" s="50"/>
      <c r="R40" s="47"/>
      <c r="S40" s="343"/>
      <c r="T40" s="343"/>
      <c r="U40" s="343"/>
      <c r="V40" s="343"/>
      <c r="W40" s="263"/>
    </row>
    <row r="41" spans="2:23" ht="12.75">
      <c r="B41" s="14" t="s">
        <v>169</v>
      </c>
      <c r="C41" s="47"/>
      <c r="D41" s="47"/>
      <c r="E41" s="50"/>
      <c r="F41" s="50"/>
      <c r="G41" s="50"/>
      <c r="H41" s="50"/>
      <c r="I41" s="50"/>
      <c r="J41" s="50"/>
      <c r="K41" s="50"/>
      <c r="L41" s="50"/>
      <c r="M41" s="50"/>
      <c r="N41" s="50"/>
      <c r="O41" s="50"/>
      <c r="P41" s="50"/>
      <c r="Q41" s="50"/>
      <c r="R41" s="47"/>
      <c r="S41" s="343"/>
      <c r="T41" s="343"/>
      <c r="U41" s="343"/>
      <c r="V41" s="343"/>
      <c r="W41" s="263"/>
    </row>
    <row r="42" spans="1:23" ht="12.75">
      <c r="A42" s="15"/>
      <c r="B42" s="251" t="s">
        <v>168</v>
      </c>
      <c r="C42" s="47"/>
      <c r="D42" s="47"/>
      <c r="E42" s="50"/>
      <c r="F42" s="50"/>
      <c r="G42" s="50"/>
      <c r="H42" s="50"/>
      <c r="I42" s="50"/>
      <c r="J42" s="50"/>
      <c r="K42" s="50"/>
      <c r="L42" s="50"/>
      <c r="M42" s="50"/>
      <c r="N42" s="50"/>
      <c r="O42" s="50"/>
      <c r="P42" s="50"/>
      <c r="Q42" s="50"/>
      <c r="R42" s="47"/>
      <c r="S42" s="343"/>
      <c r="T42" s="343"/>
      <c r="U42" s="343"/>
      <c r="V42" s="343"/>
      <c r="W42" s="263"/>
    </row>
    <row r="43" spans="1:23" ht="12.75">
      <c r="A43" s="15">
        <v>22</v>
      </c>
      <c r="B43" s="43" t="s">
        <v>35</v>
      </c>
      <c r="C43" s="47"/>
      <c r="D43" s="47"/>
      <c r="E43" s="29">
        <f>+'Part 4'!E16</f>
        <v>0</v>
      </c>
      <c r="F43" s="29">
        <f>+'Part 4'!F16</f>
        <v>0</v>
      </c>
      <c r="G43" s="29">
        <f>+'Part 4'!G16</f>
        <v>0</v>
      </c>
      <c r="H43" s="29">
        <f>+'Part 4'!H16</f>
        <v>0</v>
      </c>
      <c r="I43" s="29">
        <f>+'Part 4'!I16</f>
        <v>0</v>
      </c>
      <c r="J43" s="29">
        <f>+'Part 4'!J16</f>
        <v>0</v>
      </c>
      <c r="K43" s="29">
        <f>+'Part 4'!K16</f>
        <v>0</v>
      </c>
      <c r="L43" s="29">
        <f>+'Part 4'!L16</f>
        <v>0</v>
      </c>
      <c r="M43" s="29">
        <f>+'Part 4'!M16</f>
        <v>0</v>
      </c>
      <c r="N43" s="29">
        <f>+'Part 4'!N16</f>
        <v>0</v>
      </c>
      <c r="O43" s="29">
        <f>+'Part 4'!O16</f>
        <v>0</v>
      </c>
      <c r="P43" s="29">
        <f>+'Part 4'!P16</f>
        <v>0</v>
      </c>
      <c r="Q43" s="48">
        <f>SUM(E43:P43)</f>
        <v>0</v>
      </c>
      <c r="R43" s="47"/>
      <c r="S43" s="343"/>
      <c r="T43" s="343"/>
      <c r="U43" s="343"/>
      <c r="V43" s="343"/>
      <c r="W43" s="263"/>
    </row>
    <row r="44" spans="1:23" ht="12.75">
      <c r="A44" s="15">
        <v>23</v>
      </c>
      <c r="B44" s="20" t="s">
        <v>67</v>
      </c>
      <c r="C44" s="47"/>
      <c r="D44" s="47"/>
      <c r="E44" s="29">
        <f>+'Part 4'!E22</f>
        <v>0</v>
      </c>
      <c r="F44" s="29">
        <f>+'Part 4'!F22</f>
        <v>0</v>
      </c>
      <c r="G44" s="29">
        <f>+'Part 4'!G22</f>
        <v>0</v>
      </c>
      <c r="H44" s="29">
        <f>+'Part 4'!H22</f>
        <v>0</v>
      </c>
      <c r="I44" s="29">
        <f>+'Part 4'!I22</f>
        <v>0</v>
      </c>
      <c r="J44" s="29">
        <f>+'Part 4'!J22</f>
        <v>0</v>
      </c>
      <c r="K44" s="29">
        <f>+'Part 4'!K22</f>
        <v>0</v>
      </c>
      <c r="L44" s="29">
        <f>+'Part 4'!L22</f>
        <v>0</v>
      </c>
      <c r="M44" s="29">
        <f>+'Part 4'!M22</f>
        <v>0</v>
      </c>
      <c r="N44" s="29">
        <f>+'Part 4'!N22</f>
        <v>0</v>
      </c>
      <c r="O44" s="29">
        <f>+'Part 4'!O22</f>
        <v>0</v>
      </c>
      <c r="P44" s="29">
        <f>+'Part 4'!P22</f>
        <v>0</v>
      </c>
      <c r="Q44" s="48">
        <f>SUM(E44:P44)</f>
        <v>0</v>
      </c>
      <c r="R44" s="47"/>
      <c r="S44" s="343"/>
      <c r="T44" s="343"/>
      <c r="U44" s="343"/>
      <c r="V44" s="343"/>
      <c r="W44" s="263"/>
    </row>
    <row r="45" spans="1:23" ht="12.75">
      <c r="A45" s="15">
        <v>24</v>
      </c>
      <c r="B45" s="265" t="s">
        <v>68</v>
      </c>
      <c r="C45" s="47"/>
      <c r="D45" s="47"/>
      <c r="E45" s="29">
        <f>+'Part 4'!E28</f>
        <v>0</v>
      </c>
      <c r="F45" s="29">
        <f>+'Part 4'!F28</f>
        <v>0</v>
      </c>
      <c r="G45" s="29">
        <f>+'Part 4'!G28</f>
        <v>0</v>
      </c>
      <c r="H45" s="29">
        <f>+'Part 4'!H28</f>
        <v>0</v>
      </c>
      <c r="I45" s="29">
        <f>+'Part 4'!I28</f>
        <v>0</v>
      </c>
      <c r="J45" s="29">
        <f>+'Part 4'!J28</f>
        <v>0</v>
      </c>
      <c r="K45" s="29">
        <f>+'Part 4'!K28</f>
        <v>0</v>
      </c>
      <c r="L45" s="29">
        <f>+'Part 4'!L28</f>
        <v>0</v>
      </c>
      <c r="M45" s="29">
        <f>+'Part 4'!M28</f>
        <v>0</v>
      </c>
      <c r="N45" s="29">
        <f>+'Part 4'!N28</f>
        <v>0</v>
      </c>
      <c r="O45" s="29">
        <f>+'Part 4'!O28</f>
        <v>0</v>
      </c>
      <c r="P45" s="29">
        <f>+'Part 4'!P28</f>
        <v>0</v>
      </c>
      <c r="Q45" s="48">
        <f>SUM(E45:P45)</f>
        <v>0</v>
      </c>
      <c r="R45" s="47"/>
      <c r="S45" s="343"/>
      <c r="T45" s="343"/>
      <c r="U45" s="343"/>
      <c r="V45" s="343"/>
      <c r="W45" s="263"/>
    </row>
    <row r="46" spans="1:23" ht="12.75">
      <c r="A46" s="15">
        <v>25</v>
      </c>
      <c r="B46" s="269" t="s">
        <v>134</v>
      </c>
      <c r="C46" s="47"/>
      <c r="D46" s="47"/>
      <c r="E46" s="29">
        <f>+'Part 4'!E34</f>
        <v>0</v>
      </c>
      <c r="F46" s="29">
        <f>+'Part 4'!F34</f>
        <v>0</v>
      </c>
      <c r="G46" s="29">
        <f>+'Part 4'!G34</f>
        <v>0</v>
      </c>
      <c r="H46" s="29">
        <f>+'Part 4'!H34</f>
        <v>0</v>
      </c>
      <c r="I46" s="29">
        <f>+'Part 4'!I34</f>
        <v>0</v>
      </c>
      <c r="J46" s="29">
        <f>+'Part 4'!J34</f>
        <v>0</v>
      </c>
      <c r="K46" s="29">
        <f>+'Part 4'!K34</f>
        <v>0</v>
      </c>
      <c r="L46" s="29">
        <f>+'Part 4'!L34</f>
        <v>0</v>
      </c>
      <c r="M46" s="29">
        <f>+'Part 4'!M34</f>
        <v>0</v>
      </c>
      <c r="N46" s="29">
        <f>+'Part 4'!N34</f>
        <v>0</v>
      </c>
      <c r="O46" s="29">
        <f>+'Part 4'!O34</f>
        <v>0</v>
      </c>
      <c r="P46" s="29">
        <f>+'Part 4'!P34</f>
        <v>0</v>
      </c>
      <c r="Q46" s="48">
        <f>SUM(E46:P46)</f>
        <v>0</v>
      </c>
      <c r="R46" s="47"/>
      <c r="S46" s="343"/>
      <c r="T46" s="343"/>
      <c r="U46" s="343"/>
      <c r="V46" s="343"/>
      <c r="W46" s="263"/>
    </row>
    <row r="47" spans="1:23" ht="12.75">
      <c r="A47" s="15">
        <v>26</v>
      </c>
      <c r="B47" s="127" t="s">
        <v>170</v>
      </c>
      <c r="C47" s="47"/>
      <c r="D47" s="47"/>
      <c r="E47" s="44">
        <f>+'Part 4'!E40</f>
        <v>0</v>
      </c>
      <c r="F47" s="44">
        <f>+'Part 4'!F40</f>
        <v>0</v>
      </c>
      <c r="G47" s="44">
        <f>+'Part 4'!G40</f>
        <v>0</v>
      </c>
      <c r="H47" s="44">
        <f>+'Part 4'!H40</f>
        <v>0</v>
      </c>
      <c r="I47" s="44">
        <f>+'Part 4'!I40</f>
        <v>0</v>
      </c>
      <c r="J47" s="44">
        <f>+'Part 4'!J40</f>
        <v>0</v>
      </c>
      <c r="K47" s="44">
        <f>+'Part 4'!K40</f>
        <v>0</v>
      </c>
      <c r="L47" s="44">
        <f>+'Part 4'!L40</f>
        <v>0</v>
      </c>
      <c r="M47" s="44">
        <f>+'Part 4'!M40</f>
        <v>0</v>
      </c>
      <c r="N47" s="44">
        <f>+'Part 4'!N40</f>
        <v>0</v>
      </c>
      <c r="O47" s="44">
        <f>+'Part 4'!O40</f>
        <v>0</v>
      </c>
      <c r="P47" s="44">
        <f>+'Part 4'!P40</f>
        <v>0</v>
      </c>
      <c r="Q47" s="54">
        <f>SUM(E47:P47)</f>
        <v>0</v>
      </c>
      <c r="R47" s="47"/>
      <c r="S47" s="343"/>
      <c r="T47" s="343"/>
      <c r="U47" s="343"/>
      <c r="V47" s="343"/>
      <c r="W47" s="263"/>
    </row>
    <row r="48" spans="1:23" ht="12.75">
      <c r="A48" s="15">
        <v>27</v>
      </c>
      <c r="B48" s="20" t="s">
        <v>171</v>
      </c>
      <c r="C48" s="47"/>
      <c r="D48" s="47"/>
      <c r="E48" s="37">
        <f>SUM(E43:E47)</f>
        <v>0</v>
      </c>
      <c r="F48" s="37">
        <f>SUM(F43:F47)</f>
        <v>0</v>
      </c>
      <c r="G48" s="37">
        <f>SUM(G43:G47)</f>
        <v>0</v>
      </c>
      <c r="H48" s="37">
        <f>SUM(H43:H47)</f>
        <v>0</v>
      </c>
      <c r="I48" s="37">
        <f>SUM(I43:I47)</f>
        <v>0</v>
      </c>
      <c r="J48" s="37">
        <f aca="true" t="shared" si="9" ref="J48:P48">SUM(J43:J47)</f>
        <v>0</v>
      </c>
      <c r="K48" s="37">
        <f t="shared" si="9"/>
        <v>0</v>
      </c>
      <c r="L48" s="37">
        <f t="shared" si="9"/>
        <v>0</v>
      </c>
      <c r="M48" s="37">
        <f t="shared" si="9"/>
        <v>0</v>
      </c>
      <c r="N48" s="37">
        <f t="shared" si="9"/>
        <v>0</v>
      </c>
      <c r="O48" s="37">
        <f t="shared" si="9"/>
        <v>0</v>
      </c>
      <c r="P48" s="37">
        <f t="shared" si="9"/>
        <v>0</v>
      </c>
      <c r="Q48" s="131">
        <f>SUM(Q43:Q47)</f>
        <v>0</v>
      </c>
      <c r="R48" s="47"/>
      <c r="S48" s="343"/>
      <c r="T48" s="343"/>
      <c r="U48" s="343"/>
      <c r="V48" s="343"/>
      <c r="W48" s="263"/>
    </row>
    <row r="49" spans="1:23" ht="12.75">
      <c r="A49" s="15">
        <v>28</v>
      </c>
      <c r="B49" s="195" t="s">
        <v>510</v>
      </c>
      <c r="C49" s="47"/>
      <c r="D49" s="47"/>
      <c r="E49" s="37">
        <f>+'Part 6'!E18</f>
        <v>0</v>
      </c>
      <c r="F49" s="37">
        <f>+'Part 6'!F18</f>
        <v>0</v>
      </c>
      <c r="G49" s="37">
        <f>+'Part 6'!G18</f>
        <v>0</v>
      </c>
      <c r="H49" s="37">
        <f>+'Part 6'!H18</f>
        <v>0</v>
      </c>
      <c r="I49" s="37">
        <f>+'Part 6'!I18</f>
        <v>0</v>
      </c>
      <c r="J49" s="37">
        <f>+'Part 6'!J18</f>
        <v>0</v>
      </c>
      <c r="K49" s="37">
        <f>+'Part 6'!K18</f>
        <v>0</v>
      </c>
      <c r="L49" s="37">
        <f>+'Part 6'!L18</f>
        <v>0</v>
      </c>
      <c r="M49" s="37">
        <f>+'Part 6'!M18</f>
        <v>0</v>
      </c>
      <c r="N49" s="37">
        <f>+'Part 6'!N18</f>
        <v>0</v>
      </c>
      <c r="O49" s="37">
        <f>+'Part 6'!O18</f>
        <v>0</v>
      </c>
      <c r="P49" s="37">
        <f>+'Part 6'!P18</f>
        <v>0</v>
      </c>
      <c r="Q49" s="369">
        <f>SUM(E49:P49)</f>
        <v>0</v>
      </c>
      <c r="R49" s="47"/>
      <c r="S49" s="343"/>
      <c r="T49" s="343"/>
      <c r="U49" s="343"/>
      <c r="V49" s="343"/>
      <c r="W49" s="263"/>
    </row>
    <row r="50" spans="1:23" ht="12.75">
      <c r="A50" s="15">
        <v>29</v>
      </c>
      <c r="B50" s="195" t="s">
        <v>498</v>
      </c>
      <c r="C50" s="47"/>
      <c r="D50" s="47"/>
      <c r="E50" s="44">
        <f>+'Part 6'!E19</f>
        <v>0</v>
      </c>
      <c r="F50" s="44">
        <f>+'Part 6'!F19</f>
        <v>0</v>
      </c>
      <c r="G50" s="44">
        <f>+'Part 6'!G19</f>
        <v>0</v>
      </c>
      <c r="H50" s="44">
        <f>+'Part 6'!H19</f>
        <v>0</v>
      </c>
      <c r="I50" s="44">
        <f>+'Part 6'!I19</f>
        <v>0</v>
      </c>
      <c r="J50" s="44">
        <f>+'Part 6'!J19</f>
        <v>0</v>
      </c>
      <c r="K50" s="44">
        <f>+'Part 6'!K19</f>
        <v>0</v>
      </c>
      <c r="L50" s="44">
        <f>+'Part 6'!L19</f>
        <v>0</v>
      </c>
      <c r="M50" s="44">
        <f>+'Part 6'!M19</f>
        <v>0</v>
      </c>
      <c r="N50" s="44">
        <f>+'Part 6'!N19</f>
        <v>0</v>
      </c>
      <c r="O50" s="44">
        <f>+'Part 6'!O19</f>
        <v>0</v>
      </c>
      <c r="P50" s="44">
        <f>+'Part 6'!P19</f>
        <v>0</v>
      </c>
      <c r="Q50" s="72">
        <f>SUM(E50:P50)</f>
        <v>0</v>
      </c>
      <c r="R50" s="47"/>
      <c r="S50" s="343"/>
      <c r="T50" s="343"/>
      <c r="U50" s="343"/>
      <c r="V50" s="343"/>
      <c r="W50" s="263"/>
    </row>
    <row r="51" spans="1:23" ht="12.75">
      <c r="A51" s="15">
        <v>30</v>
      </c>
      <c r="B51" s="27" t="s">
        <v>395</v>
      </c>
      <c r="C51" s="47"/>
      <c r="D51" s="47"/>
      <c r="E51" s="44">
        <f>+E48+E49-E50</f>
        <v>0</v>
      </c>
      <c r="F51" s="44">
        <f>+F48+F49-F50</f>
        <v>0</v>
      </c>
      <c r="G51" s="44">
        <f aca="true" t="shared" si="10" ref="G51:P51">+G48+G49-G50</f>
        <v>0</v>
      </c>
      <c r="H51" s="44">
        <f t="shared" si="10"/>
        <v>0</v>
      </c>
      <c r="I51" s="44">
        <f t="shared" si="10"/>
        <v>0</v>
      </c>
      <c r="J51" s="44">
        <f t="shared" si="10"/>
        <v>0</v>
      </c>
      <c r="K51" s="44">
        <f t="shared" si="10"/>
        <v>0</v>
      </c>
      <c r="L51" s="44">
        <f t="shared" si="10"/>
        <v>0</v>
      </c>
      <c r="M51" s="44">
        <f t="shared" si="10"/>
        <v>0</v>
      </c>
      <c r="N51" s="44">
        <f t="shared" si="10"/>
        <v>0</v>
      </c>
      <c r="O51" s="44">
        <f t="shared" si="10"/>
        <v>0</v>
      </c>
      <c r="P51" s="44">
        <f t="shared" si="10"/>
        <v>0</v>
      </c>
      <c r="Q51" s="494">
        <f>SUM(E51:P51)</f>
        <v>0</v>
      </c>
      <c r="R51" s="47"/>
      <c r="S51" s="343"/>
      <c r="T51" s="343"/>
      <c r="U51" s="343"/>
      <c r="V51" s="343"/>
      <c r="W51" s="263"/>
    </row>
    <row r="52" spans="2:23" ht="6" customHeight="1">
      <c r="B52" s="14"/>
      <c r="C52" s="47"/>
      <c r="D52" s="47"/>
      <c r="E52" s="50"/>
      <c r="F52" s="50"/>
      <c r="G52" s="50"/>
      <c r="H52" s="50"/>
      <c r="I52" s="50"/>
      <c r="J52" s="50"/>
      <c r="K52" s="50"/>
      <c r="L52" s="50"/>
      <c r="M52" s="50"/>
      <c r="N52" s="50"/>
      <c r="O52" s="50"/>
      <c r="P52" s="50"/>
      <c r="Q52" s="50"/>
      <c r="R52" s="47"/>
      <c r="S52" s="343"/>
      <c r="T52" s="343"/>
      <c r="U52" s="343"/>
      <c r="V52" s="343"/>
      <c r="W52" s="263"/>
    </row>
    <row r="53" spans="2:23" ht="12.75">
      <c r="B53" s="251" t="s">
        <v>167</v>
      </c>
      <c r="C53" s="47"/>
      <c r="D53" s="47"/>
      <c r="E53" s="50"/>
      <c r="F53" s="50"/>
      <c r="G53" s="50"/>
      <c r="H53" s="50"/>
      <c r="I53" s="50"/>
      <c r="J53" s="50"/>
      <c r="K53" s="50"/>
      <c r="L53" s="50"/>
      <c r="M53" s="50"/>
      <c r="N53" s="50"/>
      <c r="O53" s="50"/>
      <c r="P53" s="50"/>
      <c r="Q53" s="50"/>
      <c r="R53" s="47"/>
      <c r="S53" s="343"/>
      <c r="T53" s="343"/>
      <c r="U53" s="343"/>
      <c r="V53" s="343"/>
      <c r="W53" s="263"/>
    </row>
    <row r="54" spans="1:23" ht="12.75">
      <c r="A54" s="15">
        <v>31</v>
      </c>
      <c r="B54" s="43" t="s">
        <v>35</v>
      </c>
      <c r="C54" s="37"/>
      <c r="D54" s="37"/>
      <c r="E54" s="29">
        <f>'Part 4'!E47</f>
        <v>0</v>
      </c>
      <c r="F54" s="29">
        <f>'Part 4'!F47</f>
        <v>0</v>
      </c>
      <c r="G54" s="29">
        <f>'Part 4'!G47</f>
        <v>0</v>
      </c>
      <c r="H54" s="29">
        <f>'Part 4'!H47</f>
        <v>0</v>
      </c>
      <c r="I54" s="29">
        <f>'Part 4'!I47</f>
        <v>0</v>
      </c>
      <c r="J54" s="29">
        <f>'Part 4'!J47</f>
        <v>0</v>
      </c>
      <c r="K54" s="29">
        <f>'Part 4'!K47</f>
        <v>0</v>
      </c>
      <c r="L54" s="29">
        <f>'Part 4'!L47</f>
        <v>0</v>
      </c>
      <c r="M54" s="29">
        <f>'Part 4'!M47</f>
        <v>0</v>
      </c>
      <c r="N54" s="29">
        <f>'Part 4'!N47</f>
        <v>0</v>
      </c>
      <c r="O54" s="29">
        <f>'Part 4'!O47</f>
        <v>0</v>
      </c>
      <c r="P54" s="29">
        <f>'Part 4'!P47</f>
        <v>0</v>
      </c>
      <c r="Q54" s="48">
        <f aca="true" t="shared" si="11" ref="Q54:Q59">SUM(E54:P54)</f>
        <v>0</v>
      </c>
      <c r="R54" s="47"/>
      <c r="S54" s="343"/>
      <c r="T54" s="343"/>
      <c r="U54" s="343"/>
      <c r="V54" s="343"/>
      <c r="W54" s="263"/>
    </row>
    <row r="55" spans="1:23" ht="12.75">
      <c r="A55" s="15">
        <v>32</v>
      </c>
      <c r="B55" s="20" t="s">
        <v>67</v>
      </c>
      <c r="C55" s="37"/>
      <c r="D55" s="37"/>
      <c r="E55" s="29">
        <f>'Part 4'!E53</f>
        <v>0</v>
      </c>
      <c r="F55" s="29">
        <f>'Part 4'!F53</f>
        <v>0</v>
      </c>
      <c r="G55" s="29">
        <f>'Part 4'!G53</f>
        <v>0</v>
      </c>
      <c r="H55" s="29">
        <f>'Part 4'!H53</f>
        <v>0</v>
      </c>
      <c r="I55" s="29">
        <f>'Part 4'!I53</f>
        <v>0</v>
      </c>
      <c r="J55" s="29">
        <f>'Part 4'!J53</f>
        <v>0</v>
      </c>
      <c r="K55" s="29">
        <f>'Part 4'!K53</f>
        <v>0</v>
      </c>
      <c r="L55" s="29">
        <f>'Part 4'!L53</f>
        <v>0</v>
      </c>
      <c r="M55" s="29">
        <f>'Part 4'!M53</f>
        <v>0</v>
      </c>
      <c r="N55" s="29">
        <f>'Part 4'!N53</f>
        <v>0</v>
      </c>
      <c r="O55" s="29">
        <f>'Part 4'!O53</f>
        <v>0</v>
      </c>
      <c r="P55" s="29">
        <f>'Part 4'!P53</f>
        <v>0</v>
      </c>
      <c r="Q55" s="48">
        <f t="shared" si="11"/>
        <v>0</v>
      </c>
      <c r="R55" s="37"/>
      <c r="S55" s="59"/>
      <c r="T55" s="59"/>
      <c r="U55" s="59"/>
      <c r="V55" s="59"/>
      <c r="W55" s="263"/>
    </row>
    <row r="56" spans="1:23" ht="12.75">
      <c r="A56" s="15">
        <v>33</v>
      </c>
      <c r="B56" s="20" t="s">
        <v>68</v>
      </c>
      <c r="C56" s="37"/>
      <c r="D56" s="37"/>
      <c r="E56" s="29">
        <f>'Part 4'!E59</f>
        <v>0</v>
      </c>
      <c r="F56" s="29">
        <f>'Part 4'!F59</f>
        <v>0</v>
      </c>
      <c r="G56" s="29">
        <f>'Part 4'!G59</f>
        <v>0</v>
      </c>
      <c r="H56" s="29">
        <f>'Part 4'!H59</f>
        <v>0</v>
      </c>
      <c r="I56" s="29">
        <f>'Part 4'!I59</f>
        <v>0</v>
      </c>
      <c r="J56" s="29">
        <f>'Part 4'!J59</f>
        <v>0</v>
      </c>
      <c r="K56" s="29">
        <f>'Part 4'!K59</f>
        <v>0</v>
      </c>
      <c r="L56" s="29">
        <f>'Part 4'!L59</f>
        <v>0</v>
      </c>
      <c r="M56" s="29">
        <f>'Part 4'!M59</f>
        <v>0</v>
      </c>
      <c r="N56" s="29">
        <f>'Part 4'!N59</f>
        <v>0</v>
      </c>
      <c r="O56" s="29">
        <f>'Part 4'!O59</f>
        <v>0</v>
      </c>
      <c r="P56" s="29">
        <f>'Part 4'!P59</f>
        <v>0</v>
      </c>
      <c r="Q56" s="48">
        <f t="shared" si="11"/>
        <v>0</v>
      </c>
      <c r="R56" s="37"/>
      <c r="S56" s="59"/>
      <c r="T56" s="59"/>
      <c r="U56" s="59"/>
      <c r="V56" s="59"/>
      <c r="W56" s="263"/>
    </row>
    <row r="57" spans="1:23" ht="12.75">
      <c r="A57" s="15">
        <v>34</v>
      </c>
      <c r="B57" s="194" t="s">
        <v>134</v>
      </c>
      <c r="C57" s="187"/>
      <c r="D57" s="37"/>
      <c r="E57" s="37">
        <f>'Part 4'!E65</f>
        <v>0</v>
      </c>
      <c r="F57" s="37">
        <f>'Part 4'!F65</f>
        <v>0</v>
      </c>
      <c r="G57" s="37">
        <f>'Part 4'!G65</f>
        <v>0</v>
      </c>
      <c r="H57" s="37">
        <f>'Part 4'!H65</f>
        <v>0</v>
      </c>
      <c r="I57" s="37">
        <f>'Part 4'!I65</f>
        <v>0</v>
      </c>
      <c r="J57" s="37">
        <f>'Part 4'!J65</f>
        <v>0</v>
      </c>
      <c r="K57" s="37">
        <f>'Part 4'!K65</f>
        <v>0</v>
      </c>
      <c r="L57" s="37">
        <f>'Part 4'!L65</f>
        <v>0</v>
      </c>
      <c r="M57" s="37">
        <f>'Part 4'!M65</f>
        <v>0</v>
      </c>
      <c r="N57" s="37">
        <f>'Part 4'!N65</f>
        <v>0</v>
      </c>
      <c r="O57" s="37">
        <f>'Part 4'!O65</f>
        <v>0</v>
      </c>
      <c r="P57" s="37">
        <f>'Part 4'!P65</f>
        <v>0</v>
      </c>
      <c r="Q57" s="132">
        <f t="shared" si="11"/>
        <v>0</v>
      </c>
      <c r="R57" s="37"/>
      <c r="S57" s="59"/>
      <c r="T57" s="59"/>
      <c r="U57" s="59"/>
      <c r="V57" s="59"/>
      <c r="W57" s="263"/>
    </row>
    <row r="58" spans="1:23" s="69" customFormat="1" ht="12.75">
      <c r="A58" s="15">
        <v>35</v>
      </c>
      <c r="B58" s="194" t="s">
        <v>524</v>
      </c>
      <c r="C58" s="187"/>
      <c r="D58" s="37"/>
      <c r="E58" s="37">
        <f>'Part 4'!E68</f>
        <v>0</v>
      </c>
      <c r="F58" s="37">
        <f>'Part 4'!F68</f>
        <v>0</v>
      </c>
      <c r="G58" s="37">
        <f>'Part 4'!G68</f>
        <v>0</v>
      </c>
      <c r="H58" s="37">
        <f>'Part 4'!H68</f>
        <v>0</v>
      </c>
      <c r="I58" s="37">
        <f>'Part 4'!I68</f>
        <v>0</v>
      </c>
      <c r="J58" s="37">
        <f>'Part 4'!J68</f>
        <v>0</v>
      </c>
      <c r="K58" s="37">
        <f>'Part 4'!K68</f>
        <v>0</v>
      </c>
      <c r="L58" s="37">
        <f>'Part 4'!L68</f>
        <v>0</v>
      </c>
      <c r="M58" s="37">
        <f>'Part 4'!M68</f>
        <v>0</v>
      </c>
      <c r="N58" s="37">
        <f>'Part 4'!N68</f>
        <v>0</v>
      </c>
      <c r="O58" s="37">
        <f>'Part 4'!O68</f>
        <v>0</v>
      </c>
      <c r="P58" s="37">
        <f>'Part 4'!P68</f>
        <v>0</v>
      </c>
      <c r="Q58" s="132">
        <f t="shared" si="11"/>
        <v>0</v>
      </c>
      <c r="R58" s="37"/>
      <c r="S58" s="59"/>
      <c r="T58" s="59"/>
      <c r="U58" s="59"/>
      <c r="V58" s="59"/>
      <c r="W58" s="351"/>
    </row>
    <row r="59" spans="1:23" ht="12.75">
      <c r="A59" s="15">
        <v>36</v>
      </c>
      <c r="B59" s="127" t="s">
        <v>172</v>
      </c>
      <c r="C59" s="37"/>
      <c r="D59" s="37"/>
      <c r="E59" s="44">
        <f>'Part 4'!E74</f>
        <v>0</v>
      </c>
      <c r="F59" s="44">
        <f>'Part 4'!F74</f>
        <v>0</v>
      </c>
      <c r="G59" s="44">
        <f>'Part 4'!G74</f>
        <v>0</v>
      </c>
      <c r="H59" s="44">
        <f>'Part 4'!H74</f>
        <v>0</v>
      </c>
      <c r="I59" s="44">
        <f>'Part 4'!I74</f>
        <v>0</v>
      </c>
      <c r="J59" s="44">
        <f>'Part 4'!J74</f>
        <v>0</v>
      </c>
      <c r="K59" s="44">
        <f>'Part 4'!K74</f>
        <v>0</v>
      </c>
      <c r="L59" s="44">
        <f>'Part 4'!L74</f>
        <v>0</v>
      </c>
      <c r="M59" s="44">
        <f>'Part 4'!M74</f>
        <v>0</v>
      </c>
      <c r="N59" s="44">
        <f>'Part 4'!N74</f>
        <v>0</v>
      </c>
      <c r="O59" s="44">
        <f>'Part 4'!O74</f>
        <v>0</v>
      </c>
      <c r="P59" s="44">
        <f>'Part 4'!P74</f>
        <v>0</v>
      </c>
      <c r="Q59" s="62">
        <f t="shared" si="11"/>
        <v>0</v>
      </c>
      <c r="R59" s="37"/>
      <c r="S59" s="59"/>
      <c r="T59" s="59"/>
      <c r="U59" s="59"/>
      <c r="V59" s="59"/>
      <c r="W59" s="263"/>
    </row>
    <row r="60" spans="1:23" ht="12.75">
      <c r="A60" s="15">
        <v>37</v>
      </c>
      <c r="B60" s="20" t="s">
        <v>173</v>
      </c>
      <c r="C60" s="37"/>
      <c r="D60" s="37"/>
      <c r="E60" s="37">
        <f>SUM(E54:E59)</f>
        <v>0</v>
      </c>
      <c r="F60" s="37">
        <f>SUM(F54:F59)</f>
        <v>0</v>
      </c>
      <c r="G60" s="37">
        <f>SUM(G54:G59)</f>
        <v>0</v>
      </c>
      <c r="H60" s="37">
        <f>SUM(H54:H59)</f>
        <v>0</v>
      </c>
      <c r="I60" s="37">
        <f>SUM(I54:I59)</f>
        <v>0</v>
      </c>
      <c r="J60" s="37">
        <f aca="true" t="shared" si="12" ref="J60:P60">SUM(J54:J59)</f>
        <v>0</v>
      </c>
      <c r="K60" s="37">
        <f t="shared" si="12"/>
        <v>0</v>
      </c>
      <c r="L60" s="37">
        <f t="shared" si="12"/>
        <v>0</v>
      </c>
      <c r="M60" s="37">
        <f t="shared" si="12"/>
        <v>0</v>
      </c>
      <c r="N60" s="37">
        <f t="shared" si="12"/>
        <v>0</v>
      </c>
      <c r="O60" s="37">
        <f t="shared" si="12"/>
        <v>0</v>
      </c>
      <c r="P60" s="37">
        <f t="shared" si="12"/>
        <v>0</v>
      </c>
      <c r="Q60" s="131">
        <f>SUM(Q54:Q59)</f>
        <v>0</v>
      </c>
      <c r="R60" s="37"/>
      <c r="S60" s="59"/>
      <c r="T60" s="59"/>
      <c r="U60" s="59"/>
      <c r="V60" s="59"/>
      <c r="W60" s="263"/>
    </row>
    <row r="61" spans="1:23" ht="12.75">
      <c r="A61" s="15">
        <v>38</v>
      </c>
      <c r="B61" s="195" t="s">
        <v>176</v>
      </c>
      <c r="C61" s="187"/>
      <c r="D61" s="187"/>
      <c r="E61" s="44">
        <f>'Part 6'!E74</f>
        <v>0</v>
      </c>
      <c r="F61" s="44">
        <f>'Part 6'!F74</f>
        <v>0</v>
      </c>
      <c r="G61" s="44">
        <f>'Part 6'!G74</f>
        <v>0</v>
      </c>
      <c r="H61" s="44">
        <f>'Part 6'!H74</f>
        <v>0</v>
      </c>
      <c r="I61" s="44">
        <f>'Part 6'!I74</f>
        <v>0</v>
      </c>
      <c r="J61" s="44">
        <f>'Part 6'!J74</f>
        <v>0</v>
      </c>
      <c r="K61" s="44">
        <f>'Part 6'!K74</f>
        <v>0</v>
      </c>
      <c r="L61" s="44">
        <f>'Part 6'!L74</f>
        <v>0</v>
      </c>
      <c r="M61" s="44">
        <f>'Part 6'!M74</f>
        <v>0</v>
      </c>
      <c r="N61" s="44">
        <f>'Part 6'!N74</f>
        <v>0</v>
      </c>
      <c r="O61" s="44">
        <f>'Part 6'!O74</f>
        <v>0</v>
      </c>
      <c r="P61" s="44">
        <f>'Part 6'!P74</f>
        <v>0</v>
      </c>
      <c r="Q61" s="216">
        <f>SUM(E61:P61)</f>
        <v>0</v>
      </c>
      <c r="R61" s="37"/>
      <c r="S61" s="59"/>
      <c r="T61" s="59"/>
      <c r="U61" s="59"/>
      <c r="V61" s="59"/>
      <c r="W61" s="263"/>
    </row>
    <row r="62" spans="1:23" ht="12.75">
      <c r="A62" s="15">
        <v>39</v>
      </c>
      <c r="B62" s="7" t="s">
        <v>394</v>
      </c>
      <c r="C62" s="187"/>
      <c r="D62" s="187"/>
      <c r="E62" s="44">
        <f>+E60+E61</f>
        <v>0</v>
      </c>
      <c r="F62" s="44">
        <f aca="true" t="shared" si="13" ref="F62:P62">+F60+F61</f>
        <v>0</v>
      </c>
      <c r="G62" s="44">
        <f t="shared" si="13"/>
        <v>0</v>
      </c>
      <c r="H62" s="44">
        <f t="shared" si="13"/>
        <v>0</v>
      </c>
      <c r="I62" s="44">
        <f t="shared" si="13"/>
        <v>0</v>
      </c>
      <c r="J62" s="44">
        <f t="shared" si="13"/>
        <v>0</v>
      </c>
      <c r="K62" s="44">
        <f t="shared" si="13"/>
        <v>0</v>
      </c>
      <c r="L62" s="44">
        <f t="shared" si="13"/>
        <v>0</v>
      </c>
      <c r="M62" s="44">
        <f t="shared" si="13"/>
        <v>0</v>
      </c>
      <c r="N62" s="44">
        <f t="shared" si="13"/>
        <v>0</v>
      </c>
      <c r="O62" s="44">
        <f t="shared" si="13"/>
        <v>0</v>
      </c>
      <c r="P62" s="44">
        <f t="shared" si="13"/>
        <v>0</v>
      </c>
      <c r="Q62" s="216">
        <f>SUM(E62:P62)</f>
        <v>0</v>
      </c>
      <c r="R62" s="37"/>
      <c r="S62" s="59"/>
      <c r="T62" s="59"/>
      <c r="U62" s="59"/>
      <c r="V62" s="59"/>
      <c r="W62" s="263"/>
    </row>
    <row r="63" spans="2:23" ht="12.75">
      <c r="B63" s="195"/>
      <c r="C63" s="187"/>
      <c r="D63" s="187"/>
      <c r="E63" s="37"/>
      <c r="F63" s="37"/>
      <c r="G63" s="37"/>
      <c r="H63" s="37"/>
      <c r="I63" s="37"/>
      <c r="J63" s="37"/>
      <c r="K63" s="37"/>
      <c r="L63" s="37"/>
      <c r="M63" s="37"/>
      <c r="N63" s="37"/>
      <c r="O63" s="37"/>
      <c r="P63" s="37"/>
      <c r="Q63" s="131"/>
      <c r="R63" s="37"/>
      <c r="S63" s="59"/>
      <c r="T63" s="59"/>
      <c r="U63" s="59"/>
      <c r="V63" s="59"/>
      <c r="W63" s="263"/>
    </row>
    <row r="64" spans="1:23" ht="12.75">
      <c r="A64" s="15">
        <v>40</v>
      </c>
      <c r="B64" s="180" t="s">
        <v>160</v>
      </c>
      <c r="C64" s="37"/>
      <c r="D64" s="37"/>
      <c r="E64" s="35">
        <f>+E51+E62</f>
        <v>0</v>
      </c>
      <c r="F64" s="35">
        <f aca="true" t="shared" si="14" ref="F64:P64">+F51+F62</f>
        <v>0</v>
      </c>
      <c r="G64" s="35">
        <f t="shared" si="14"/>
        <v>0</v>
      </c>
      <c r="H64" s="35">
        <f t="shared" si="14"/>
        <v>0</v>
      </c>
      <c r="I64" s="35">
        <f t="shared" si="14"/>
        <v>0</v>
      </c>
      <c r="J64" s="35">
        <f t="shared" si="14"/>
        <v>0</v>
      </c>
      <c r="K64" s="35">
        <f t="shared" si="14"/>
        <v>0</v>
      </c>
      <c r="L64" s="35">
        <f t="shared" si="14"/>
        <v>0</v>
      </c>
      <c r="M64" s="35">
        <f t="shared" si="14"/>
        <v>0</v>
      </c>
      <c r="N64" s="35">
        <f t="shared" si="14"/>
        <v>0</v>
      </c>
      <c r="O64" s="35">
        <f t="shared" si="14"/>
        <v>0</v>
      </c>
      <c r="P64" s="35">
        <f t="shared" si="14"/>
        <v>0</v>
      </c>
      <c r="Q64" s="369">
        <f>SUM(E64:P64)</f>
        <v>0</v>
      </c>
      <c r="R64" s="37"/>
      <c r="S64" s="59"/>
      <c r="T64" s="59"/>
      <c r="U64" s="59"/>
      <c r="V64" s="59"/>
      <c r="W64" s="263"/>
    </row>
    <row r="65" spans="1:23" ht="12.75">
      <c r="A65" s="15">
        <v>41</v>
      </c>
      <c r="B65" s="14" t="s">
        <v>86</v>
      </c>
      <c r="C65" s="37"/>
      <c r="D65" s="37"/>
      <c r="E65" s="45">
        <f>+'Part 7'!E36</f>
        <v>0</v>
      </c>
      <c r="F65" s="45">
        <f>+'Part 7'!F36</f>
        <v>0</v>
      </c>
      <c r="G65" s="45">
        <f>+'Part 7'!G36</f>
        <v>0</v>
      </c>
      <c r="H65" s="45">
        <f>+'Part 7'!H36</f>
        <v>0</v>
      </c>
      <c r="I65" s="45">
        <f>+'Part 7'!I36</f>
        <v>0</v>
      </c>
      <c r="J65" s="45">
        <f>+'Part 7'!J36</f>
        <v>0</v>
      </c>
      <c r="K65" s="45">
        <f>+'Part 7'!K36</f>
        <v>0</v>
      </c>
      <c r="L65" s="45">
        <f>+'Part 7'!L36</f>
        <v>0</v>
      </c>
      <c r="M65" s="45">
        <f>+'Part 7'!M36</f>
        <v>0</v>
      </c>
      <c r="N65" s="45">
        <f>+'Part 7'!N36</f>
        <v>0</v>
      </c>
      <c r="O65" s="45">
        <f>+'Part 7'!O36</f>
        <v>0</v>
      </c>
      <c r="P65" s="45">
        <f>+'Part 7'!P36</f>
        <v>0</v>
      </c>
      <c r="Q65" s="72">
        <f>SUM(E65:P65)</f>
        <v>0</v>
      </c>
      <c r="R65" s="37"/>
      <c r="S65" s="59"/>
      <c r="T65" s="344"/>
      <c r="U65" s="344"/>
      <c r="V65" s="344"/>
      <c r="W65" s="263"/>
    </row>
    <row r="66" spans="1:23" ht="12.75">
      <c r="A66" s="15">
        <v>42</v>
      </c>
      <c r="B66" s="14" t="s">
        <v>95</v>
      </c>
      <c r="C66" s="37"/>
      <c r="D66" s="37"/>
      <c r="E66" s="49">
        <f>ROUND(SUM(E64:E65),0)</f>
        <v>0</v>
      </c>
      <c r="F66" s="49">
        <f aca="true" t="shared" si="15" ref="F66:P66">ROUND(SUM(F64:F65),0)</f>
        <v>0</v>
      </c>
      <c r="G66" s="49">
        <f t="shared" si="15"/>
        <v>0</v>
      </c>
      <c r="H66" s="49">
        <f t="shared" si="15"/>
        <v>0</v>
      </c>
      <c r="I66" s="49">
        <f t="shared" si="15"/>
        <v>0</v>
      </c>
      <c r="J66" s="49">
        <f t="shared" si="15"/>
        <v>0</v>
      </c>
      <c r="K66" s="49">
        <f t="shared" si="15"/>
        <v>0</v>
      </c>
      <c r="L66" s="49">
        <f t="shared" si="15"/>
        <v>0</v>
      </c>
      <c r="M66" s="49">
        <f t="shared" si="15"/>
        <v>0</v>
      </c>
      <c r="N66" s="49">
        <f t="shared" si="15"/>
        <v>0</v>
      </c>
      <c r="O66" s="49">
        <f t="shared" si="15"/>
        <v>0</v>
      </c>
      <c r="P66" s="49">
        <f t="shared" si="15"/>
        <v>0</v>
      </c>
      <c r="Q66" s="54">
        <f>SUM(E66:P66)</f>
        <v>0</v>
      </c>
      <c r="R66" s="37"/>
      <c r="S66" s="59"/>
      <c r="T66" s="59"/>
      <c r="U66" s="59"/>
      <c r="V66" s="59"/>
      <c r="W66" s="263"/>
    </row>
    <row r="67" spans="2:23" ht="5.25" customHeight="1">
      <c r="B67" s="8"/>
      <c r="C67" s="37"/>
      <c r="D67" s="37"/>
      <c r="E67" s="64"/>
      <c r="F67" s="64"/>
      <c r="G67" s="64"/>
      <c r="H67" s="64"/>
      <c r="I67" s="35"/>
      <c r="J67" s="35"/>
      <c r="K67" s="35"/>
      <c r="L67" s="35"/>
      <c r="M67" s="35"/>
      <c r="N67" s="35"/>
      <c r="O67" s="35"/>
      <c r="P67" s="35"/>
      <c r="Q67" s="48"/>
      <c r="R67" s="37"/>
      <c r="S67" s="59"/>
      <c r="T67" s="59"/>
      <c r="U67" s="59"/>
      <c r="V67" s="59"/>
      <c r="W67" s="263"/>
    </row>
    <row r="68" spans="1:23" ht="13.5" thickBot="1">
      <c r="A68" s="15">
        <v>43</v>
      </c>
      <c r="B68" s="21" t="s">
        <v>218</v>
      </c>
      <c r="C68" s="37"/>
      <c r="D68" s="37"/>
      <c r="E68" s="319">
        <f>E39-E66</f>
        <v>0</v>
      </c>
      <c r="F68" s="319">
        <f aca="true" t="shared" si="16" ref="F68:Q68">F39-F66</f>
        <v>0</v>
      </c>
      <c r="G68" s="319">
        <f t="shared" si="16"/>
        <v>0</v>
      </c>
      <c r="H68" s="319">
        <f t="shared" si="16"/>
        <v>0</v>
      </c>
      <c r="I68" s="319">
        <f t="shared" si="16"/>
        <v>0</v>
      </c>
      <c r="J68" s="319">
        <f t="shared" si="16"/>
        <v>0</v>
      </c>
      <c r="K68" s="319">
        <f t="shared" si="16"/>
        <v>0</v>
      </c>
      <c r="L68" s="319">
        <f t="shared" si="16"/>
        <v>0</v>
      </c>
      <c r="M68" s="319">
        <f t="shared" si="16"/>
        <v>0</v>
      </c>
      <c r="N68" s="319">
        <f t="shared" si="16"/>
        <v>0</v>
      </c>
      <c r="O68" s="319">
        <f t="shared" si="16"/>
        <v>0</v>
      </c>
      <c r="P68" s="319">
        <f t="shared" si="16"/>
        <v>0</v>
      </c>
      <c r="Q68" s="552">
        <f t="shared" si="16"/>
        <v>0</v>
      </c>
      <c r="R68" s="37"/>
      <c r="S68" s="59"/>
      <c r="T68" s="59"/>
      <c r="U68" s="59"/>
      <c r="V68" s="59"/>
      <c r="W68" s="263"/>
    </row>
    <row r="69" spans="2:23" ht="9.75" customHeight="1" thickTop="1">
      <c r="B69" s="21"/>
      <c r="C69" s="37"/>
      <c r="D69" s="37"/>
      <c r="E69" s="320"/>
      <c r="F69" s="320"/>
      <c r="G69" s="320"/>
      <c r="H69" s="320"/>
      <c r="I69" s="320"/>
      <c r="J69" s="320"/>
      <c r="K69" s="320"/>
      <c r="L69" s="320"/>
      <c r="M69" s="320"/>
      <c r="N69" s="320"/>
      <c r="O69" s="320"/>
      <c r="P69" s="320"/>
      <c r="Q69" s="321"/>
      <c r="R69" s="37"/>
      <c r="S69" s="59"/>
      <c r="T69" s="59"/>
      <c r="U69" s="59"/>
      <c r="V69" s="59"/>
      <c r="W69" s="263"/>
    </row>
    <row r="70" spans="1:23" ht="15.75">
      <c r="A70" s="15">
        <v>44</v>
      </c>
      <c r="B70" s="21" t="s">
        <v>305</v>
      </c>
      <c r="C70" s="37"/>
      <c r="D70" s="37"/>
      <c r="E70" s="632">
        <f>+E68-(E20-E49+E50-('Part 2'!E17*('Part 1'!E11+'Part 1'!E12)))</f>
        <v>0</v>
      </c>
      <c r="F70" s="593">
        <f>+F68-(F20-F49+F50-('Part 2'!F17*('Part 1'!F11+'Part 1'!F12)))</f>
        <v>0</v>
      </c>
      <c r="G70" s="593">
        <f>+G68-(G20-G49+G50-('Part 2'!G17*('Part 1'!G11+'Part 1'!G12)))</f>
        <v>0</v>
      </c>
      <c r="H70" s="593">
        <f>+H68-(H20-H49+H50-('Part 2'!H17*('Part 1'!H11+'Part 1'!H12)))</f>
        <v>0</v>
      </c>
      <c r="I70" s="593">
        <f>+I68-(I20-I49+I50-('Part 2'!I17*('Part 1'!I11+'Part 1'!I12)))</f>
        <v>0</v>
      </c>
      <c r="J70" s="593">
        <f>+J68-(J20-J49+J50-('Part 2'!J17*('Part 1'!J11+'Part 1'!J12)))</f>
        <v>0</v>
      </c>
      <c r="K70" s="593">
        <f>+K68-(K20-K49+K50-('Part 2'!K17*('Part 1'!K11+'Part 1'!K12)))</f>
        <v>0</v>
      </c>
      <c r="L70" s="593">
        <f>+L68-(L20-L49+L50-('Part 2'!L17*('Part 1'!L11+'Part 1'!L12)))</f>
        <v>0</v>
      </c>
      <c r="M70" s="593">
        <f>+M68-(M20-M49+M50-('Part 2'!M17*('Part 1'!M11+'Part 1'!M12)))</f>
        <v>0</v>
      </c>
      <c r="N70" s="593">
        <f>+N68-(N20-N49+N50-('Part 2'!N17*('Part 1'!N11+'Part 1'!N12)))</f>
        <v>0</v>
      </c>
      <c r="O70" s="593">
        <f>+O68-(O20-O49+O50-('Part 2'!O17*('Part 1'!O11+'Part 1'!O12)))</f>
        <v>0</v>
      </c>
      <c r="P70" s="593">
        <f>+P68-(P20-P49+P50-('Part 2'!P17*('Part 1'!P11+'Part 1'!P12)))</f>
        <v>0</v>
      </c>
      <c r="Q70" s="553">
        <f>SUM(E70:P70)</f>
        <v>0</v>
      </c>
      <c r="R70" s="37"/>
      <c r="S70" s="59"/>
      <c r="T70" s="59"/>
      <c r="U70" s="59"/>
      <c r="V70" s="59"/>
      <c r="W70" s="263"/>
    </row>
    <row r="71" spans="2:23" ht="12.75">
      <c r="B71" s="8"/>
      <c r="C71" s="35"/>
      <c r="D71" s="35"/>
      <c r="E71" s="37"/>
      <c r="F71" s="35"/>
      <c r="G71" s="35"/>
      <c r="H71" s="35"/>
      <c r="I71" s="35"/>
      <c r="J71" s="35"/>
      <c r="K71" s="35"/>
      <c r="L71" s="35"/>
      <c r="M71" s="35"/>
      <c r="N71" s="35"/>
      <c r="O71" s="35"/>
      <c r="P71" s="35"/>
      <c r="Q71" s="37"/>
      <c r="R71" s="35"/>
      <c r="S71" s="345"/>
      <c r="T71" s="345"/>
      <c r="U71" s="345"/>
      <c r="V71" s="345"/>
      <c r="W71" s="263"/>
    </row>
    <row r="72" spans="1:23" ht="12.75">
      <c r="A72" s="15">
        <v>45</v>
      </c>
      <c r="B72" s="127" t="s">
        <v>221</v>
      </c>
      <c r="C72" s="237"/>
      <c r="D72" s="237"/>
      <c r="E72" s="238">
        <f>IF(E$39&gt;0,((E48+E60)/E$39),0)</f>
        <v>0</v>
      </c>
      <c r="F72" s="238">
        <f aca="true" t="shared" si="17" ref="F72:Q72">IF(F$39&gt;0,((F48+F60)/F$39),0)</f>
        <v>0</v>
      </c>
      <c r="G72" s="238">
        <f t="shared" si="17"/>
        <v>0</v>
      </c>
      <c r="H72" s="238">
        <f t="shared" si="17"/>
        <v>0</v>
      </c>
      <c r="I72" s="238">
        <f t="shared" si="17"/>
        <v>0</v>
      </c>
      <c r="J72" s="238">
        <f t="shared" si="17"/>
        <v>0</v>
      </c>
      <c r="K72" s="238">
        <f t="shared" si="17"/>
        <v>0</v>
      </c>
      <c r="L72" s="238">
        <f t="shared" si="17"/>
        <v>0</v>
      </c>
      <c r="M72" s="238">
        <f t="shared" si="17"/>
        <v>0</v>
      </c>
      <c r="N72" s="238">
        <f t="shared" si="17"/>
        <v>0</v>
      </c>
      <c r="O72" s="238">
        <f t="shared" si="17"/>
        <v>0</v>
      </c>
      <c r="P72" s="238">
        <f t="shared" si="17"/>
        <v>0</v>
      </c>
      <c r="Q72" s="238">
        <f t="shared" si="17"/>
        <v>0</v>
      </c>
      <c r="R72" s="239"/>
      <c r="S72" s="346"/>
      <c r="T72" s="346"/>
      <c r="U72" s="347"/>
      <c r="V72" s="347"/>
      <c r="W72" s="263"/>
    </row>
    <row r="73" spans="1:23" ht="12.75">
      <c r="A73" s="15">
        <v>46</v>
      </c>
      <c r="B73" s="127" t="s">
        <v>222</v>
      </c>
      <c r="C73" s="237"/>
      <c r="D73" s="237"/>
      <c r="E73" s="633">
        <f>IF(E$39&gt;0,((E49-E50+E61)/E$39),0)</f>
        <v>0</v>
      </c>
      <c r="F73" s="597">
        <f aca="true" t="shared" si="18" ref="F73:Q73">IF(F$39&gt;0,((F49-F50+F61)/F$39),0)</f>
        <v>0</v>
      </c>
      <c r="G73" s="597">
        <f t="shared" si="18"/>
        <v>0</v>
      </c>
      <c r="H73" s="597">
        <f t="shared" si="18"/>
        <v>0</v>
      </c>
      <c r="I73" s="597">
        <f t="shared" si="18"/>
        <v>0</v>
      </c>
      <c r="J73" s="597">
        <f t="shared" si="18"/>
        <v>0</v>
      </c>
      <c r="K73" s="597">
        <f t="shared" si="18"/>
        <v>0</v>
      </c>
      <c r="L73" s="597">
        <f t="shared" si="18"/>
        <v>0</v>
      </c>
      <c r="M73" s="597">
        <f t="shared" si="18"/>
        <v>0</v>
      </c>
      <c r="N73" s="597">
        <f t="shared" si="18"/>
        <v>0</v>
      </c>
      <c r="O73" s="597">
        <f t="shared" si="18"/>
        <v>0</v>
      </c>
      <c r="P73" s="597">
        <f t="shared" si="18"/>
        <v>0</v>
      </c>
      <c r="Q73" s="597">
        <f t="shared" si="18"/>
        <v>0</v>
      </c>
      <c r="R73" s="239"/>
      <c r="S73" s="346"/>
      <c r="T73" s="346"/>
      <c r="U73" s="347"/>
      <c r="V73" s="347"/>
      <c r="W73" s="263"/>
    </row>
    <row r="74" spans="1:23" ht="12.75">
      <c r="A74" s="15">
        <v>47</v>
      </c>
      <c r="B74" s="127" t="s">
        <v>397</v>
      </c>
      <c r="C74" s="238"/>
      <c r="D74" s="238"/>
      <c r="E74" s="283" t="str">
        <f>IF(E39=0,"n/a ",+E64/E39)</f>
        <v>n/a </v>
      </c>
      <c r="F74" s="283" t="str">
        <f aca="true" t="shared" si="19" ref="F74:Q74">IF(F39=0,"n/a ",+F64/F39)</f>
        <v>n/a </v>
      </c>
      <c r="G74" s="283" t="str">
        <f t="shared" si="19"/>
        <v>n/a </v>
      </c>
      <c r="H74" s="283" t="str">
        <f t="shared" si="19"/>
        <v>n/a </v>
      </c>
      <c r="I74" s="283" t="str">
        <f t="shared" si="19"/>
        <v>n/a </v>
      </c>
      <c r="J74" s="283" t="str">
        <f t="shared" si="19"/>
        <v>n/a </v>
      </c>
      <c r="K74" s="283" t="str">
        <f t="shared" si="19"/>
        <v>n/a </v>
      </c>
      <c r="L74" s="283" t="str">
        <f t="shared" si="19"/>
        <v>n/a </v>
      </c>
      <c r="M74" s="283" t="str">
        <f t="shared" si="19"/>
        <v>n/a </v>
      </c>
      <c r="N74" s="283" t="str">
        <f t="shared" si="19"/>
        <v>n/a </v>
      </c>
      <c r="O74" s="283" t="str">
        <f t="shared" si="19"/>
        <v>n/a </v>
      </c>
      <c r="P74" s="283" t="str">
        <f t="shared" si="19"/>
        <v>n/a </v>
      </c>
      <c r="Q74" s="554" t="str">
        <f t="shared" si="19"/>
        <v>n/a </v>
      </c>
      <c r="R74" s="239"/>
      <c r="S74" s="346"/>
      <c r="T74" s="346"/>
      <c r="U74" s="347"/>
      <c r="V74" s="347"/>
      <c r="W74" s="263"/>
    </row>
    <row r="75" spans="1:23" ht="12.75">
      <c r="A75" s="15">
        <v>48</v>
      </c>
      <c r="B75" s="127" t="s">
        <v>101</v>
      </c>
      <c r="C75" s="237"/>
      <c r="D75" s="237"/>
      <c r="E75" s="237">
        <f>IF(E65&gt;0,(E65/E39),0)</f>
        <v>0</v>
      </c>
      <c r="F75" s="237">
        <f aca="true" t="shared" si="20" ref="F75:Q75">IF(F65&gt;0,(F65/F39),0)</f>
        <v>0</v>
      </c>
      <c r="G75" s="237">
        <f t="shared" si="20"/>
        <v>0</v>
      </c>
      <c r="H75" s="237">
        <f t="shared" si="20"/>
        <v>0</v>
      </c>
      <c r="I75" s="237">
        <f t="shared" si="20"/>
        <v>0</v>
      </c>
      <c r="J75" s="237">
        <f t="shared" si="20"/>
        <v>0</v>
      </c>
      <c r="K75" s="237">
        <f t="shared" si="20"/>
        <v>0</v>
      </c>
      <c r="L75" s="237">
        <f t="shared" si="20"/>
        <v>0</v>
      </c>
      <c r="M75" s="237">
        <f t="shared" si="20"/>
        <v>0</v>
      </c>
      <c r="N75" s="237">
        <f t="shared" si="20"/>
        <v>0</v>
      </c>
      <c r="O75" s="237">
        <f t="shared" si="20"/>
        <v>0</v>
      </c>
      <c r="P75" s="237">
        <f t="shared" si="20"/>
        <v>0</v>
      </c>
      <c r="Q75" s="237">
        <f t="shared" si="20"/>
        <v>0</v>
      </c>
      <c r="R75" s="240"/>
      <c r="S75" s="348"/>
      <c r="T75" s="348"/>
      <c r="U75" s="349"/>
      <c r="V75" s="349"/>
      <c r="W75" s="263"/>
    </row>
    <row r="76" spans="1:23" ht="15.75" thickBot="1">
      <c r="A76" s="15">
        <v>49</v>
      </c>
      <c r="B76" s="21" t="s">
        <v>219</v>
      </c>
      <c r="C76" s="221"/>
      <c r="D76" s="221"/>
      <c r="E76" s="340">
        <f>IF(E68&lt;&gt;0,E68/E39,0)</f>
        <v>0</v>
      </c>
      <c r="F76" s="340">
        <f aca="true" t="shared" si="21" ref="F76:Q76">IF(F68&lt;&gt;0,F68/F39,0)</f>
        <v>0</v>
      </c>
      <c r="G76" s="340">
        <f t="shared" si="21"/>
        <v>0</v>
      </c>
      <c r="H76" s="340">
        <f t="shared" si="21"/>
        <v>0</v>
      </c>
      <c r="I76" s="340">
        <f t="shared" si="21"/>
        <v>0</v>
      </c>
      <c r="J76" s="340">
        <f t="shared" si="21"/>
        <v>0</v>
      </c>
      <c r="K76" s="340">
        <f t="shared" si="21"/>
        <v>0</v>
      </c>
      <c r="L76" s="340">
        <f t="shared" si="21"/>
        <v>0</v>
      </c>
      <c r="M76" s="340">
        <f t="shared" si="21"/>
        <v>0</v>
      </c>
      <c r="N76" s="340">
        <f t="shared" si="21"/>
        <v>0</v>
      </c>
      <c r="O76" s="340">
        <f t="shared" si="21"/>
        <v>0</v>
      </c>
      <c r="P76" s="340">
        <f t="shared" si="21"/>
        <v>0</v>
      </c>
      <c r="Q76" s="555">
        <f t="shared" si="21"/>
        <v>0</v>
      </c>
      <c r="R76" s="240"/>
      <c r="S76" s="348"/>
      <c r="T76" s="348"/>
      <c r="U76" s="349"/>
      <c r="V76" s="349"/>
      <c r="W76" s="263"/>
    </row>
    <row r="77" spans="2:23" ht="6.75" customHeight="1" thickTop="1">
      <c r="B77" s="21"/>
      <c r="C77" s="221"/>
      <c r="D77" s="221"/>
      <c r="E77" s="221"/>
      <c r="F77" s="221"/>
      <c r="G77" s="221"/>
      <c r="H77" s="221"/>
      <c r="I77" s="221"/>
      <c r="J77" s="221"/>
      <c r="K77" s="221"/>
      <c r="L77" s="221"/>
      <c r="M77" s="221"/>
      <c r="N77" s="221"/>
      <c r="O77" s="221"/>
      <c r="P77" s="221"/>
      <c r="Q77" s="221"/>
      <c r="R77" s="240"/>
      <c r="S77" s="348"/>
      <c r="T77" s="348"/>
      <c r="U77" s="349"/>
      <c r="V77" s="349"/>
      <c r="W77" s="263"/>
    </row>
    <row r="78" spans="1:23" ht="12.75">
      <c r="A78" s="15">
        <v>50</v>
      </c>
      <c r="B78" s="185" t="s">
        <v>223</v>
      </c>
      <c r="C78" s="241"/>
      <c r="D78" s="241"/>
      <c r="E78" s="283" t="str">
        <f>IF(E35&gt;0,+((E65-SUM('Part 7'!E32:E34))/(E39-(E20+E29))),"n/a ")</f>
        <v>n/a </v>
      </c>
      <c r="F78" s="283" t="str">
        <f>IF(F35&gt;0,+((F65-SUM('Part 7'!F32:F34))/(F39-(F20+F29))),"n/a ")</f>
        <v>n/a </v>
      </c>
      <c r="G78" s="283" t="str">
        <f>IF(G35&gt;0,+((G65-SUM('Part 7'!G32:G34))/(G39-(G20+G29))),"n/a ")</f>
        <v>n/a </v>
      </c>
      <c r="H78" s="283" t="str">
        <f>IF(H35&gt;0,+((H65-SUM('Part 7'!H32:H34))/(H39-(H20+H29))),"n/a ")</f>
        <v>n/a </v>
      </c>
      <c r="I78" s="283" t="str">
        <f>IF(I35&gt;0,+((I65-SUM('Part 7'!I32:I34))/(I39-(I20+I29))),"n/a ")</f>
        <v>n/a </v>
      </c>
      <c r="J78" s="283" t="str">
        <f>IF(J35&gt;0,+((J65-SUM('Part 7'!J32:J34))/(J39-(J20+J29))),"n/a ")</f>
        <v>n/a </v>
      </c>
      <c r="K78" s="283" t="str">
        <f>IF(K35&gt;0,+((K65-SUM('Part 7'!K32:K34))/(K39-(K20+K29))),"n/a ")</f>
        <v>n/a </v>
      </c>
      <c r="L78" s="283" t="str">
        <f>IF(L35&gt;0,+((L65-SUM('Part 7'!L32:L34))/(L39-(L20+L29))),"n/a ")</f>
        <v>n/a </v>
      </c>
      <c r="M78" s="283" t="str">
        <f>IF(M35&gt;0,+((M65-SUM('Part 7'!M32:M34))/(M39-(M20+M29))),"n/a ")</f>
        <v>n/a </v>
      </c>
      <c r="N78" s="283" t="str">
        <f>IF(N35&gt;0,+((N65-SUM('Part 7'!N32:N34))/(N39-(N20+N29))),"n/a ")</f>
        <v>n/a </v>
      </c>
      <c r="O78" s="283" t="str">
        <f>IF(O35&gt;0,+((O65-SUM('Part 7'!O32:O34))/(O39-(O20+O29))),"n/a ")</f>
        <v>n/a </v>
      </c>
      <c r="P78" s="283" t="str">
        <f>IF(P35&gt;0,+((P65-SUM('Part 7'!P32:P34))/(P39-(P20+P29))),"n/a ")</f>
        <v>n/a </v>
      </c>
      <c r="Q78" s="283" t="str">
        <f>IF(Q35&gt;0,+((Q65-SUM('Part 7'!Q32:Q34))/(Q39-(Q20+Q29))),"n/a ")</f>
        <v>n/a </v>
      </c>
      <c r="R78" s="240"/>
      <c r="S78" s="348"/>
      <c r="T78" s="348"/>
      <c r="U78" s="349"/>
      <c r="V78" s="349"/>
      <c r="W78" s="263"/>
    </row>
    <row r="79" spans="1:23" ht="12.75">
      <c r="A79" s="15"/>
      <c r="B79" s="242" t="s">
        <v>391</v>
      </c>
      <c r="C79" s="241"/>
      <c r="D79" s="241"/>
      <c r="E79" s="238"/>
      <c r="F79" s="238"/>
      <c r="G79" s="238"/>
      <c r="H79" s="238"/>
      <c r="I79" s="238"/>
      <c r="J79" s="238"/>
      <c r="K79" s="238"/>
      <c r="L79" s="238"/>
      <c r="M79" s="238"/>
      <c r="N79" s="238"/>
      <c r="O79" s="238"/>
      <c r="P79" s="238"/>
      <c r="Q79" s="238"/>
      <c r="R79" s="240"/>
      <c r="S79" s="348"/>
      <c r="T79" s="348"/>
      <c r="U79" s="349"/>
      <c r="V79" s="349"/>
      <c r="W79" s="263"/>
    </row>
    <row r="80" spans="2:23" ht="9" customHeight="1">
      <c r="B80" s="21"/>
      <c r="C80" s="221"/>
      <c r="D80" s="221"/>
      <c r="E80" s="221"/>
      <c r="F80" s="221"/>
      <c r="G80" s="221"/>
      <c r="H80" s="221"/>
      <c r="I80" s="221"/>
      <c r="J80" s="221"/>
      <c r="K80" s="221"/>
      <c r="L80" s="221"/>
      <c r="M80" s="221"/>
      <c r="N80" s="221"/>
      <c r="O80" s="221"/>
      <c r="P80" s="221"/>
      <c r="Q80" s="221"/>
      <c r="R80" s="240"/>
      <c r="S80" s="348"/>
      <c r="T80" s="348"/>
      <c r="U80" s="349"/>
      <c r="V80" s="349"/>
      <c r="W80" s="263"/>
    </row>
    <row r="81" spans="1:23" ht="12.75">
      <c r="A81" s="15">
        <v>51</v>
      </c>
      <c r="B81" s="21" t="s">
        <v>220</v>
      </c>
      <c r="C81" s="221"/>
      <c r="D81" s="221"/>
      <c r="E81" s="283" t="str">
        <f>IF((E39-E20)=0,"n/a ",+E70/(E39-E20))</f>
        <v>n/a </v>
      </c>
      <c r="F81" s="283" t="str">
        <f aca="true" t="shared" si="22" ref="F81:Q81">IF((F39-F20)=0,"n/a ",+F70/(F39-F20))</f>
        <v>n/a </v>
      </c>
      <c r="G81" s="283" t="str">
        <f t="shared" si="22"/>
        <v>n/a </v>
      </c>
      <c r="H81" s="283" t="str">
        <f t="shared" si="22"/>
        <v>n/a </v>
      </c>
      <c r="I81" s="283" t="str">
        <f t="shared" si="22"/>
        <v>n/a </v>
      </c>
      <c r="J81" s="283" t="str">
        <f t="shared" si="22"/>
        <v>n/a </v>
      </c>
      <c r="K81" s="283" t="str">
        <f t="shared" si="22"/>
        <v>n/a </v>
      </c>
      <c r="L81" s="283" t="str">
        <f t="shared" si="22"/>
        <v>n/a </v>
      </c>
      <c r="M81" s="283" t="str">
        <f t="shared" si="22"/>
        <v>n/a </v>
      </c>
      <c r="N81" s="283" t="str">
        <f t="shared" si="22"/>
        <v>n/a </v>
      </c>
      <c r="O81" s="283" t="str">
        <f t="shared" si="22"/>
        <v>n/a </v>
      </c>
      <c r="P81" s="283" t="str">
        <f t="shared" si="22"/>
        <v>n/a </v>
      </c>
      <c r="Q81" s="554" t="str">
        <f t="shared" si="22"/>
        <v>n/a </v>
      </c>
      <c r="R81" s="240"/>
      <c r="S81" s="348"/>
      <c r="T81" s="348"/>
      <c r="U81" s="349"/>
      <c r="V81" s="349"/>
      <c r="W81" s="263"/>
    </row>
    <row r="82" spans="2:23" ht="9" customHeight="1">
      <c r="B82" s="21"/>
      <c r="C82" s="221"/>
      <c r="D82" s="221"/>
      <c r="E82" s="221"/>
      <c r="F82" s="221"/>
      <c r="G82" s="221"/>
      <c r="H82" s="221"/>
      <c r="I82" s="221"/>
      <c r="J82" s="221"/>
      <c r="K82" s="221"/>
      <c r="L82" s="221"/>
      <c r="M82" s="221"/>
      <c r="N82" s="221"/>
      <c r="O82" s="221"/>
      <c r="P82" s="221"/>
      <c r="Q82" s="221"/>
      <c r="R82" s="240"/>
      <c r="S82" s="348"/>
      <c r="T82" s="348"/>
      <c r="U82" s="349"/>
      <c r="V82" s="349"/>
      <c r="W82" s="263"/>
    </row>
    <row r="83" spans="1:23" ht="12.75">
      <c r="A83" s="15"/>
      <c r="B83" s="253" t="s">
        <v>392</v>
      </c>
      <c r="C83" s="59"/>
      <c r="D83" s="59"/>
      <c r="E83" s="249"/>
      <c r="F83" s="249"/>
      <c r="G83" s="249"/>
      <c r="H83" s="249"/>
      <c r="I83" s="249"/>
      <c r="J83" s="249"/>
      <c r="K83" s="249"/>
      <c r="L83" s="249"/>
      <c r="M83" s="249"/>
      <c r="N83" s="249"/>
      <c r="O83" s="249"/>
      <c r="P83" s="249"/>
      <c r="Q83" s="184"/>
      <c r="R83" s="51"/>
      <c r="S83" s="350"/>
      <c r="T83" s="350"/>
      <c r="U83" s="350"/>
      <c r="V83" s="350"/>
      <c r="W83" s="263"/>
    </row>
    <row r="84" spans="1:23" ht="12.75">
      <c r="A84" s="15">
        <v>52</v>
      </c>
      <c r="B84" s="8" t="s">
        <v>162</v>
      </c>
      <c r="C84" s="59"/>
      <c r="D84" s="59"/>
      <c r="E84" s="29">
        <f aca="true" t="shared" si="23" ref="E84:P84">+E18</f>
        <v>0</v>
      </c>
      <c r="F84" s="29">
        <f t="shared" si="23"/>
        <v>0</v>
      </c>
      <c r="G84" s="29">
        <f t="shared" si="23"/>
        <v>0</v>
      </c>
      <c r="H84" s="29">
        <f t="shared" si="23"/>
        <v>0</v>
      </c>
      <c r="I84" s="29">
        <f t="shared" si="23"/>
        <v>0</v>
      </c>
      <c r="J84" s="29">
        <f t="shared" si="23"/>
        <v>0</v>
      </c>
      <c r="K84" s="29">
        <f t="shared" si="23"/>
        <v>0</v>
      </c>
      <c r="L84" s="29">
        <f t="shared" si="23"/>
        <v>0</v>
      </c>
      <c r="M84" s="29">
        <f t="shared" si="23"/>
        <v>0</v>
      </c>
      <c r="N84" s="29">
        <f t="shared" si="23"/>
        <v>0</v>
      </c>
      <c r="O84" s="29">
        <f t="shared" si="23"/>
        <v>0</v>
      </c>
      <c r="P84" s="29">
        <f t="shared" si="23"/>
        <v>0</v>
      </c>
      <c r="Q84" s="132">
        <f>SUM(E84:P84)</f>
        <v>0</v>
      </c>
      <c r="R84" s="51"/>
      <c r="S84" s="350"/>
      <c r="T84" s="350"/>
      <c r="U84" s="350"/>
      <c r="V84" s="350"/>
      <c r="W84" s="263"/>
    </row>
    <row r="85" spans="1:23" ht="12.75">
      <c r="A85" s="15">
        <v>53</v>
      </c>
      <c r="B85" s="8" t="s">
        <v>163</v>
      </c>
      <c r="C85" s="59"/>
      <c r="D85" s="59"/>
      <c r="E85" s="29">
        <f aca="true" t="shared" si="24" ref="E85:P85">+E26+E27</f>
        <v>0</v>
      </c>
      <c r="F85" s="29">
        <f t="shared" si="24"/>
        <v>0</v>
      </c>
      <c r="G85" s="29">
        <f t="shared" si="24"/>
        <v>0</v>
      </c>
      <c r="H85" s="29">
        <f t="shared" si="24"/>
        <v>0</v>
      </c>
      <c r="I85" s="29">
        <f t="shared" si="24"/>
        <v>0</v>
      </c>
      <c r="J85" s="29">
        <f t="shared" si="24"/>
        <v>0</v>
      </c>
      <c r="K85" s="29">
        <f t="shared" si="24"/>
        <v>0</v>
      </c>
      <c r="L85" s="29">
        <f t="shared" si="24"/>
        <v>0</v>
      </c>
      <c r="M85" s="29">
        <f t="shared" si="24"/>
        <v>0</v>
      </c>
      <c r="N85" s="29">
        <f t="shared" si="24"/>
        <v>0</v>
      </c>
      <c r="O85" s="29">
        <f t="shared" si="24"/>
        <v>0</v>
      </c>
      <c r="P85" s="29">
        <f t="shared" si="24"/>
        <v>0</v>
      </c>
      <c r="Q85" s="132">
        <f>SUM(E85:P85)</f>
        <v>0</v>
      </c>
      <c r="R85" s="51"/>
      <c r="S85" s="350"/>
      <c r="T85" s="350"/>
      <c r="U85" s="350"/>
      <c r="V85" s="350"/>
      <c r="W85" s="263"/>
    </row>
    <row r="86" spans="1:23" ht="12.75">
      <c r="A86" s="15">
        <v>54</v>
      </c>
      <c r="B86" s="8" t="s">
        <v>165</v>
      </c>
      <c r="C86" s="59"/>
      <c r="D86" s="59"/>
      <c r="E86" s="264"/>
      <c r="F86" s="264"/>
      <c r="G86" s="264"/>
      <c r="H86" s="264"/>
      <c r="I86" s="264"/>
      <c r="J86" s="264"/>
      <c r="K86" s="264"/>
      <c r="L86" s="264"/>
      <c r="M86" s="264"/>
      <c r="N86" s="264"/>
      <c r="O86" s="264"/>
      <c r="P86" s="256"/>
      <c r="Q86" s="132">
        <f>SUM(E86:P86)</f>
        <v>0</v>
      </c>
      <c r="R86" s="51"/>
      <c r="S86" s="350"/>
      <c r="T86" s="350"/>
      <c r="U86" s="350"/>
      <c r="V86" s="350"/>
      <c r="W86" s="263"/>
    </row>
    <row r="87" spans="1:23" ht="12.75">
      <c r="A87" s="15">
        <v>55</v>
      </c>
      <c r="B87" s="8" t="s">
        <v>166</v>
      </c>
      <c r="C87" s="59"/>
      <c r="D87" s="59"/>
      <c r="E87" s="264"/>
      <c r="F87" s="264"/>
      <c r="G87" s="264"/>
      <c r="H87" s="264"/>
      <c r="I87" s="264"/>
      <c r="J87" s="264"/>
      <c r="K87" s="264"/>
      <c r="L87" s="264"/>
      <c r="M87" s="264"/>
      <c r="N87" s="264"/>
      <c r="O87" s="264"/>
      <c r="P87" s="256"/>
      <c r="Q87" s="62">
        <f>SUM(E87:P87)</f>
        <v>0</v>
      </c>
      <c r="R87" s="51"/>
      <c r="S87" s="350"/>
      <c r="T87" s="350"/>
      <c r="U87" s="350"/>
      <c r="V87" s="350"/>
      <c r="W87" s="263"/>
    </row>
    <row r="88" spans="1:23" ht="12.75">
      <c r="A88" s="15">
        <v>56</v>
      </c>
      <c r="B88" s="14" t="s">
        <v>164</v>
      </c>
      <c r="C88" s="59"/>
      <c r="D88" s="59"/>
      <c r="E88" s="49">
        <f>+E84+E85-E86-E87</f>
        <v>0</v>
      </c>
      <c r="F88" s="49">
        <f aca="true" t="shared" si="25" ref="F88:P88">+F84+F85-F86-F87</f>
        <v>0</v>
      </c>
      <c r="G88" s="49">
        <f t="shared" si="25"/>
        <v>0</v>
      </c>
      <c r="H88" s="49">
        <f t="shared" si="25"/>
        <v>0</v>
      </c>
      <c r="I88" s="49">
        <f t="shared" si="25"/>
        <v>0</v>
      </c>
      <c r="J88" s="49">
        <f t="shared" si="25"/>
        <v>0</v>
      </c>
      <c r="K88" s="49">
        <f t="shared" si="25"/>
        <v>0</v>
      </c>
      <c r="L88" s="49">
        <f t="shared" si="25"/>
        <v>0</v>
      </c>
      <c r="M88" s="49">
        <f t="shared" si="25"/>
        <v>0</v>
      </c>
      <c r="N88" s="49">
        <f t="shared" si="25"/>
        <v>0</v>
      </c>
      <c r="O88" s="49">
        <f t="shared" si="25"/>
        <v>0</v>
      </c>
      <c r="P88" s="49">
        <f t="shared" si="25"/>
        <v>0</v>
      </c>
      <c r="Q88" s="556">
        <f>SUM(E88:P88)</f>
        <v>0</v>
      </c>
      <c r="R88" s="51"/>
      <c r="S88" s="350"/>
      <c r="T88" s="350"/>
      <c r="U88" s="350"/>
      <c r="V88" s="350"/>
      <c r="W88" s="263"/>
    </row>
    <row r="89" spans="1:23" s="69" customFormat="1" ht="9" customHeight="1">
      <c r="A89" s="15"/>
      <c r="B89" s="20"/>
      <c r="C89" s="59"/>
      <c r="D89" s="59"/>
      <c r="E89" s="83"/>
      <c r="F89" s="83"/>
      <c r="G89" s="83"/>
      <c r="H89" s="83"/>
      <c r="I89" s="83"/>
      <c r="J89" s="83"/>
      <c r="K89" s="83"/>
      <c r="L89" s="83"/>
      <c r="M89" s="83"/>
      <c r="N89" s="83"/>
      <c r="O89" s="83"/>
      <c r="P89" s="83"/>
      <c r="Q89" s="184"/>
      <c r="R89" s="47"/>
      <c r="S89" s="343"/>
      <c r="T89" s="343"/>
      <c r="U89" s="343"/>
      <c r="V89" s="343"/>
      <c r="W89" s="351"/>
    </row>
    <row r="90" spans="2:23" s="69" customFormat="1" ht="12.75">
      <c r="B90" s="481" t="s">
        <v>299</v>
      </c>
      <c r="C90" s="482"/>
      <c r="D90" s="482"/>
      <c r="E90" s="482"/>
      <c r="F90" s="482"/>
      <c r="G90" s="482"/>
      <c r="H90" s="482"/>
      <c r="I90" s="482"/>
      <c r="J90" s="482"/>
      <c r="K90" s="482"/>
      <c r="L90" s="482"/>
      <c r="M90" s="482"/>
      <c r="N90" s="482"/>
      <c r="O90" s="482"/>
      <c r="P90" s="482"/>
      <c r="Q90" s="482"/>
      <c r="R90" s="47"/>
      <c r="S90" s="343"/>
      <c r="T90" s="343"/>
      <c r="U90" s="343"/>
      <c r="V90" s="343"/>
      <c r="W90" s="351"/>
    </row>
    <row r="91" spans="1:23" s="69" customFormat="1" ht="12.75">
      <c r="A91" s="15">
        <v>57</v>
      </c>
      <c r="B91" s="491" t="s">
        <v>410</v>
      </c>
      <c r="C91" s="491"/>
      <c r="D91" s="482"/>
      <c r="E91" s="483">
        <f aca="true" t="shared" si="26" ref="E91:P91">+E39</f>
        <v>0</v>
      </c>
      <c r="F91" s="483">
        <f t="shared" si="26"/>
        <v>0</v>
      </c>
      <c r="G91" s="483">
        <f t="shared" si="26"/>
        <v>0</v>
      </c>
      <c r="H91" s="483">
        <f t="shared" si="26"/>
        <v>0</v>
      </c>
      <c r="I91" s="483">
        <f t="shared" si="26"/>
        <v>0</v>
      </c>
      <c r="J91" s="483">
        <f t="shared" si="26"/>
        <v>0</v>
      </c>
      <c r="K91" s="483">
        <f t="shared" si="26"/>
        <v>0</v>
      </c>
      <c r="L91" s="483">
        <f t="shared" si="26"/>
        <v>0</v>
      </c>
      <c r="M91" s="483">
        <f t="shared" si="26"/>
        <v>0</v>
      </c>
      <c r="N91" s="483">
        <f t="shared" si="26"/>
        <v>0</v>
      </c>
      <c r="O91" s="483">
        <f t="shared" si="26"/>
        <v>0</v>
      </c>
      <c r="P91" s="483">
        <f t="shared" si="26"/>
        <v>0</v>
      </c>
      <c r="Q91" s="484">
        <f>SUM(E91:P91)</f>
        <v>0</v>
      </c>
      <c r="R91" s="47"/>
      <c r="S91" s="343"/>
      <c r="T91" s="343"/>
      <c r="U91" s="343"/>
      <c r="V91" s="343"/>
      <c r="W91" s="351"/>
    </row>
    <row r="92" spans="1:23" s="69" customFormat="1" ht="12.75">
      <c r="A92" s="15">
        <v>58</v>
      </c>
      <c r="B92" s="491" t="s">
        <v>412</v>
      </c>
      <c r="C92" s="491"/>
      <c r="D92" s="482"/>
      <c r="E92" s="495">
        <f>+E21-('Part 2'!E22*('Part 1'!E11+'Part 1'!E12))</f>
        <v>0</v>
      </c>
      <c r="F92" s="495">
        <f>+F21-('Part 2'!F22*('Part 1'!F11+'Part 1'!F12))</f>
        <v>0</v>
      </c>
      <c r="G92" s="495">
        <f>+G21-('Part 2'!G22*('Part 1'!G11+'Part 1'!G12))</f>
        <v>0</v>
      </c>
      <c r="H92" s="495">
        <f>+H21-('Part 2'!H22*('Part 1'!H11+'Part 1'!H12))</f>
        <v>0</v>
      </c>
      <c r="I92" s="495">
        <f>+I21-('Part 2'!I22*('Part 1'!I11+'Part 1'!I12))</f>
        <v>0</v>
      </c>
      <c r="J92" s="495">
        <f>+J21-('Part 2'!J22*('Part 1'!J11+'Part 1'!J12))</f>
        <v>0</v>
      </c>
      <c r="K92" s="495">
        <f>+K21-('Part 2'!K22*('Part 1'!K11+'Part 1'!K12))</f>
        <v>0</v>
      </c>
      <c r="L92" s="495">
        <f>+L21-('Part 2'!L22*('Part 1'!L11+'Part 1'!L12))</f>
        <v>0</v>
      </c>
      <c r="M92" s="495">
        <f>+M21-('Part 2'!M22*('Part 1'!M11+'Part 1'!M12))</f>
        <v>0</v>
      </c>
      <c r="N92" s="495">
        <f>+N21-('Part 2'!N22*('Part 1'!N11+'Part 1'!N12))</f>
        <v>0</v>
      </c>
      <c r="O92" s="495">
        <f>+O21-('Part 2'!O22*('Part 1'!O11+'Part 1'!O12))</f>
        <v>0</v>
      </c>
      <c r="P92" s="495">
        <f>+P21-('Part 2'!P22*('Part 1'!P11+'Part 1'!P12))</f>
        <v>0</v>
      </c>
      <c r="Q92" s="484">
        <f>SUM(E92:P92)</f>
        <v>0</v>
      </c>
      <c r="R92" s="47"/>
      <c r="S92" s="343"/>
      <c r="T92" s="343"/>
      <c r="U92" s="343"/>
      <c r="V92" s="343"/>
      <c r="W92" s="351"/>
    </row>
    <row r="93" spans="1:23" s="69" customFormat="1" ht="12.75">
      <c r="A93" s="15">
        <v>59</v>
      </c>
      <c r="B93" s="491" t="s">
        <v>411</v>
      </c>
      <c r="C93" s="491"/>
      <c r="D93" s="482"/>
      <c r="E93" s="485">
        <f>+E30-('Part 2'!E34*'Part 1'!E11)-(E37+E38)</f>
        <v>0</v>
      </c>
      <c r="F93" s="485">
        <f>+F30-('Part 2'!F34*'Part 1'!F11)-(F37+F38)</f>
        <v>0</v>
      </c>
      <c r="G93" s="485">
        <f>+G30-('Part 2'!G34*'Part 1'!G11)-(G37+G38)</f>
        <v>0</v>
      </c>
      <c r="H93" s="485">
        <f>+H30-('Part 2'!H34*'Part 1'!H11)-(H37+H38)</f>
        <v>0</v>
      </c>
      <c r="I93" s="485">
        <f>+I30-('Part 2'!I34*'Part 1'!I11)-(I37+I38)</f>
        <v>0</v>
      </c>
      <c r="J93" s="485">
        <f>+J30-('Part 2'!J34*'Part 1'!J11)-(J37+J38)</f>
        <v>0</v>
      </c>
      <c r="K93" s="485">
        <f>+K30-('Part 2'!K34*'Part 1'!K11)-(K37+K38)</f>
        <v>0</v>
      </c>
      <c r="L93" s="485">
        <f>+L30-('Part 2'!L34*'Part 1'!L11)-(L37+L38)</f>
        <v>0</v>
      </c>
      <c r="M93" s="485">
        <f>+M30-('Part 2'!M34*'Part 1'!M11)-(M37+M38)</f>
        <v>0</v>
      </c>
      <c r="N93" s="485">
        <f>+N30-('Part 2'!N34*'Part 1'!N11)-(N37+N38)</f>
        <v>0</v>
      </c>
      <c r="O93" s="485">
        <f>+O30-('Part 2'!O34*'Part 1'!O11)-(O37+O38)</f>
        <v>0</v>
      </c>
      <c r="P93" s="485">
        <f>+P30-('Part 2'!P34*'Part 1'!P11)-(P37+P38)</f>
        <v>0</v>
      </c>
      <c r="Q93" s="484">
        <f>SUM(E93:P93)</f>
        <v>0</v>
      </c>
      <c r="R93" s="47"/>
      <c r="S93" s="343"/>
      <c r="T93" s="343"/>
      <c r="U93" s="343"/>
      <c r="V93" s="343"/>
      <c r="W93" s="351"/>
    </row>
    <row r="94" spans="1:23" s="69" customFormat="1" ht="12.75">
      <c r="A94" s="15">
        <v>60</v>
      </c>
      <c r="B94" s="491" t="s">
        <v>302</v>
      </c>
      <c r="C94" s="491"/>
      <c r="D94" s="444"/>
      <c r="E94" s="446">
        <f>+E91-(E92+E93)</f>
        <v>0</v>
      </c>
      <c r="F94" s="446">
        <f aca="true" t="shared" si="27" ref="F94:Q94">+F91-(F92+F93)</f>
        <v>0</v>
      </c>
      <c r="G94" s="446">
        <f t="shared" si="27"/>
        <v>0</v>
      </c>
      <c r="H94" s="446">
        <f t="shared" si="27"/>
        <v>0</v>
      </c>
      <c r="I94" s="446">
        <f t="shared" si="27"/>
        <v>0</v>
      </c>
      <c r="J94" s="446">
        <f t="shared" si="27"/>
        <v>0</v>
      </c>
      <c r="K94" s="446">
        <f t="shared" si="27"/>
        <v>0</v>
      </c>
      <c r="L94" s="446">
        <f t="shared" si="27"/>
        <v>0</v>
      </c>
      <c r="M94" s="446">
        <f t="shared" si="27"/>
        <v>0</v>
      </c>
      <c r="N94" s="446">
        <f t="shared" si="27"/>
        <v>0</v>
      </c>
      <c r="O94" s="446">
        <f t="shared" si="27"/>
        <v>0</v>
      </c>
      <c r="P94" s="446">
        <f t="shared" si="27"/>
        <v>0</v>
      </c>
      <c r="Q94" s="446">
        <f t="shared" si="27"/>
        <v>0</v>
      </c>
      <c r="R94" s="47"/>
      <c r="S94" s="343"/>
      <c r="T94" s="343"/>
      <c r="U94" s="343"/>
      <c r="V94" s="343"/>
      <c r="W94" s="351"/>
    </row>
    <row r="95" spans="1:23" s="69" customFormat="1" ht="12.75">
      <c r="A95" s="491"/>
      <c r="B95" s="491"/>
      <c r="C95" s="491"/>
      <c r="D95" s="444"/>
      <c r="E95" s="446"/>
      <c r="F95" s="446"/>
      <c r="G95" s="446"/>
      <c r="H95" s="446"/>
      <c r="I95" s="446"/>
      <c r="J95" s="446"/>
      <c r="K95" s="446"/>
      <c r="L95" s="446"/>
      <c r="M95" s="446"/>
      <c r="N95" s="446"/>
      <c r="O95" s="446"/>
      <c r="P95" s="446"/>
      <c r="Q95" s="445"/>
      <c r="R95" s="47"/>
      <c r="S95" s="343"/>
      <c r="T95" s="343"/>
      <c r="U95" s="343"/>
      <c r="V95" s="343"/>
      <c r="W95" s="351"/>
    </row>
    <row r="96" spans="1:23" s="69" customFormat="1" ht="12.75">
      <c r="A96" s="15">
        <v>61</v>
      </c>
      <c r="B96" s="491" t="s">
        <v>525</v>
      </c>
      <c r="C96" s="491"/>
      <c r="D96" s="444"/>
      <c r="E96" s="485">
        <f>+E68</f>
        <v>0</v>
      </c>
      <c r="F96" s="485">
        <f aca="true" t="shared" si="28" ref="F96:P96">+F68</f>
        <v>0</v>
      </c>
      <c r="G96" s="485">
        <f t="shared" si="28"/>
        <v>0</v>
      </c>
      <c r="H96" s="485">
        <f t="shared" si="28"/>
        <v>0</v>
      </c>
      <c r="I96" s="485">
        <f t="shared" si="28"/>
        <v>0</v>
      </c>
      <c r="J96" s="485">
        <f t="shared" si="28"/>
        <v>0</v>
      </c>
      <c r="K96" s="485">
        <f t="shared" si="28"/>
        <v>0</v>
      </c>
      <c r="L96" s="485">
        <f t="shared" si="28"/>
        <v>0</v>
      </c>
      <c r="M96" s="485">
        <f t="shared" si="28"/>
        <v>0</v>
      </c>
      <c r="N96" s="485">
        <f t="shared" si="28"/>
        <v>0</v>
      </c>
      <c r="O96" s="485">
        <f t="shared" si="28"/>
        <v>0</v>
      </c>
      <c r="P96" s="485">
        <f t="shared" si="28"/>
        <v>0</v>
      </c>
      <c r="Q96" s="66">
        <f>SUM(E96:P96)</f>
        <v>0</v>
      </c>
      <c r="R96" s="47"/>
      <c r="S96" s="343"/>
      <c r="T96" s="343"/>
      <c r="U96" s="343"/>
      <c r="V96" s="343"/>
      <c r="W96" s="351"/>
    </row>
    <row r="97" spans="1:23" s="69" customFormat="1" ht="12.75">
      <c r="A97" s="15">
        <v>62</v>
      </c>
      <c r="B97" s="491" t="s">
        <v>300</v>
      </c>
      <c r="C97" s="491"/>
      <c r="D97" s="444"/>
      <c r="E97" s="495" t="str">
        <f>IF(+E92=0,IF(E$96=0,"n/a ",E$96*($Q92/($Q$92+$Q$93))),+'Part 2'!E56*'Part 1'!E92)</f>
        <v>n/a </v>
      </c>
      <c r="F97" s="485" t="str">
        <f>IF(+F92=0,IF(F$96=0,"n/a ",F$96*($Q92/($Q$92+$Q$93))),+'Part 2'!F56*'Part 1'!F92)</f>
        <v>n/a </v>
      </c>
      <c r="G97" s="485" t="str">
        <f>IF(+G92=0,IF(G$96=0,"n/a ",G$96*($Q92/($Q$92+$Q$93))),+'Part 2'!G56*'Part 1'!G92)</f>
        <v>n/a </v>
      </c>
      <c r="H97" s="485" t="str">
        <f>IF(+H92=0,IF(H$96=0,"n/a ",H$96*($Q92/($Q$92+$Q$93))),+'Part 2'!H56*'Part 1'!H92)</f>
        <v>n/a </v>
      </c>
      <c r="I97" s="485" t="str">
        <f>IF(+I92=0,IF(I$96=0,"n/a ",I$96*($Q92/($Q$92+$Q$93))),+'Part 2'!I56*'Part 1'!I92)</f>
        <v>n/a </v>
      </c>
      <c r="J97" s="485" t="str">
        <f>IF(+J92=0,IF(J$96=0,"n/a ",J$96*($Q92/($Q$92+$Q$93))),+'Part 2'!J56*'Part 1'!J92)</f>
        <v>n/a </v>
      </c>
      <c r="K97" s="485" t="str">
        <f>IF(+K92=0,IF(K$96=0,"n/a ",K$96*($Q92/($Q$92+$Q$93))),+'Part 2'!K56*'Part 1'!K92)</f>
        <v>n/a </v>
      </c>
      <c r="L97" s="485" t="str">
        <f>IF(+L92=0,IF(L$96=0,"n/a ",L$96*($Q92/($Q$92+$Q$93))),+'Part 2'!L56*'Part 1'!L92)</f>
        <v>n/a </v>
      </c>
      <c r="M97" s="485" t="str">
        <f>IF(+M92=0,IF(M$96=0,"n/a ",M$96*($Q92/($Q$92+$Q$93))),+'Part 2'!M56*'Part 1'!M92)</f>
        <v>n/a </v>
      </c>
      <c r="N97" s="485" t="str">
        <f>IF(+N92=0,IF(N$96=0,"n/a ",N$96*($Q92/($Q$92+$Q$93))),+'Part 2'!N56*'Part 1'!N92)</f>
        <v>n/a </v>
      </c>
      <c r="O97" s="485" t="str">
        <f>IF(+O92=0,IF(O$96=0,"n/a ",O$96*($Q92/($Q$92+$Q$93))),+'Part 2'!O56*'Part 1'!O92)</f>
        <v>n/a </v>
      </c>
      <c r="P97" s="485" t="str">
        <f>IF(+P92=0,IF(P$96=0,"n/a ",P$96*($Q92/($Q$92+$Q$93))),+'Part 2'!P56*'Part 1'!P92)</f>
        <v>n/a </v>
      </c>
      <c r="Q97" s="485" t="str">
        <f>IF(+Q92=0,"n/a ",+'Part 2'!Q56*'Part 1'!Q92)</f>
        <v>n/a </v>
      </c>
      <c r="R97" s="47"/>
      <c r="S97" s="546" t="str">
        <f>IF(Q97="n/a ","n/a ",+Q97-SUM(E97:P97))</f>
        <v>n/a </v>
      </c>
      <c r="T97" s="343"/>
      <c r="U97" s="343"/>
      <c r="V97" s="343"/>
      <c r="W97" s="351"/>
    </row>
    <row r="98" spans="1:23" s="69" customFormat="1" ht="12.75">
      <c r="A98" s="15">
        <v>63</v>
      </c>
      <c r="B98" s="491" t="s">
        <v>301</v>
      </c>
      <c r="C98" s="491"/>
      <c r="D98" s="444"/>
      <c r="E98" s="495" t="str">
        <f>IF(+E93=0,IF(E$96=0,"n/a ",E$96*($Q93/($Q$92+$Q$93))),+'Part 2'!E64*'Part 1'!E93)</f>
        <v>n/a </v>
      </c>
      <c r="F98" s="485" t="str">
        <f>IF(+F93=0,IF(F$96=0,"n/a ",F$96*($Q93/($Q$92+$Q$93))),+'Part 2'!F64*'Part 1'!F93)</f>
        <v>n/a </v>
      </c>
      <c r="G98" s="485" t="str">
        <f>IF(+G93=0,IF(G$96=0,"n/a ",G$96*($Q93/($Q$92+$Q$93))),+'Part 2'!G64*'Part 1'!G93)</f>
        <v>n/a </v>
      </c>
      <c r="H98" s="485" t="str">
        <f>IF(+H93=0,IF(H$96=0,"n/a ",H$96*($Q93/($Q$92+$Q$93))),+'Part 2'!H64*'Part 1'!H93)</f>
        <v>n/a </v>
      </c>
      <c r="I98" s="485" t="str">
        <f>IF(+I93=0,IF(I$96=0,"n/a ",I$96*($Q93/($Q$92+$Q$93))),+'Part 2'!I64*'Part 1'!I93)</f>
        <v>n/a </v>
      </c>
      <c r="J98" s="485" t="str">
        <f>IF(+J93=0,IF(J$96=0,"n/a ",J$96*($Q93/($Q$92+$Q$93))),+'Part 2'!J64*'Part 1'!J93)</f>
        <v>n/a </v>
      </c>
      <c r="K98" s="485" t="str">
        <f>IF(+K93=0,IF(K$96=0,"n/a ",K$96*($Q93/($Q$92+$Q$93))),+'Part 2'!K64*'Part 1'!K93)</f>
        <v>n/a </v>
      </c>
      <c r="L98" s="485" t="str">
        <f>IF(+L93=0,IF(L$96=0,"n/a ",L$96*($Q93/($Q$92+$Q$93))),+'Part 2'!L64*'Part 1'!L93)</f>
        <v>n/a </v>
      </c>
      <c r="M98" s="485" t="str">
        <f>IF(+M93=0,IF(M$96=0,"n/a ",M$96*($Q93/($Q$92+$Q$93))),+'Part 2'!M64*'Part 1'!M93)</f>
        <v>n/a </v>
      </c>
      <c r="N98" s="485" t="str">
        <f>IF(+N93=0,IF(N$96=0,"n/a ",N$96*($Q93/($Q$92+$Q$93))),+'Part 2'!N64*'Part 1'!N93)</f>
        <v>n/a </v>
      </c>
      <c r="O98" s="485" t="str">
        <f>IF(+O93=0,IF(O$96=0,"n/a ",O$96*($Q93/($Q$92+$Q$93))),+'Part 2'!O64*'Part 1'!O93)</f>
        <v>n/a </v>
      </c>
      <c r="P98" s="485" t="str">
        <f>IF(+P93=0,IF(P$96=0,"n/a ",P$96*($Q93/($Q$92+$Q$93))),+'Part 2'!P64*'Part 1'!P93)</f>
        <v>n/a </v>
      </c>
      <c r="Q98" s="485" t="str">
        <f>IF(+Q93=0,"n/a ",+'Part 2'!Q64*'Part 1'!Q93)</f>
        <v>n/a </v>
      </c>
      <c r="R98" s="47"/>
      <c r="S98" s="546" t="str">
        <f>IF(Q98="n/a ","n/a ",+Q98-SUM(E98:P98))</f>
        <v>n/a </v>
      </c>
      <c r="T98" s="343"/>
      <c r="U98" s="343"/>
      <c r="V98" s="343"/>
      <c r="W98" s="351"/>
    </row>
    <row r="99" spans="1:23" s="69" customFormat="1" ht="12.75">
      <c r="A99" s="15">
        <v>64</v>
      </c>
      <c r="B99" s="491" t="s">
        <v>302</v>
      </c>
      <c r="C99" s="491"/>
      <c r="D99" s="444"/>
      <c r="E99" s="446" t="str">
        <f>IF(E91=0,"n/a ",+E96-(E97+E98))</f>
        <v>n/a </v>
      </c>
      <c r="F99" s="446" t="str">
        <f aca="true" t="shared" si="29" ref="F99:Q99">IF(F91=0,"n/a ",+F96-(F97+F98))</f>
        <v>n/a </v>
      </c>
      <c r="G99" s="446" t="str">
        <f t="shared" si="29"/>
        <v>n/a </v>
      </c>
      <c r="H99" s="446" t="str">
        <f t="shared" si="29"/>
        <v>n/a </v>
      </c>
      <c r="I99" s="446" t="str">
        <f t="shared" si="29"/>
        <v>n/a </v>
      </c>
      <c r="J99" s="446" t="str">
        <f t="shared" si="29"/>
        <v>n/a </v>
      </c>
      <c r="K99" s="446" t="str">
        <f t="shared" si="29"/>
        <v>n/a </v>
      </c>
      <c r="L99" s="446" t="str">
        <f t="shared" si="29"/>
        <v>n/a </v>
      </c>
      <c r="M99" s="446" t="str">
        <f t="shared" si="29"/>
        <v>n/a </v>
      </c>
      <c r="N99" s="446" t="str">
        <f t="shared" si="29"/>
        <v>n/a </v>
      </c>
      <c r="O99" s="446" t="str">
        <f t="shared" si="29"/>
        <v>n/a </v>
      </c>
      <c r="P99" s="446" t="str">
        <f t="shared" si="29"/>
        <v>n/a </v>
      </c>
      <c r="Q99" s="446" t="str">
        <f t="shared" si="29"/>
        <v>n/a </v>
      </c>
      <c r="R99" s="47"/>
      <c r="S99" s="343"/>
      <c r="T99" s="343"/>
      <c r="U99" s="343"/>
      <c r="V99" s="343"/>
      <c r="W99" s="351"/>
    </row>
    <row r="100" spans="1:23" s="69" customFormat="1" ht="12.75">
      <c r="A100" s="651"/>
      <c r="B100" s="444"/>
      <c r="C100" s="444"/>
      <c r="D100" s="444"/>
      <c r="E100" s="446"/>
      <c r="F100" s="446"/>
      <c r="G100" s="446"/>
      <c r="H100" s="446"/>
      <c r="I100" s="446"/>
      <c r="J100" s="446"/>
      <c r="K100" s="446"/>
      <c r="L100" s="446"/>
      <c r="M100" s="446"/>
      <c r="N100" s="446"/>
      <c r="O100" s="446"/>
      <c r="P100" s="446"/>
      <c r="Q100" s="445"/>
      <c r="R100" s="47"/>
      <c r="S100" s="343"/>
      <c r="T100" s="343"/>
      <c r="U100" s="343"/>
      <c r="V100" s="343"/>
      <c r="W100" s="351"/>
    </row>
    <row r="101" spans="1:23" ht="41.25" customHeight="1">
      <c r="A101" s="686" t="s">
        <v>401</v>
      </c>
      <c r="B101" s="686"/>
      <c r="C101" s="686"/>
      <c r="D101" s="686"/>
      <c r="E101" s="686"/>
      <c r="F101" s="686"/>
      <c r="G101" s="686"/>
      <c r="H101" s="686"/>
      <c r="I101" s="686"/>
      <c r="J101" s="686"/>
      <c r="K101" s="686"/>
      <c r="L101" s="686"/>
      <c r="M101" s="686"/>
      <c r="N101" s="686"/>
      <c r="O101" s="686"/>
      <c r="P101" s="686"/>
      <c r="Q101" s="686"/>
      <c r="R101" s="22"/>
      <c r="S101" s="352"/>
      <c r="T101" s="352"/>
      <c r="U101" s="352"/>
      <c r="V101" s="352"/>
      <c r="W101" s="263"/>
    </row>
    <row r="102" spans="1:23" ht="12.75">
      <c r="A102" s="685"/>
      <c r="B102" s="685"/>
      <c r="C102" s="685"/>
      <c r="D102" s="685"/>
      <c r="E102" s="685"/>
      <c r="F102" s="685"/>
      <c r="G102" s="685"/>
      <c r="H102" s="685"/>
      <c r="I102" s="685"/>
      <c r="J102" s="685"/>
      <c r="K102" s="685"/>
      <c r="L102" s="685"/>
      <c r="M102" s="685"/>
      <c r="N102" s="685"/>
      <c r="O102" s="685"/>
      <c r="P102" s="685"/>
      <c r="Q102" s="685"/>
      <c r="W102" s="263"/>
    </row>
    <row r="103" spans="1:23" ht="12.75">
      <c r="A103" s="273"/>
      <c r="B103" s="272"/>
      <c r="C103" s="272"/>
      <c r="D103" s="272"/>
      <c r="E103" s="272"/>
      <c r="F103" s="272"/>
      <c r="G103" s="272"/>
      <c r="H103" s="272"/>
      <c r="I103" s="272"/>
      <c r="J103" s="272"/>
      <c r="K103" s="272"/>
      <c r="L103" s="272"/>
      <c r="M103" s="272"/>
      <c r="N103" s="272"/>
      <c r="O103" s="272"/>
      <c r="P103" s="272"/>
      <c r="Q103" s="272"/>
      <c r="W103" s="263"/>
    </row>
    <row r="104" ht="12.75">
      <c r="W104" s="263"/>
    </row>
    <row r="105" ht="12.75">
      <c r="W105" s="263"/>
    </row>
    <row r="106" ht="12.75">
      <c r="W106" s="263"/>
    </row>
    <row r="107" ht="12.75">
      <c r="W107" s="263"/>
    </row>
    <row r="108" ht="12.75">
      <c r="W108" s="263"/>
    </row>
    <row r="109" spans="1:23" ht="12.75">
      <c r="A109" s="652"/>
      <c r="B109" s="94"/>
      <c r="C109" s="94"/>
      <c r="D109" s="94"/>
      <c r="E109" s="80"/>
      <c r="F109" s="80"/>
      <c r="G109" s="80"/>
      <c r="H109" s="80"/>
      <c r="I109" s="80"/>
      <c r="J109" s="80"/>
      <c r="K109" s="80"/>
      <c r="L109" s="80"/>
      <c r="M109" s="80"/>
      <c r="N109" s="80"/>
      <c r="O109" s="80"/>
      <c r="P109" s="80"/>
      <c r="Q109" s="80"/>
      <c r="W109" s="263"/>
    </row>
    <row r="110" spans="1:23" ht="12.75">
      <c r="A110" s="549" t="s">
        <v>20</v>
      </c>
      <c r="B110" s="94"/>
      <c r="W110" s="263"/>
    </row>
    <row r="111" spans="1:23" ht="13.5" hidden="1" thickBot="1">
      <c r="A111" s="503"/>
      <c r="G111" s="325" t="s">
        <v>389</v>
      </c>
      <c r="H111" s="325"/>
      <c r="I111" s="325"/>
      <c r="J111" s="325"/>
      <c r="K111" s="325"/>
      <c r="W111" s="263"/>
    </row>
    <row r="112" spans="1:23" ht="12.75" hidden="1">
      <c r="A112" s="503"/>
      <c r="C112" s="2" t="s">
        <v>17</v>
      </c>
      <c r="D112" s="3">
        <v>2015</v>
      </c>
      <c r="F112" s="419" t="s">
        <v>388</v>
      </c>
      <c r="G112" s="421">
        <v>42155</v>
      </c>
      <c r="W112" s="263"/>
    </row>
    <row r="113" spans="1:23" ht="12.75" hidden="1">
      <c r="A113" s="503"/>
      <c r="C113" s="2" t="s">
        <v>18</v>
      </c>
      <c r="D113" s="3">
        <v>2016</v>
      </c>
      <c r="F113" s="420" t="s">
        <v>352</v>
      </c>
      <c r="G113" s="421">
        <v>42247</v>
      </c>
      <c r="W113" s="263"/>
    </row>
    <row r="114" spans="1:23" ht="13.5" hidden="1" thickBot="1">
      <c r="A114" s="503"/>
      <c r="C114" s="2" t="s">
        <v>19</v>
      </c>
      <c r="D114" s="3">
        <v>2017</v>
      </c>
      <c r="F114" s="418" t="s">
        <v>387</v>
      </c>
      <c r="G114" s="412">
        <v>42338</v>
      </c>
      <c r="H114" s="325" t="s">
        <v>357</v>
      </c>
      <c r="I114" s="325"/>
      <c r="J114" s="325"/>
      <c r="K114" s="325"/>
      <c r="W114" s="263"/>
    </row>
    <row r="115" spans="1:23" ht="12.75" hidden="1">
      <c r="A115" s="503"/>
      <c r="B115" s="8"/>
      <c r="C115" s="2" t="s">
        <v>84</v>
      </c>
      <c r="D115" s="3">
        <v>2018</v>
      </c>
      <c r="E115" s="67"/>
      <c r="F115" s="418" t="s">
        <v>387</v>
      </c>
      <c r="G115" s="409">
        <v>42429</v>
      </c>
      <c r="H115" s="67"/>
      <c r="I115" s="67"/>
      <c r="J115" s="67"/>
      <c r="K115" s="67"/>
      <c r="L115" s="67"/>
      <c r="M115" s="67"/>
      <c r="N115" s="67"/>
      <c r="O115" s="67"/>
      <c r="P115" s="67"/>
      <c r="Q115" s="67"/>
      <c r="W115" s="263"/>
    </row>
    <row r="116" spans="2:23" ht="12.75" hidden="1">
      <c r="B116" s="68" t="s">
        <v>55</v>
      </c>
      <c r="D116" s="3">
        <v>2019</v>
      </c>
      <c r="E116" s="67"/>
      <c r="F116" s="418" t="s">
        <v>387</v>
      </c>
      <c r="G116" s="409">
        <v>42521</v>
      </c>
      <c r="H116" s="67"/>
      <c r="I116" s="67"/>
      <c r="J116" s="67"/>
      <c r="K116" s="67"/>
      <c r="L116" s="67"/>
      <c r="M116" s="67"/>
      <c r="N116" s="67"/>
      <c r="O116" s="67"/>
      <c r="P116" s="67"/>
      <c r="Q116" s="67"/>
      <c r="W116" s="263"/>
    </row>
    <row r="117" spans="1:23" ht="12.75" hidden="1">
      <c r="A117" s="69">
        <v>1</v>
      </c>
      <c r="B117" s="69" t="s">
        <v>177</v>
      </c>
      <c r="E117" s="67"/>
      <c r="F117" s="410" t="s">
        <v>355</v>
      </c>
      <c r="G117" s="409">
        <v>42613</v>
      </c>
      <c r="H117" s="67"/>
      <c r="I117" s="67"/>
      <c r="J117" s="67"/>
      <c r="K117" s="67"/>
      <c r="L117" s="67"/>
      <c r="M117" s="67"/>
      <c r="N117" s="67"/>
      <c r="O117" s="67"/>
      <c r="P117" s="67"/>
      <c r="Q117" s="67"/>
      <c r="W117" s="263"/>
    </row>
    <row r="118" spans="1:23" ht="13.5" hidden="1" thickBot="1">
      <c r="A118" s="69">
        <v>2</v>
      </c>
      <c r="B118" s="69" t="s">
        <v>139</v>
      </c>
      <c r="E118" s="67"/>
      <c r="F118" s="419" t="s">
        <v>388</v>
      </c>
      <c r="G118" s="422">
        <v>42704</v>
      </c>
      <c r="H118" s="325" t="s">
        <v>349</v>
      </c>
      <c r="I118" s="325"/>
      <c r="J118" s="325"/>
      <c r="K118" s="325"/>
      <c r="L118" s="67"/>
      <c r="M118" s="67"/>
      <c r="N118" s="67"/>
      <c r="O118" s="67"/>
      <c r="P118" s="67"/>
      <c r="Q118" s="67"/>
      <c r="W118" s="263"/>
    </row>
    <row r="119" spans="1:23" ht="12.75" hidden="1">
      <c r="A119" s="69">
        <v>3</v>
      </c>
      <c r="B119" s="69" t="s">
        <v>56</v>
      </c>
      <c r="E119" s="67"/>
      <c r="F119" s="419" t="s">
        <v>388</v>
      </c>
      <c r="G119" s="423">
        <v>42794</v>
      </c>
      <c r="H119" s="67"/>
      <c r="I119" s="67"/>
      <c r="J119" s="67"/>
      <c r="K119" s="67"/>
      <c r="L119" s="67"/>
      <c r="M119" s="67"/>
      <c r="N119" s="67"/>
      <c r="O119" s="67"/>
      <c r="P119" s="67"/>
      <c r="Q119" s="67"/>
      <c r="W119" s="263"/>
    </row>
    <row r="120" spans="1:23" ht="12.75" hidden="1">
      <c r="A120" s="69">
        <v>4</v>
      </c>
      <c r="B120" s="2" t="s">
        <v>64</v>
      </c>
      <c r="E120" s="67"/>
      <c r="F120" s="419" t="s">
        <v>388</v>
      </c>
      <c r="G120" s="421">
        <v>42886</v>
      </c>
      <c r="H120" s="67"/>
      <c r="I120" s="67"/>
      <c r="J120" s="67"/>
      <c r="K120" s="67"/>
      <c r="L120" s="67"/>
      <c r="M120" s="67"/>
      <c r="N120" s="67"/>
      <c r="O120" s="67"/>
      <c r="P120" s="67"/>
      <c r="Q120" s="67"/>
      <c r="W120" s="263"/>
    </row>
    <row r="121" spans="1:23" ht="12.75" hidden="1">
      <c r="A121" s="69">
        <v>5</v>
      </c>
      <c r="B121" s="69" t="s">
        <v>137</v>
      </c>
      <c r="E121" s="67"/>
      <c r="F121" s="420" t="s">
        <v>353</v>
      </c>
      <c r="G121" s="421">
        <v>42978</v>
      </c>
      <c r="H121" s="67"/>
      <c r="I121" s="407"/>
      <c r="J121" s="67"/>
      <c r="K121" s="67"/>
      <c r="L121" s="67"/>
      <c r="M121" s="67"/>
      <c r="N121" s="67"/>
      <c r="O121" s="67"/>
      <c r="P121" s="67"/>
      <c r="Q121" s="67"/>
      <c r="W121" s="263"/>
    </row>
    <row r="122" spans="1:23" ht="13.5" hidden="1" thickBot="1">
      <c r="A122" s="69">
        <v>6</v>
      </c>
      <c r="B122" s="69" t="s">
        <v>57</v>
      </c>
      <c r="E122" s="67"/>
      <c r="F122" s="418" t="s">
        <v>387</v>
      </c>
      <c r="G122" s="412">
        <v>43069</v>
      </c>
      <c r="H122" s="325" t="s">
        <v>350</v>
      </c>
      <c r="I122" s="413"/>
      <c r="J122" s="413"/>
      <c r="K122" s="413"/>
      <c r="L122" s="67"/>
      <c r="M122" s="67"/>
      <c r="N122" s="67"/>
      <c r="O122" s="67"/>
      <c r="P122" s="67"/>
      <c r="Q122" s="67"/>
      <c r="W122" s="263"/>
    </row>
    <row r="123" spans="1:23" ht="12.75" hidden="1">
      <c r="A123" s="503"/>
      <c r="B123" s="8"/>
      <c r="E123" s="67"/>
      <c r="F123" s="418" t="s">
        <v>387</v>
      </c>
      <c r="G123" s="411">
        <v>43159</v>
      </c>
      <c r="H123" s="67"/>
      <c r="I123" s="67"/>
      <c r="J123" s="67"/>
      <c r="K123" s="67"/>
      <c r="L123" s="67"/>
      <c r="M123" s="67"/>
      <c r="N123" s="67"/>
      <c r="O123" s="67"/>
      <c r="P123" s="67"/>
      <c r="Q123" s="67"/>
      <c r="W123" s="263"/>
    </row>
    <row r="124" spans="1:23" ht="12.75" hidden="1">
      <c r="A124" s="503"/>
      <c r="B124" s="68" t="s">
        <v>43</v>
      </c>
      <c r="E124" s="67"/>
      <c r="F124" s="418" t="s">
        <v>387</v>
      </c>
      <c r="G124" s="409">
        <v>43251</v>
      </c>
      <c r="H124" s="67"/>
      <c r="I124" s="67"/>
      <c r="J124" s="67"/>
      <c r="K124" s="67"/>
      <c r="L124" s="67"/>
      <c r="M124" s="67"/>
      <c r="N124" s="67"/>
      <c r="O124" s="67"/>
      <c r="P124" s="67"/>
      <c r="Q124" s="67"/>
      <c r="W124" s="263"/>
    </row>
    <row r="125" spans="1:23" ht="12.75" hidden="1">
      <c r="A125" s="503"/>
      <c r="B125" s="2" t="s">
        <v>44</v>
      </c>
      <c r="E125" s="67"/>
      <c r="F125" s="410" t="s">
        <v>356</v>
      </c>
      <c r="G125" s="409">
        <v>43343</v>
      </c>
      <c r="H125" s="67"/>
      <c r="I125" s="67"/>
      <c r="J125" s="67"/>
      <c r="K125" s="67"/>
      <c r="L125" s="67"/>
      <c r="M125" s="67"/>
      <c r="N125" s="67"/>
      <c r="O125" s="67"/>
      <c r="P125" s="67"/>
      <c r="Q125" s="67"/>
      <c r="W125" s="263"/>
    </row>
    <row r="126" spans="1:23" ht="12.75" hidden="1">
      <c r="A126" s="503"/>
      <c r="B126" s="2" t="s">
        <v>37</v>
      </c>
      <c r="E126" s="67"/>
      <c r="F126" s="419" t="s">
        <v>388</v>
      </c>
      <c r="G126" s="424">
        <v>43434</v>
      </c>
      <c r="H126" s="67"/>
      <c r="I126" s="67"/>
      <c r="J126" s="67"/>
      <c r="K126" s="67"/>
      <c r="L126" s="67"/>
      <c r="M126" s="67"/>
      <c r="N126" s="67"/>
      <c r="O126" s="67"/>
      <c r="P126" s="67"/>
      <c r="Q126" s="67"/>
      <c r="W126" s="263"/>
    </row>
    <row r="127" spans="1:23" ht="13.5" hidden="1" thickBot="1">
      <c r="A127" s="503"/>
      <c r="B127" s="2" t="s">
        <v>45</v>
      </c>
      <c r="E127" s="67"/>
      <c r="F127" s="420" t="s">
        <v>354</v>
      </c>
      <c r="G127" s="422">
        <v>43465</v>
      </c>
      <c r="H127" s="325" t="s">
        <v>358</v>
      </c>
      <c r="I127" s="413"/>
      <c r="J127" s="413"/>
      <c r="K127" s="413"/>
      <c r="L127" s="67"/>
      <c r="M127" s="67"/>
      <c r="N127" s="67"/>
      <c r="O127" s="67"/>
      <c r="P127" s="67"/>
      <c r="Q127" s="67"/>
      <c r="W127" s="263"/>
    </row>
    <row r="128" spans="1:23" ht="12.75" hidden="1">
      <c r="A128" s="503"/>
      <c r="B128" s="2" t="s">
        <v>52</v>
      </c>
      <c r="E128" s="67"/>
      <c r="F128" s="67"/>
      <c r="G128" s="67"/>
      <c r="H128" s="408" t="s">
        <v>351</v>
      </c>
      <c r="I128" s="67"/>
      <c r="J128" s="67"/>
      <c r="K128" s="67"/>
      <c r="L128" s="67"/>
      <c r="M128" s="67"/>
      <c r="N128" s="67"/>
      <c r="O128" s="67"/>
      <c r="P128" s="67"/>
      <c r="Q128" s="67"/>
      <c r="W128" s="263"/>
    </row>
    <row r="129" spans="1:23" ht="12.75" hidden="1">
      <c r="A129" s="503"/>
      <c r="B129" s="2" t="s">
        <v>46</v>
      </c>
      <c r="E129" s="67"/>
      <c r="F129" s="67"/>
      <c r="G129" s="67"/>
      <c r="H129" s="67"/>
      <c r="I129" s="67"/>
      <c r="J129" s="67"/>
      <c r="K129" s="67"/>
      <c r="L129" s="67"/>
      <c r="M129" s="67"/>
      <c r="N129" s="67"/>
      <c r="O129" s="67"/>
      <c r="P129" s="67"/>
      <c r="Q129" s="67"/>
      <c r="W129" s="263"/>
    </row>
    <row r="130" spans="1:23" ht="12.75" hidden="1">
      <c r="A130" s="503"/>
      <c r="B130" s="2" t="s">
        <v>47</v>
      </c>
      <c r="E130" s="67"/>
      <c r="F130" s="586">
        <v>42248</v>
      </c>
      <c r="G130" s="67"/>
      <c r="H130" s="67"/>
      <c r="I130" s="67"/>
      <c r="J130" s="67"/>
      <c r="K130" s="67"/>
      <c r="L130" s="67"/>
      <c r="M130" s="67"/>
      <c r="N130" s="67"/>
      <c r="O130" s="67"/>
      <c r="P130" s="67"/>
      <c r="Q130" s="67"/>
      <c r="W130" s="263"/>
    </row>
    <row r="131" spans="1:23" ht="12.75" hidden="1">
      <c r="A131" s="503"/>
      <c r="B131" s="2" t="s">
        <v>48</v>
      </c>
      <c r="E131" s="67"/>
      <c r="F131" s="586">
        <v>42614</v>
      </c>
      <c r="G131" s="67"/>
      <c r="H131" s="67"/>
      <c r="I131" s="67"/>
      <c r="J131" s="67"/>
      <c r="K131" s="67"/>
      <c r="L131" s="67"/>
      <c r="M131" s="67"/>
      <c r="N131" s="67"/>
      <c r="O131" s="67"/>
      <c r="P131" s="67"/>
      <c r="Q131" s="67"/>
      <c r="W131" s="263"/>
    </row>
    <row r="132" spans="1:23" ht="12.75" hidden="1">
      <c r="A132" s="503"/>
      <c r="B132" s="2" t="s">
        <v>49</v>
      </c>
      <c r="E132" s="67"/>
      <c r="F132" s="586">
        <v>42979</v>
      </c>
      <c r="G132" s="67"/>
      <c r="H132" s="67"/>
      <c r="I132" s="67"/>
      <c r="J132" s="67"/>
      <c r="K132" s="67"/>
      <c r="L132" s="67"/>
      <c r="M132" s="67"/>
      <c r="N132" s="67"/>
      <c r="O132" s="67"/>
      <c r="P132" s="67"/>
      <c r="Q132" s="67"/>
      <c r="W132" s="263"/>
    </row>
    <row r="133" spans="1:23" ht="12.75" hidden="1">
      <c r="A133" s="503"/>
      <c r="B133" s="2" t="s">
        <v>58</v>
      </c>
      <c r="E133" s="67"/>
      <c r="F133" s="586">
        <v>43344</v>
      </c>
      <c r="G133" s="67"/>
      <c r="H133" s="67"/>
      <c r="I133" s="67"/>
      <c r="J133" s="67"/>
      <c r="K133" s="67"/>
      <c r="L133" s="67"/>
      <c r="M133" s="67"/>
      <c r="N133" s="67"/>
      <c r="O133" s="67"/>
      <c r="P133" s="67"/>
      <c r="Q133" s="67"/>
      <c r="W133" s="263"/>
    </row>
    <row r="134" spans="1:23" ht="12.75" hidden="1">
      <c r="A134" s="503"/>
      <c r="B134" s="2" t="s">
        <v>59</v>
      </c>
      <c r="E134" s="67"/>
      <c r="F134" s="67"/>
      <c r="G134" s="67"/>
      <c r="H134" s="67"/>
      <c r="I134" s="67"/>
      <c r="J134" s="67"/>
      <c r="K134" s="67"/>
      <c r="L134" s="67"/>
      <c r="M134" s="67"/>
      <c r="N134" s="67"/>
      <c r="O134" s="67"/>
      <c r="P134" s="67"/>
      <c r="Q134" s="67"/>
      <c r="W134" s="263"/>
    </row>
    <row r="135" spans="1:23" ht="12.75" hidden="1">
      <c r="A135" s="503"/>
      <c r="B135" s="2" t="s">
        <v>61</v>
      </c>
      <c r="E135" s="67"/>
      <c r="F135" s="67"/>
      <c r="G135" s="67"/>
      <c r="H135" s="67"/>
      <c r="I135" s="67"/>
      <c r="J135" s="67"/>
      <c r="K135" s="67"/>
      <c r="L135" s="67"/>
      <c r="M135" s="67"/>
      <c r="N135" s="67"/>
      <c r="O135" s="67"/>
      <c r="P135" s="67"/>
      <c r="Q135" s="67"/>
      <c r="W135" s="263"/>
    </row>
    <row r="136" spans="1:23" ht="12.75" hidden="1">
      <c r="A136" s="503"/>
      <c r="B136" s="2" t="s">
        <v>62</v>
      </c>
      <c r="E136" s="67"/>
      <c r="F136" s="67"/>
      <c r="G136" s="67"/>
      <c r="H136" s="67"/>
      <c r="I136" s="67"/>
      <c r="J136" s="67"/>
      <c r="K136" s="67"/>
      <c r="L136" s="67"/>
      <c r="M136" s="67"/>
      <c r="N136" s="67"/>
      <c r="O136" s="67"/>
      <c r="P136" s="67"/>
      <c r="Q136" s="67"/>
      <c r="W136" s="263"/>
    </row>
    <row r="137" spans="1:23" ht="12.75" hidden="1">
      <c r="A137" s="503"/>
      <c r="B137" s="2" t="s">
        <v>63</v>
      </c>
      <c r="E137" s="67"/>
      <c r="F137" s="67"/>
      <c r="G137" s="67"/>
      <c r="H137" s="67"/>
      <c r="I137" s="67"/>
      <c r="J137" s="67"/>
      <c r="K137" s="67"/>
      <c r="L137" s="67"/>
      <c r="M137" s="67"/>
      <c r="N137" s="67"/>
      <c r="O137" s="67"/>
      <c r="P137" s="67"/>
      <c r="Q137" s="67"/>
      <c r="W137" s="263"/>
    </row>
    <row r="138" spans="1:23" ht="12.75" hidden="1">
      <c r="A138" s="503"/>
      <c r="E138" s="67"/>
      <c r="F138" s="67"/>
      <c r="G138" s="67"/>
      <c r="H138" s="67"/>
      <c r="I138" s="67"/>
      <c r="J138" s="67"/>
      <c r="K138" s="67"/>
      <c r="L138" s="67"/>
      <c r="M138" s="67"/>
      <c r="N138" s="67"/>
      <c r="O138" s="67"/>
      <c r="P138" s="67"/>
      <c r="Q138" s="67"/>
      <c r="W138" s="263"/>
    </row>
    <row r="139" spans="1:23" ht="12.75" hidden="1">
      <c r="A139" s="503"/>
      <c r="B139" s="68" t="s">
        <v>50</v>
      </c>
      <c r="E139" s="67"/>
      <c r="F139" s="67"/>
      <c r="G139" s="67"/>
      <c r="H139" s="67"/>
      <c r="I139" s="67"/>
      <c r="J139" s="67"/>
      <c r="K139" s="67"/>
      <c r="L139" s="67"/>
      <c r="M139" s="67"/>
      <c r="N139" s="67"/>
      <c r="O139" s="67"/>
      <c r="P139" s="67"/>
      <c r="Q139" s="67"/>
      <c r="W139" s="263"/>
    </row>
    <row r="140" spans="1:23" ht="12.75" hidden="1">
      <c r="A140" s="503"/>
      <c r="B140" s="2" t="s">
        <v>44</v>
      </c>
      <c r="E140" s="67"/>
      <c r="F140" s="67"/>
      <c r="G140" s="67"/>
      <c r="H140" s="67"/>
      <c r="I140" s="67"/>
      <c r="J140" s="67"/>
      <c r="K140" s="67"/>
      <c r="L140" s="67"/>
      <c r="M140" s="67"/>
      <c r="N140" s="67"/>
      <c r="O140" s="67"/>
      <c r="P140" s="67"/>
      <c r="Q140" s="67"/>
      <c r="W140" s="263"/>
    </row>
    <row r="141" spans="1:23" ht="12.75" hidden="1">
      <c r="A141" s="503"/>
      <c r="B141" s="2" t="s">
        <v>37</v>
      </c>
      <c r="E141" s="67"/>
      <c r="F141" s="67"/>
      <c r="G141" s="67"/>
      <c r="H141" s="67"/>
      <c r="I141" s="67"/>
      <c r="J141" s="67"/>
      <c r="K141" s="67"/>
      <c r="L141" s="67"/>
      <c r="M141" s="67"/>
      <c r="N141" s="67"/>
      <c r="O141" s="67"/>
      <c r="P141" s="67"/>
      <c r="Q141" s="67"/>
      <c r="W141" s="263"/>
    </row>
    <row r="142" spans="1:23" ht="12.75" hidden="1">
      <c r="A142" s="503"/>
      <c r="B142" s="2" t="s">
        <v>45</v>
      </c>
      <c r="E142" s="67"/>
      <c r="F142" s="67"/>
      <c r="G142" s="67"/>
      <c r="H142" s="67"/>
      <c r="I142" s="67"/>
      <c r="J142" s="67"/>
      <c r="K142" s="67"/>
      <c r="L142" s="67"/>
      <c r="M142" s="67"/>
      <c r="N142" s="67"/>
      <c r="O142" s="67"/>
      <c r="P142" s="67"/>
      <c r="Q142" s="67"/>
      <c r="W142" s="263"/>
    </row>
    <row r="143" spans="1:23" ht="12.75" hidden="1">
      <c r="A143" s="503"/>
      <c r="B143" s="2" t="s">
        <v>52</v>
      </c>
      <c r="E143" s="67"/>
      <c r="F143" s="67"/>
      <c r="G143" s="67"/>
      <c r="H143" s="67"/>
      <c r="I143" s="67"/>
      <c r="J143" s="67"/>
      <c r="K143" s="67"/>
      <c r="L143" s="67"/>
      <c r="M143" s="67"/>
      <c r="N143" s="67"/>
      <c r="O143" s="67"/>
      <c r="P143" s="67"/>
      <c r="Q143" s="67"/>
      <c r="W143" s="263"/>
    </row>
    <row r="144" spans="1:23" ht="12.75" hidden="1">
      <c r="A144" s="503"/>
      <c r="B144" s="2" t="s">
        <v>46</v>
      </c>
      <c r="E144" s="67"/>
      <c r="F144" s="67"/>
      <c r="G144" s="67"/>
      <c r="H144" s="67"/>
      <c r="I144" s="67"/>
      <c r="J144" s="67"/>
      <c r="K144" s="67"/>
      <c r="L144" s="67"/>
      <c r="M144" s="67"/>
      <c r="N144" s="67"/>
      <c r="O144" s="67"/>
      <c r="P144" s="67"/>
      <c r="Q144" s="67"/>
      <c r="W144" s="263"/>
    </row>
    <row r="145" spans="1:23" ht="12.75" hidden="1">
      <c r="A145" s="503"/>
      <c r="B145" s="2" t="s">
        <v>47</v>
      </c>
      <c r="E145" s="67"/>
      <c r="F145" s="67"/>
      <c r="G145" s="67"/>
      <c r="H145" s="67"/>
      <c r="I145" s="67"/>
      <c r="J145" s="67"/>
      <c r="K145" s="67"/>
      <c r="L145" s="67"/>
      <c r="M145" s="67"/>
      <c r="N145" s="67"/>
      <c r="O145" s="67"/>
      <c r="P145" s="67"/>
      <c r="Q145" s="67"/>
      <c r="W145" s="263"/>
    </row>
    <row r="146" spans="1:23" ht="12.75" hidden="1">
      <c r="A146" s="503"/>
      <c r="B146" s="2" t="s">
        <v>48</v>
      </c>
      <c r="E146" s="67"/>
      <c r="F146" s="67"/>
      <c r="G146" s="67"/>
      <c r="H146" s="67"/>
      <c r="I146" s="67"/>
      <c r="J146" s="67"/>
      <c r="K146" s="67"/>
      <c r="L146" s="67"/>
      <c r="M146" s="67"/>
      <c r="N146" s="67"/>
      <c r="O146" s="67"/>
      <c r="P146" s="67"/>
      <c r="Q146" s="67"/>
      <c r="W146" s="263"/>
    </row>
    <row r="147" spans="1:23" ht="12.75" hidden="1">
      <c r="A147" s="503"/>
      <c r="B147" s="2" t="s">
        <v>49</v>
      </c>
      <c r="E147" s="67"/>
      <c r="F147" s="67"/>
      <c r="G147" s="67"/>
      <c r="H147" s="67"/>
      <c r="I147" s="67"/>
      <c r="J147" s="67"/>
      <c r="K147" s="67"/>
      <c r="L147" s="67"/>
      <c r="M147" s="67"/>
      <c r="N147" s="67"/>
      <c r="O147" s="67"/>
      <c r="P147" s="67"/>
      <c r="Q147" s="67"/>
      <c r="W147" s="263"/>
    </row>
    <row r="148" spans="1:23" ht="12.75" hidden="1">
      <c r="A148" s="503"/>
      <c r="B148" s="2" t="s">
        <v>59</v>
      </c>
      <c r="E148" s="67"/>
      <c r="F148" s="67"/>
      <c r="G148" s="67"/>
      <c r="H148" s="67"/>
      <c r="I148" s="67"/>
      <c r="J148" s="67"/>
      <c r="K148" s="67"/>
      <c r="L148" s="67"/>
      <c r="M148" s="67"/>
      <c r="N148" s="67"/>
      <c r="O148" s="67"/>
      <c r="P148" s="67"/>
      <c r="Q148" s="67"/>
      <c r="W148" s="263"/>
    </row>
    <row r="149" spans="1:23" ht="12.75" hidden="1">
      <c r="A149" s="503"/>
      <c r="B149" s="2" t="s">
        <v>60</v>
      </c>
      <c r="E149" s="67"/>
      <c r="F149" s="67"/>
      <c r="G149" s="67"/>
      <c r="H149" s="67"/>
      <c r="I149" s="67"/>
      <c r="J149" s="67"/>
      <c r="K149" s="67"/>
      <c r="L149" s="67"/>
      <c r="M149" s="67"/>
      <c r="N149" s="67"/>
      <c r="O149" s="67"/>
      <c r="P149" s="67"/>
      <c r="Q149" s="67"/>
      <c r="W149" s="263"/>
    </row>
    <row r="150" spans="1:23" ht="12.75" hidden="1">
      <c r="A150" s="503"/>
      <c r="E150" s="67"/>
      <c r="F150" s="67"/>
      <c r="G150" s="67"/>
      <c r="H150" s="67"/>
      <c r="I150" s="67"/>
      <c r="J150" s="67"/>
      <c r="K150" s="67"/>
      <c r="L150" s="67"/>
      <c r="M150" s="67"/>
      <c r="N150" s="67"/>
      <c r="O150" s="67"/>
      <c r="P150" s="67"/>
      <c r="Q150" s="67"/>
      <c r="W150" s="263"/>
    </row>
    <row r="151" spans="1:23" ht="12.75" hidden="1">
      <c r="A151" s="503"/>
      <c r="B151" s="68" t="s">
        <v>51</v>
      </c>
      <c r="E151" s="67"/>
      <c r="F151" s="67"/>
      <c r="G151" s="67"/>
      <c r="H151" s="67"/>
      <c r="I151" s="67"/>
      <c r="J151" s="67"/>
      <c r="K151" s="67"/>
      <c r="L151" s="67"/>
      <c r="M151" s="67"/>
      <c r="N151" s="67"/>
      <c r="O151" s="67"/>
      <c r="P151" s="67"/>
      <c r="Q151" s="67"/>
      <c r="W151" s="263"/>
    </row>
    <row r="152" spans="1:23" ht="12.75" hidden="1">
      <c r="A152" s="503"/>
      <c r="B152" s="2" t="s">
        <v>138</v>
      </c>
      <c r="E152" s="67"/>
      <c r="F152" s="67"/>
      <c r="G152" s="67"/>
      <c r="H152" s="67"/>
      <c r="I152" s="67"/>
      <c r="J152" s="67"/>
      <c r="K152" s="67"/>
      <c r="L152" s="67"/>
      <c r="M152" s="67"/>
      <c r="N152" s="67"/>
      <c r="O152" s="67"/>
      <c r="P152" s="67"/>
      <c r="Q152" s="67"/>
      <c r="W152" s="263"/>
    </row>
    <row r="153" spans="1:23" ht="12.75" hidden="1">
      <c r="A153" s="503"/>
      <c r="E153" s="67"/>
      <c r="F153" s="67"/>
      <c r="G153" s="67"/>
      <c r="H153" s="67"/>
      <c r="I153" s="67"/>
      <c r="J153" s="67"/>
      <c r="K153" s="67"/>
      <c r="L153" s="67"/>
      <c r="M153" s="67"/>
      <c r="N153" s="67"/>
      <c r="O153" s="67"/>
      <c r="P153" s="67"/>
      <c r="Q153" s="67"/>
      <c r="W153" s="263"/>
    </row>
    <row r="154" spans="1:23" ht="12.75" hidden="1">
      <c r="A154" s="503"/>
      <c r="B154" s="68" t="s">
        <v>281</v>
      </c>
      <c r="E154" s="67"/>
      <c r="F154" s="67"/>
      <c r="G154" s="67"/>
      <c r="H154" s="67"/>
      <c r="I154" s="67"/>
      <c r="J154" s="67"/>
      <c r="K154" s="67"/>
      <c r="L154" s="67"/>
      <c r="M154" s="67"/>
      <c r="N154" s="67"/>
      <c r="O154" s="67"/>
      <c r="P154" s="67"/>
      <c r="Q154" s="67"/>
      <c r="W154" s="263"/>
    </row>
    <row r="155" spans="1:23" ht="12.75" hidden="1">
      <c r="A155" s="503"/>
      <c r="B155" s="69" t="s">
        <v>286</v>
      </c>
      <c r="E155" s="67"/>
      <c r="F155" s="67"/>
      <c r="G155" s="67"/>
      <c r="H155" s="67"/>
      <c r="I155" s="67"/>
      <c r="J155" s="67"/>
      <c r="K155" s="67"/>
      <c r="L155" s="67"/>
      <c r="M155" s="67"/>
      <c r="N155" s="67"/>
      <c r="O155" s="67"/>
      <c r="P155" s="67"/>
      <c r="Q155" s="67"/>
      <c r="W155" s="263"/>
    </row>
    <row r="156" spans="1:23" ht="12.75" hidden="1">
      <c r="A156" s="503"/>
      <c r="B156" s="69" t="s">
        <v>282</v>
      </c>
      <c r="E156" s="67"/>
      <c r="F156" s="67"/>
      <c r="G156" s="67"/>
      <c r="H156" s="67"/>
      <c r="I156" s="67"/>
      <c r="J156" s="67"/>
      <c r="K156" s="67"/>
      <c r="L156" s="67"/>
      <c r="M156" s="67"/>
      <c r="N156" s="67"/>
      <c r="O156" s="67"/>
      <c r="P156" s="67"/>
      <c r="Q156" s="67"/>
      <c r="W156" s="263"/>
    </row>
    <row r="157" spans="1:23" ht="12.75" hidden="1">
      <c r="A157" s="503"/>
      <c r="B157" s="69" t="s">
        <v>287</v>
      </c>
      <c r="E157" s="67"/>
      <c r="F157" s="67"/>
      <c r="G157" s="67"/>
      <c r="H157" s="67"/>
      <c r="I157" s="67"/>
      <c r="J157" s="67"/>
      <c r="K157" s="67"/>
      <c r="L157" s="67"/>
      <c r="M157" s="67"/>
      <c r="N157" s="67"/>
      <c r="O157" s="67"/>
      <c r="P157" s="67"/>
      <c r="Q157" s="67"/>
      <c r="W157" s="263"/>
    </row>
    <row r="158" spans="1:23" ht="12.75" hidden="1">
      <c r="A158" s="503"/>
      <c r="B158" s="69" t="s">
        <v>288</v>
      </c>
      <c r="E158" s="67"/>
      <c r="F158" s="67"/>
      <c r="G158" s="67"/>
      <c r="H158" s="67"/>
      <c r="I158" s="67"/>
      <c r="J158" s="67"/>
      <c r="K158" s="67"/>
      <c r="L158" s="67"/>
      <c r="M158" s="67"/>
      <c r="N158" s="67"/>
      <c r="O158" s="67"/>
      <c r="P158" s="67"/>
      <c r="Q158" s="67"/>
      <c r="W158" s="263"/>
    </row>
    <row r="159" spans="1:23" ht="12.75" hidden="1">
      <c r="A159" s="503"/>
      <c r="B159" s="69" t="s">
        <v>283</v>
      </c>
      <c r="E159" s="67"/>
      <c r="F159" s="67"/>
      <c r="G159" s="67"/>
      <c r="H159" s="67"/>
      <c r="I159" s="67"/>
      <c r="J159" s="67"/>
      <c r="K159" s="67"/>
      <c r="L159" s="67"/>
      <c r="M159" s="67"/>
      <c r="N159" s="67"/>
      <c r="O159" s="67"/>
      <c r="P159" s="67"/>
      <c r="Q159" s="67"/>
      <c r="W159" s="263"/>
    </row>
    <row r="160" spans="1:23" ht="12.75" hidden="1">
      <c r="A160" s="503"/>
      <c r="B160" s="69" t="s">
        <v>285</v>
      </c>
      <c r="E160" s="67"/>
      <c r="F160" s="67"/>
      <c r="G160" s="67"/>
      <c r="H160" s="67"/>
      <c r="I160" s="67"/>
      <c r="J160" s="67"/>
      <c r="K160" s="67"/>
      <c r="L160" s="67"/>
      <c r="M160" s="67"/>
      <c r="N160" s="67"/>
      <c r="O160" s="67"/>
      <c r="P160" s="67"/>
      <c r="Q160" s="67"/>
      <c r="W160" s="263"/>
    </row>
    <row r="161" spans="1:23" ht="12.75" hidden="1">
      <c r="A161" s="503"/>
      <c r="E161" s="67"/>
      <c r="F161" s="67"/>
      <c r="G161" s="67"/>
      <c r="H161" s="67"/>
      <c r="I161" s="67"/>
      <c r="J161" s="67"/>
      <c r="K161" s="67"/>
      <c r="L161" s="67"/>
      <c r="M161" s="67"/>
      <c r="N161" s="67"/>
      <c r="O161" s="67"/>
      <c r="P161" s="67"/>
      <c r="Q161" s="67"/>
      <c r="W161" s="263"/>
    </row>
    <row r="162" spans="1:23" ht="12.75" hidden="1">
      <c r="A162" s="503"/>
      <c r="B162" s="68" t="s">
        <v>280</v>
      </c>
      <c r="E162" s="67"/>
      <c r="F162" s="67"/>
      <c r="G162" s="67"/>
      <c r="H162" s="67"/>
      <c r="I162" s="67"/>
      <c r="J162" s="67"/>
      <c r="K162" s="67"/>
      <c r="L162" s="67"/>
      <c r="M162" s="67"/>
      <c r="N162" s="67"/>
      <c r="O162" s="67"/>
      <c r="P162" s="67"/>
      <c r="Q162" s="67"/>
      <c r="W162" s="263"/>
    </row>
    <row r="163" spans="1:23" ht="12.75" hidden="1">
      <c r="A163" s="503"/>
      <c r="B163" s="2" t="s">
        <v>44</v>
      </c>
      <c r="E163" s="67"/>
      <c r="F163" s="67"/>
      <c r="G163" s="67"/>
      <c r="H163" s="67"/>
      <c r="I163" s="67"/>
      <c r="J163" s="67"/>
      <c r="K163" s="67"/>
      <c r="L163" s="67"/>
      <c r="M163" s="67"/>
      <c r="N163" s="67"/>
      <c r="O163" s="67"/>
      <c r="P163" s="67"/>
      <c r="Q163" s="67"/>
      <c r="W163" s="263"/>
    </row>
    <row r="164" spans="1:23" ht="12.75" hidden="1">
      <c r="A164" s="550"/>
      <c r="B164" s="2" t="s">
        <v>37</v>
      </c>
      <c r="C164" s="65"/>
      <c r="D164" s="65"/>
      <c r="E164" s="65"/>
      <c r="F164" s="65"/>
      <c r="G164" s="65"/>
      <c r="H164" s="65"/>
      <c r="I164" s="65"/>
      <c r="J164" s="65"/>
      <c r="K164" s="65"/>
      <c r="L164" s="65"/>
      <c r="M164" s="65"/>
      <c r="N164" s="65"/>
      <c r="O164" s="65"/>
      <c r="P164" s="65"/>
      <c r="Q164" s="65"/>
      <c r="W164" s="263"/>
    </row>
    <row r="165" spans="2:23" ht="12.75" hidden="1">
      <c r="B165" s="2" t="s">
        <v>45</v>
      </c>
      <c r="W165" s="263"/>
    </row>
    <row r="166" spans="2:23" ht="12.75" hidden="1">
      <c r="B166" s="2" t="s">
        <v>52</v>
      </c>
      <c r="W166" s="263"/>
    </row>
    <row r="167" spans="2:23" ht="12.75" hidden="1">
      <c r="B167" s="2" t="s">
        <v>46</v>
      </c>
      <c r="W167" s="263"/>
    </row>
    <row r="168" spans="2:23" ht="12.75" hidden="1">
      <c r="B168" s="2" t="s">
        <v>47</v>
      </c>
      <c r="W168" s="263"/>
    </row>
    <row r="169" spans="2:23" ht="12.75" hidden="1">
      <c r="B169" s="2" t="s">
        <v>48</v>
      </c>
      <c r="W169" s="263"/>
    </row>
    <row r="170" spans="2:23" ht="12.75" hidden="1">
      <c r="B170" s="2" t="s">
        <v>49</v>
      </c>
      <c r="W170" s="263"/>
    </row>
    <row r="171" spans="2:23" ht="12.75" hidden="1">
      <c r="B171" s="2" t="s">
        <v>58</v>
      </c>
      <c r="W171" s="263"/>
    </row>
    <row r="172" spans="2:23" ht="12.75" hidden="1">
      <c r="B172" s="2" t="s">
        <v>59</v>
      </c>
      <c r="W172" s="263"/>
    </row>
    <row r="173" spans="1:23" ht="13.5" thickBot="1">
      <c r="A173" s="653"/>
      <c r="B173" s="325"/>
      <c r="C173" s="325"/>
      <c r="W173" s="263"/>
    </row>
    <row r="174" ht="12.75">
      <c r="W174" s="263"/>
    </row>
    <row r="175" spans="6:17" ht="12.75">
      <c r="F175" s="263"/>
      <c r="G175" s="263"/>
      <c r="H175" s="263"/>
      <c r="I175" s="263"/>
      <c r="J175" s="263"/>
      <c r="K175" s="263"/>
      <c r="L175" s="263"/>
      <c r="M175" s="263"/>
      <c r="N175" s="263"/>
      <c r="O175" s="263"/>
      <c r="P175" s="263"/>
      <c r="Q175" s="263"/>
    </row>
    <row r="176" s="263" customFormat="1" ht="12.75">
      <c r="A176" s="351"/>
    </row>
    <row r="177" s="263" customFormat="1" ht="12.75">
      <c r="A177" s="351"/>
    </row>
    <row r="178" s="263" customFormat="1" ht="12.75">
      <c r="A178" s="351"/>
    </row>
    <row r="179" s="263" customFormat="1" ht="12.75">
      <c r="A179" s="351"/>
    </row>
    <row r="180" s="263" customFormat="1" ht="12.75">
      <c r="A180" s="351"/>
    </row>
    <row r="181" s="263" customFormat="1" ht="12.75">
      <c r="A181" s="351"/>
    </row>
    <row r="182" s="263" customFormat="1" ht="12.75">
      <c r="A182" s="351"/>
    </row>
    <row r="183" s="263" customFormat="1" ht="12.75">
      <c r="A183" s="351"/>
    </row>
    <row r="184" spans="6:17" ht="12.75">
      <c r="F184" s="263"/>
      <c r="G184" s="263"/>
      <c r="H184" s="263"/>
      <c r="I184" s="263"/>
      <c r="J184" s="263"/>
      <c r="K184" s="263"/>
      <c r="L184" s="263"/>
      <c r="M184" s="263"/>
      <c r="N184" s="263"/>
      <c r="O184" s="263"/>
      <c r="P184" s="263"/>
      <c r="Q184" s="263"/>
    </row>
    <row r="185" spans="6:17" ht="12.75">
      <c r="F185" s="263"/>
      <c r="G185" s="263"/>
      <c r="H185" s="263"/>
      <c r="I185" s="263"/>
      <c r="J185" s="263"/>
      <c r="K185" s="263"/>
      <c r="L185" s="263"/>
      <c r="M185" s="263"/>
      <c r="N185" s="263"/>
      <c r="O185" s="263"/>
      <c r="P185" s="263"/>
      <c r="Q185" s="263"/>
    </row>
    <row r="186" spans="6:17" ht="12.75">
      <c r="F186" s="263"/>
      <c r="G186" s="263"/>
      <c r="H186" s="263"/>
      <c r="I186" s="263"/>
      <c r="J186" s="263"/>
      <c r="K186" s="263"/>
      <c r="L186" s="263"/>
      <c r="M186" s="263"/>
      <c r="N186" s="263"/>
      <c r="O186" s="263"/>
      <c r="P186" s="263"/>
      <c r="Q186" s="263"/>
    </row>
    <row r="187" spans="6:17" ht="12.75">
      <c r="F187" s="263"/>
      <c r="G187" s="263"/>
      <c r="H187" s="263"/>
      <c r="I187" s="263"/>
      <c r="J187" s="263"/>
      <c r="K187" s="263"/>
      <c r="L187" s="263"/>
      <c r="M187" s="263"/>
      <c r="N187" s="263"/>
      <c r="O187" s="263"/>
      <c r="P187" s="263"/>
      <c r="Q187" s="263"/>
    </row>
    <row r="188" spans="6:17" ht="12.75">
      <c r="F188" s="263"/>
      <c r="G188" s="263"/>
      <c r="H188" s="263"/>
      <c r="I188" s="263"/>
      <c r="J188" s="263"/>
      <c r="K188" s="263"/>
      <c r="L188" s="263"/>
      <c r="M188" s="263"/>
      <c r="N188" s="263"/>
      <c r="O188" s="263"/>
      <c r="P188" s="263"/>
      <c r="Q188" s="263"/>
    </row>
    <row r="189" spans="6:17" ht="12.75">
      <c r="F189" s="263"/>
      <c r="G189" s="263"/>
      <c r="H189" s="263"/>
      <c r="I189" s="263"/>
      <c r="J189" s="263"/>
      <c r="K189" s="263"/>
      <c r="L189" s="263"/>
      <c r="M189" s="263"/>
      <c r="N189" s="263"/>
      <c r="O189" s="263"/>
      <c r="P189" s="263"/>
      <c r="Q189" s="263"/>
    </row>
    <row r="190" spans="6:17" ht="12.75">
      <c r="F190" s="263"/>
      <c r="G190" s="263"/>
      <c r="H190" s="263"/>
      <c r="I190" s="263"/>
      <c r="J190" s="263"/>
      <c r="K190" s="263"/>
      <c r="L190" s="263"/>
      <c r="M190" s="263"/>
      <c r="N190" s="263"/>
      <c r="O190" s="263"/>
      <c r="P190" s="263"/>
      <c r="Q190" s="263"/>
    </row>
  </sheetData>
  <sheetProtection password="C4A1" sheet="1" formatColumns="0"/>
  <mergeCells count="4">
    <mergeCell ref="A102:Q102"/>
    <mergeCell ref="A101:Q101"/>
    <mergeCell ref="C3:G3"/>
    <mergeCell ref="M4:O4"/>
  </mergeCells>
  <dataValidations count="8">
    <dataValidation type="decimal" operator="greaterThanOrEqual" allowBlank="1" showInputMessage="1" showErrorMessage="1" errorTitle="data input: " error="enter as a positive number here" sqref="E65:P65">
      <formula1>0</formula1>
    </dataValidation>
    <dataValidation type="list" allowBlank="1" showInputMessage="1" showErrorMessage="1" sqref="C6">
      <formula1>$C$111:$C$115</formula1>
    </dataValidation>
    <dataValidation type="list" allowBlank="1" showInputMessage="1" showErrorMessage="1" sqref="C4">
      <formula1>$D$111:$D$116</formula1>
    </dataValidation>
    <dataValidation type="list" allowBlank="1" showInputMessage="1" showErrorMessage="1" sqref="C3">
      <formula1>$B$117:$B$122</formula1>
    </dataValidation>
    <dataValidation type="list" allowBlank="1" showInputMessage="1" showErrorMessage="1" sqref="F5">
      <formula1>$B$155:$B$161</formula1>
    </dataValidation>
    <dataValidation type="decimal" operator="greaterThanOrEqual" allowBlank="1" showInputMessage="1" showErrorMessage="1" prompt="input as a positive number" error="Input payments received as a positive amount." sqref="P86:P87">
      <formula1>0</formula1>
    </dataValidation>
    <dataValidation type="list" allowBlank="1" showInputMessage="1" showErrorMessage="1" promptTitle="State Fiscal Quarter ending" prompt="select from drop-down list" sqref="G6">
      <formula1>$G$112:$G$128</formula1>
    </dataValidation>
    <dataValidation type="decimal" operator="greaterThanOrEqual" allowBlank="1" showErrorMessage="1" promptTitle="enter as a positive number" prompt="enter as a positive number" errorTitle="data input error" error="enter as a positive number" sqref="K36:P36">
      <formula1>1</formula1>
    </dataValidation>
  </dataValidations>
  <hyperlinks>
    <hyperlink ref="M4" r:id="rId1" display="Texas Financial Alignment Demonstration"/>
  </hyperlinks>
  <printOptions/>
  <pageMargins left="0.25" right="0.25" top="0.5" bottom="0.5" header="0.3" footer="0.3"/>
  <pageSetup cellComments="asDisplayed" fitToHeight="0" fitToWidth="1" horizontalDpi="600" verticalDpi="600" orientation="landscape" scale="62" r:id="rId4"/>
  <headerFooter alignWithMargins="0">
    <oddFooter>&amp;L&amp;A&amp;CSummary Income Statement&amp;R&amp;D</oddFooter>
  </headerFooter>
  <rowBreaks count="1" manualBreakCount="1">
    <brk id="70" max="16" man="1"/>
  </rowBreaks>
  <legacyDrawing r:id="rId3"/>
</worksheet>
</file>

<file path=xl/worksheets/sheet3.xml><?xml version="1.0" encoding="utf-8"?>
<worksheet xmlns="http://schemas.openxmlformats.org/spreadsheetml/2006/main" xmlns:r="http://schemas.openxmlformats.org/officeDocument/2006/relationships">
  <dimension ref="A1:V68"/>
  <sheetViews>
    <sheetView zoomScale="90" zoomScaleNormal="90" zoomScalePageLayoutView="0" workbookViewId="0" topLeftCell="A1">
      <pane xSplit="3" ySplit="9" topLeftCell="D10" activePane="bottomRight" state="frozen"/>
      <selection pane="topLeft" activeCell="E9" sqref="E9"/>
      <selection pane="topRight" activeCell="E9" sqref="E9"/>
      <selection pane="bottomLeft" activeCell="E9" sqref="E9"/>
      <selection pane="bottomRight" activeCell="E11" sqref="E11"/>
    </sheetView>
  </sheetViews>
  <sheetFormatPr defaultColWidth="9.33203125" defaultRowHeight="12.75"/>
  <cols>
    <col min="1" max="1" width="4.66015625" style="2" bestFit="1" customWidth="1"/>
    <col min="2" max="2" width="19" style="2" customWidth="1"/>
    <col min="3" max="3" width="12.66015625" style="2" customWidth="1"/>
    <col min="4" max="4" width="10.5" style="2" customWidth="1"/>
    <col min="5" max="5" width="14.16015625" style="2" customWidth="1"/>
    <col min="6" max="6" width="12" style="2" customWidth="1"/>
    <col min="7" max="7" width="12.66015625" style="2" customWidth="1"/>
    <col min="8" max="10" width="12" style="2" customWidth="1"/>
    <col min="11" max="11" width="13.16015625" style="2" customWidth="1"/>
    <col min="12" max="16" width="12" style="2" customWidth="1"/>
    <col min="17" max="17" width="12.66015625" style="2" customWidth="1"/>
    <col min="18" max="18" width="2.83203125" style="2" customWidth="1"/>
    <col min="19" max="22" width="12.83203125" style="263" customWidth="1"/>
    <col min="23" max="23" width="12.83203125" style="2" customWidth="1"/>
    <col min="24" max="16384" width="9.33203125" style="2" customWidth="1"/>
  </cols>
  <sheetData>
    <row r="1" spans="1:22" ht="12.75">
      <c r="A1" s="91"/>
      <c r="B1" s="91" t="str">
        <f>+'Part 1'!B1</f>
        <v>State of Texas</v>
      </c>
      <c r="C1" s="91"/>
      <c r="D1" s="73" t="s">
        <v>16</v>
      </c>
      <c r="E1" s="73"/>
      <c r="F1" s="73"/>
      <c r="G1" s="73"/>
      <c r="H1" s="73"/>
      <c r="I1" s="73"/>
      <c r="J1" s="73"/>
      <c r="K1" s="73"/>
      <c r="L1" s="73"/>
      <c r="M1" s="73"/>
      <c r="N1" s="73" t="str">
        <f>+'Part 1'!N1</f>
        <v>HHSC Medicaid/CHIP Division - Finance</v>
      </c>
      <c r="O1" s="73"/>
      <c r="P1" s="73"/>
      <c r="Q1" s="73"/>
      <c r="R1" s="57"/>
      <c r="S1" s="376"/>
      <c r="T1" s="376"/>
      <c r="U1" s="376"/>
      <c r="V1" s="376"/>
    </row>
    <row r="2" spans="1:22" ht="5.25" customHeight="1">
      <c r="A2" s="91"/>
      <c r="B2" s="91"/>
      <c r="C2" s="91"/>
      <c r="D2" s="26"/>
      <c r="E2" s="26"/>
      <c r="F2" s="26"/>
      <c r="G2" s="26"/>
      <c r="H2" s="26"/>
      <c r="I2" s="26"/>
      <c r="J2" s="26"/>
      <c r="K2" s="26"/>
      <c r="L2" s="26"/>
      <c r="M2" s="26"/>
      <c r="N2" s="26"/>
      <c r="O2" s="26"/>
      <c r="P2" s="26"/>
      <c r="Q2" s="26"/>
      <c r="R2" s="57"/>
      <c r="S2" s="376"/>
      <c r="T2" s="376"/>
      <c r="U2" s="376"/>
      <c r="V2" s="376"/>
    </row>
    <row r="3" spans="1:22" ht="18">
      <c r="A3" s="4"/>
      <c r="B3" s="5" t="s">
        <v>241</v>
      </c>
      <c r="C3" s="689" t="str">
        <f>+'Part 1'!C3:F3</f>
        <v>             ----------------------------------------&gt;            </v>
      </c>
      <c r="D3" s="689"/>
      <c r="E3" s="689"/>
      <c r="F3" s="689"/>
      <c r="G3" s="689"/>
      <c r="H3" s="689"/>
      <c r="I3" s="220"/>
      <c r="J3" s="220"/>
      <c r="K3" s="220"/>
      <c r="L3" s="220"/>
      <c r="M3" s="220"/>
      <c r="N3" s="401" t="str">
        <f>+'Part 1'!N3</f>
        <v>MMP self-reported data, subject to audit</v>
      </c>
      <c r="O3" s="220"/>
      <c r="P3" s="220"/>
      <c r="Q3" s="220"/>
      <c r="R3" s="56"/>
      <c r="S3" s="377"/>
      <c r="T3" s="377"/>
      <c r="U3" s="377"/>
      <c r="V3" s="377"/>
    </row>
    <row r="4" spans="1:22" ht="15.75">
      <c r="A4" s="4"/>
      <c r="B4" s="5" t="s">
        <v>4</v>
      </c>
      <c r="C4" s="95">
        <f>+'Part 1'!C4</f>
        <v>2017</v>
      </c>
      <c r="E4" s="80" t="s">
        <v>15</v>
      </c>
      <c r="F4" s="398" t="str">
        <f>+'Part 1'!F4</f>
        <v>MMP Dual Demo - Integrated Care Program (STAR+PLUS+Medicare)</v>
      </c>
      <c r="G4" s="100"/>
      <c r="H4" s="96"/>
      <c r="I4" s="96"/>
      <c r="J4" s="96"/>
      <c r="K4" s="96"/>
      <c r="L4" s="96"/>
      <c r="M4" s="96"/>
      <c r="N4" s="96"/>
      <c r="O4" s="96"/>
      <c r="P4" s="96"/>
      <c r="Q4" s="97"/>
      <c r="R4" s="56"/>
      <c r="S4" s="377"/>
      <c r="T4" s="377"/>
      <c r="U4" s="377"/>
      <c r="V4" s="377"/>
    </row>
    <row r="5" spans="1:22" ht="12.75">
      <c r="A5" s="4"/>
      <c r="B5" s="5" t="s">
        <v>5</v>
      </c>
      <c r="C5" s="108">
        <f>+'Part 1'!C5</f>
        <v>0</v>
      </c>
      <c r="E5" s="81" t="s">
        <v>284</v>
      </c>
      <c r="F5" s="106">
        <f>+'Part 1'!F5</f>
        <v>0</v>
      </c>
      <c r="G5" s="92"/>
      <c r="H5" s="93"/>
      <c r="I5" s="93"/>
      <c r="J5" s="93"/>
      <c r="K5" s="93"/>
      <c r="L5" s="93"/>
      <c r="M5" s="93"/>
      <c r="N5" s="93"/>
      <c r="O5" s="93"/>
      <c r="P5" s="402" t="s">
        <v>338</v>
      </c>
      <c r="Q5" s="505">
        <f>+'Part 1'!Q5</f>
        <v>2.3</v>
      </c>
      <c r="R5" s="103"/>
      <c r="S5" s="378"/>
      <c r="T5" s="378"/>
      <c r="U5" s="378"/>
      <c r="V5" s="378"/>
    </row>
    <row r="6" spans="1:22" ht="15">
      <c r="A6" s="4"/>
      <c r="B6" s="5" t="s">
        <v>6</v>
      </c>
      <c r="C6" s="106">
        <f>+'Part 1'!C6</f>
        <v>0</v>
      </c>
      <c r="D6" s="263"/>
      <c r="E6" s="690" t="s">
        <v>85</v>
      </c>
      <c r="F6" s="690"/>
      <c r="G6" s="108">
        <f>+'Part 1'!G6</f>
        <v>0</v>
      </c>
      <c r="H6" s="93"/>
      <c r="I6" s="370" t="s">
        <v>324</v>
      </c>
      <c r="J6" s="93"/>
      <c r="K6" s="93"/>
      <c r="L6" s="93"/>
      <c r="M6" s="93"/>
      <c r="N6" s="93"/>
      <c r="O6" s="93"/>
      <c r="P6" s="93"/>
      <c r="Q6" s="584">
        <f>+'Part 1'!Q6</f>
        <v>0</v>
      </c>
      <c r="R6" s="103"/>
      <c r="S6" s="378"/>
      <c r="T6" s="378"/>
      <c r="U6" s="378"/>
      <c r="V6" s="378"/>
    </row>
    <row r="7" spans="1:22" ht="6" customHeight="1">
      <c r="A7" s="4"/>
      <c r="B7" s="1"/>
      <c r="C7" s="592"/>
      <c r="D7" s="1"/>
      <c r="E7" s="6"/>
      <c r="F7" s="6"/>
      <c r="G7" s="6"/>
      <c r="H7" s="7"/>
      <c r="I7" s="7"/>
      <c r="J7" s="7"/>
      <c r="K7" s="7"/>
      <c r="L7" s="7"/>
      <c r="M7" s="7"/>
      <c r="N7" s="7"/>
      <c r="O7" s="7"/>
      <c r="P7" s="7"/>
      <c r="Q7" s="16"/>
      <c r="R7" s="58"/>
      <c r="S7" s="379"/>
      <c r="T7" s="379"/>
      <c r="U7" s="379"/>
      <c r="V7" s="379"/>
    </row>
    <row r="8" spans="1:22" ht="18">
      <c r="A8" s="16"/>
      <c r="B8" s="98" t="s">
        <v>93</v>
      </c>
      <c r="C8" s="399" t="s">
        <v>224</v>
      </c>
      <c r="D8" s="104"/>
      <c r="E8" s="104"/>
      <c r="F8" s="101"/>
      <c r="G8" s="99"/>
      <c r="H8" s="244" t="s">
        <v>210</v>
      </c>
      <c r="I8" s="91"/>
      <c r="J8" s="91"/>
      <c r="K8" s="91"/>
      <c r="L8" s="91"/>
      <c r="M8" s="91"/>
      <c r="N8" s="91"/>
      <c r="O8" s="91"/>
      <c r="P8" s="91"/>
      <c r="Q8" s="414" t="s">
        <v>364</v>
      </c>
      <c r="R8" s="105"/>
      <c r="S8" s="380"/>
      <c r="T8" s="380"/>
      <c r="U8" s="380"/>
      <c r="V8" s="380"/>
    </row>
    <row r="9" spans="1:22" ht="12.75">
      <c r="A9" s="69"/>
      <c r="B9" s="228"/>
      <c r="C9" s="228"/>
      <c r="D9" s="229" t="s">
        <v>0</v>
      </c>
      <c r="E9" s="243">
        <f>+'Part 1'!E10</f>
        <v>42628</v>
      </c>
      <c r="F9" s="230">
        <f>+'Part 1'!F10</f>
        <v>42659</v>
      </c>
      <c r="G9" s="230">
        <f>+'Part 1'!G10</f>
        <v>42690</v>
      </c>
      <c r="H9" s="230">
        <f>+'Part 1'!H10</f>
        <v>42721</v>
      </c>
      <c r="I9" s="230">
        <f>+'Part 1'!I10</f>
        <v>42752</v>
      </c>
      <c r="J9" s="243">
        <f>+'Part 1'!J10</f>
        <v>42783</v>
      </c>
      <c r="K9" s="230">
        <f>+'Part 1'!K10</f>
        <v>42814</v>
      </c>
      <c r="L9" s="230">
        <f>+'Part 1'!L10</f>
        <v>42845</v>
      </c>
      <c r="M9" s="230">
        <f>+'Part 1'!M10</f>
        <v>42876</v>
      </c>
      <c r="N9" s="230">
        <f>+'Part 1'!N10</f>
        <v>42907</v>
      </c>
      <c r="O9" s="243">
        <f>+'Part 1'!O10</f>
        <v>42938</v>
      </c>
      <c r="P9" s="230">
        <f>+'Part 1'!P10</f>
        <v>42969</v>
      </c>
      <c r="Q9" s="231" t="s">
        <v>1</v>
      </c>
      <c r="R9" s="23"/>
      <c r="S9" s="382"/>
      <c r="T9" s="382"/>
      <c r="U9" s="382"/>
      <c r="V9" s="382"/>
    </row>
    <row r="10" spans="1:22" ht="12.75">
      <c r="A10" s="244"/>
      <c r="B10" s="33" t="s">
        <v>215</v>
      </c>
      <c r="C10" s="228"/>
      <c r="D10" s="228"/>
      <c r="E10" s="245"/>
      <c r="F10" s="246"/>
      <c r="G10" s="245"/>
      <c r="H10" s="245"/>
      <c r="I10" s="245"/>
      <c r="J10" s="245"/>
      <c r="K10" s="245"/>
      <c r="L10" s="245"/>
      <c r="M10" s="245"/>
      <c r="N10" s="245"/>
      <c r="O10" s="245"/>
      <c r="P10" s="245"/>
      <c r="Q10" s="231"/>
      <c r="R10" s="23"/>
      <c r="S10" s="382"/>
      <c r="T10" s="382"/>
      <c r="U10" s="382"/>
      <c r="V10" s="382"/>
    </row>
    <row r="11" spans="1:22" ht="12.75">
      <c r="A11" s="15">
        <v>1</v>
      </c>
      <c r="B11" s="20" t="s">
        <v>214</v>
      </c>
      <c r="D11" s="52"/>
      <c r="E11" s="52">
        <f>IF('Part 5'!E29=0,0,(('Part 5'!E29-'Part 5'!E27)+('Part 5'!E38-'Part 5'!E37))/('Part 5'!E29+'Part 5'!E38))</f>
        <v>0</v>
      </c>
      <c r="F11" s="52">
        <f>IF('Part 5'!F29=0,0,(('Part 5'!F29-'Part 5'!F27)+('Part 5'!F38-'Part 5'!F37))/('Part 5'!F29+'Part 5'!F38))</f>
        <v>0</v>
      </c>
      <c r="G11" s="52">
        <f>IF('Part 5'!G29=0,0,(('Part 5'!G29-'Part 5'!G27)+('Part 5'!G38-'Part 5'!G37))/('Part 5'!G29+'Part 5'!G38))</f>
        <v>0</v>
      </c>
      <c r="H11" s="52">
        <f>IF('Part 5'!H29=0,0,(('Part 5'!H29-'Part 5'!H27)+('Part 5'!H38-'Part 5'!H37))/('Part 5'!H29+'Part 5'!H38))</f>
        <v>0</v>
      </c>
      <c r="I11" s="52">
        <f>IF('Part 5'!I29=0,0,(('Part 5'!I29-'Part 5'!I27)+('Part 5'!I38-'Part 5'!I37))/('Part 5'!I29+'Part 5'!I38))</f>
        <v>0</v>
      </c>
      <c r="J11" s="52">
        <f>IF('Part 5'!J29=0,0,(('Part 5'!J29-'Part 5'!J27)+('Part 5'!J38-'Part 5'!J37))/('Part 5'!J29+'Part 5'!J38))</f>
        <v>0</v>
      </c>
      <c r="K11" s="52">
        <f>IF('Part 5'!K29=0,0,(('Part 5'!K29-'Part 5'!K27)+('Part 5'!K38-'Part 5'!K37))/('Part 5'!K29+'Part 5'!K38))</f>
        <v>0</v>
      </c>
      <c r="L11" s="52">
        <f>IF('Part 5'!L29=0,0,(('Part 5'!L29-'Part 5'!L27)+('Part 5'!L38-'Part 5'!L37))/('Part 5'!L29+'Part 5'!L38))</f>
        <v>0</v>
      </c>
      <c r="M11" s="52">
        <f>IF('Part 5'!M29=0,0,(('Part 5'!M29-'Part 5'!M27)+('Part 5'!M38-'Part 5'!M37))/('Part 5'!M29+'Part 5'!M38))</f>
        <v>0</v>
      </c>
      <c r="N11" s="52">
        <f>IF('Part 5'!N29=0,0,(('Part 5'!N29-'Part 5'!N27)+('Part 5'!N38-'Part 5'!N37))/('Part 5'!N29+'Part 5'!N38))</f>
        <v>0</v>
      </c>
      <c r="O11" s="52">
        <f>IF('Part 5'!O29=0,0,(('Part 5'!O29-'Part 5'!O27)+('Part 5'!O38-'Part 5'!O37))/('Part 5'!O29+'Part 5'!O38))</f>
        <v>0</v>
      </c>
      <c r="P11" s="52">
        <f>IF('Part 5'!P29=0,0,(('Part 5'!P29-'Part 5'!P27)+('Part 5'!P38-'Part 5'!P37))/('Part 5'!P29+'Part 5'!P38))</f>
        <v>0</v>
      </c>
      <c r="Q11" s="52">
        <f>IF('Part 5'!Q29=0,0,(('Part 5'!Q29-'Part 5'!Q27)+('Part 5'!Q38-'Part 5'!Q37))/('Part 5'!Q29+'Part 5'!Q38))</f>
        <v>0</v>
      </c>
      <c r="R11" s="52"/>
      <c r="S11" s="383"/>
      <c r="T11" s="384"/>
      <c r="U11" s="384"/>
      <c r="V11" s="384"/>
    </row>
    <row r="12" spans="1:22" ht="12.75">
      <c r="A12" s="15">
        <v>2</v>
      </c>
      <c r="B12" s="69" t="s">
        <v>213</v>
      </c>
      <c r="C12" s="52"/>
      <c r="D12" s="52"/>
      <c r="E12" s="286">
        <f>IF('Part 5'!E78=0,0,(('Part 5'!E63-'Part 5'!E61)+('Part 5'!E76-'Part 5'!E75))/('Part 5'!E63+'Part 5'!E76))</f>
        <v>0</v>
      </c>
      <c r="F12" s="286">
        <f>IF('Part 5'!F78=0,0,(('Part 5'!F63-'Part 5'!F61)+('Part 5'!F76-'Part 5'!F75))/('Part 5'!F63+'Part 5'!F76))</f>
        <v>0</v>
      </c>
      <c r="G12" s="286">
        <f>IF('Part 5'!G78=0,0,(('Part 5'!G63-'Part 5'!G61)+('Part 5'!G76-'Part 5'!G75))/('Part 5'!G63+'Part 5'!G76))</f>
        <v>0</v>
      </c>
      <c r="H12" s="286">
        <f>IF('Part 5'!H78=0,0,(('Part 5'!H63-'Part 5'!H61)+('Part 5'!H76-'Part 5'!H75))/('Part 5'!H63+'Part 5'!H76))</f>
        <v>0</v>
      </c>
      <c r="I12" s="286">
        <f>IF('Part 5'!I78=0,0,(('Part 5'!I63-'Part 5'!I61)+('Part 5'!I76-'Part 5'!I75))/('Part 5'!I63+'Part 5'!I76))</f>
        <v>0</v>
      </c>
      <c r="J12" s="286">
        <f>IF('Part 5'!J78=0,0,(('Part 5'!J63-'Part 5'!J61)+('Part 5'!J76-'Part 5'!J75))/('Part 5'!J63+'Part 5'!J76))</f>
        <v>0</v>
      </c>
      <c r="K12" s="286">
        <f>IF('Part 5'!K78=0,0,(('Part 5'!K63-'Part 5'!K61)+('Part 5'!K76-'Part 5'!K75))/('Part 5'!K63+'Part 5'!K76))</f>
        <v>0</v>
      </c>
      <c r="L12" s="286">
        <f>IF('Part 5'!L78=0,0,(('Part 5'!L63-'Part 5'!L61)+('Part 5'!L76-'Part 5'!L75))/('Part 5'!L63+'Part 5'!L76))</f>
        <v>0</v>
      </c>
      <c r="M12" s="286">
        <f>IF('Part 5'!M78=0,0,(('Part 5'!M63-'Part 5'!M61)+('Part 5'!M76-'Part 5'!M75))/('Part 5'!M63+'Part 5'!M76))</f>
        <v>0</v>
      </c>
      <c r="N12" s="286">
        <f>IF('Part 5'!N78=0,0,(('Part 5'!N63-'Part 5'!N61)+('Part 5'!N76-'Part 5'!N75))/('Part 5'!N63+'Part 5'!N76))</f>
        <v>0</v>
      </c>
      <c r="O12" s="286">
        <f>IF('Part 5'!O78=0,0,(('Part 5'!O63-'Part 5'!O61)+('Part 5'!O76-'Part 5'!O75))/('Part 5'!O63+'Part 5'!O76))</f>
        <v>0</v>
      </c>
      <c r="P12" s="286">
        <f>IF('Part 5'!P78=0,0,(('Part 5'!P63-'Part 5'!P61)+('Part 5'!P76-'Part 5'!P75))/('Part 5'!P63+'Part 5'!P76))</f>
        <v>0</v>
      </c>
      <c r="Q12" s="286">
        <f>IF('Part 5'!Q78=0,0,(('Part 5'!Q63-'Part 5'!Q61)+('Part 5'!Q76-'Part 5'!Q75))/('Part 5'!Q63+'Part 5'!Q76))</f>
        <v>0</v>
      </c>
      <c r="R12" s="52"/>
      <c r="S12" s="383"/>
      <c r="T12" s="384"/>
      <c r="U12" s="384"/>
      <c r="V12" s="384"/>
    </row>
    <row r="13" spans="1:22" ht="12.75">
      <c r="A13" s="15">
        <v>3</v>
      </c>
      <c r="B13" s="20" t="s">
        <v>216</v>
      </c>
      <c r="C13" s="52"/>
      <c r="D13" s="52"/>
      <c r="E13" s="286">
        <f>IF('Part 5'!E83=0,0,+('Part 5'!E83-('Part 5'!E27+'Part 5'!E37+'Part 5'!E61+'Part 5'!E75))/'Part 5'!E83)</f>
        <v>0</v>
      </c>
      <c r="F13" s="286">
        <f>IF('Part 5'!F83=0,0,+('Part 5'!F83-('Part 5'!F27+'Part 5'!F37+'Part 5'!F61+'Part 5'!F75))/'Part 5'!F83)</f>
        <v>0</v>
      </c>
      <c r="G13" s="286">
        <f>IF('Part 5'!G83=0,0,+('Part 5'!G83-('Part 5'!G27+'Part 5'!G37+'Part 5'!G61+'Part 5'!G75))/'Part 5'!G83)</f>
        <v>0</v>
      </c>
      <c r="H13" s="286">
        <f>IF('Part 5'!H83=0,0,+('Part 5'!H83-('Part 5'!H27+'Part 5'!H37+'Part 5'!H61+'Part 5'!H75))/'Part 5'!H83)</f>
        <v>0</v>
      </c>
      <c r="I13" s="286">
        <f>IF('Part 5'!I83=0,0,+('Part 5'!I83-('Part 5'!I27+'Part 5'!I37+'Part 5'!I61+'Part 5'!I75))/'Part 5'!I83)</f>
        <v>0</v>
      </c>
      <c r="J13" s="286">
        <f>IF('Part 5'!J83=0,0,+('Part 5'!J83-('Part 5'!J27+'Part 5'!J37+'Part 5'!J61+'Part 5'!J75))/'Part 5'!J83)</f>
        <v>0</v>
      </c>
      <c r="K13" s="286">
        <f>IF('Part 5'!K83=0,0,+('Part 5'!K83-('Part 5'!K27+'Part 5'!K37+'Part 5'!K61+'Part 5'!K75))/'Part 5'!K83)</f>
        <v>0</v>
      </c>
      <c r="L13" s="286">
        <f>IF('Part 5'!L83=0,0,+('Part 5'!L83-('Part 5'!L27+'Part 5'!L37+'Part 5'!L61+'Part 5'!L75))/'Part 5'!L83)</f>
        <v>0</v>
      </c>
      <c r="M13" s="286">
        <f>IF('Part 5'!M83=0,0,+('Part 5'!M83-('Part 5'!M27+'Part 5'!M37+'Part 5'!M61+'Part 5'!M75))/'Part 5'!M83)</f>
        <v>0</v>
      </c>
      <c r="N13" s="286">
        <f>IF('Part 5'!N83=0,0,+('Part 5'!N83-('Part 5'!N27+'Part 5'!N37+'Part 5'!N61+'Part 5'!N75))/'Part 5'!N83)</f>
        <v>0</v>
      </c>
      <c r="O13" s="286">
        <f>IF('Part 5'!O83=0,0,+('Part 5'!O83-('Part 5'!O27+'Part 5'!O37+'Part 5'!O61+'Part 5'!O75))/'Part 5'!O83)</f>
        <v>0</v>
      </c>
      <c r="P13" s="286">
        <f>IF('Part 5'!P83=0,0,+('Part 5'!P83-('Part 5'!P27+'Part 5'!P37+'Part 5'!P61+'Part 5'!P75))/'Part 5'!P83)</f>
        <v>0</v>
      </c>
      <c r="Q13" s="363">
        <f>IF('Part 5'!Q83=0,0,+('Part 5'!Q83-('Part 5'!Q27+'Part 5'!Q37+'Part 5'!Q61+'Part 5'!Q75))/'Part 5'!Q83)</f>
        <v>0</v>
      </c>
      <c r="R13" s="52"/>
      <c r="S13" s="383"/>
      <c r="T13" s="384"/>
      <c r="U13" s="384"/>
      <c r="V13" s="384"/>
    </row>
    <row r="14" spans="1:22" ht="12.75">
      <c r="A14" s="15"/>
      <c r="B14" s="20"/>
      <c r="C14" s="52"/>
      <c r="D14" s="52"/>
      <c r="E14" s="52"/>
      <c r="F14" s="52"/>
      <c r="G14" s="52"/>
      <c r="H14" s="52"/>
      <c r="I14" s="52"/>
      <c r="J14" s="52"/>
      <c r="K14" s="52"/>
      <c r="L14" s="52"/>
      <c r="M14" s="52"/>
      <c r="N14" s="52"/>
      <c r="O14" s="52"/>
      <c r="P14" s="52"/>
      <c r="Q14" s="52"/>
      <c r="R14" s="52"/>
      <c r="S14" s="383"/>
      <c r="T14" s="384"/>
      <c r="U14" s="384"/>
      <c r="V14" s="384"/>
    </row>
    <row r="15" spans="1:22" ht="12.75">
      <c r="A15" s="15"/>
      <c r="B15" s="33" t="s">
        <v>409</v>
      </c>
      <c r="C15" s="52"/>
      <c r="D15" s="52"/>
      <c r="E15" s="52"/>
      <c r="F15" s="52"/>
      <c r="G15" s="52"/>
      <c r="H15" s="52"/>
      <c r="I15" s="52"/>
      <c r="J15" s="52"/>
      <c r="K15" s="52"/>
      <c r="L15" s="52"/>
      <c r="M15" s="52"/>
      <c r="N15" s="52"/>
      <c r="O15" s="52"/>
      <c r="P15" s="52"/>
      <c r="Q15" s="52"/>
      <c r="R15" s="53"/>
      <c r="S15" s="385"/>
      <c r="T15" s="385"/>
      <c r="U15" s="385"/>
      <c r="V15" s="385"/>
    </row>
    <row r="16" spans="1:22" ht="12.75">
      <c r="A16" s="15">
        <v>4</v>
      </c>
      <c r="B16" s="185" t="s">
        <v>298</v>
      </c>
      <c r="C16" s="52"/>
      <c r="D16" s="52"/>
      <c r="E16" s="74">
        <f>IF('Part 1'!E$11=0,0,+(('Part 1'!E$65-SUM('Part 7'!E$32:E$34))*('Part 1'!$Q48/('Part 1'!$Q$48+'Part 1'!$Q$60)))/('Part 1'!E$11+'Part 1'!E$12))</f>
        <v>0</v>
      </c>
      <c r="F16" s="74">
        <f>IF('Part 1'!F$11=0,0,+(('Part 1'!F$65-SUM('Part 7'!F$32:F$34))*('Part 1'!$Q48/('Part 1'!$Q$48+'Part 1'!$Q$60)))/('Part 1'!F$11+'Part 1'!F$12))</f>
        <v>0</v>
      </c>
      <c r="G16" s="74">
        <f>IF('Part 1'!G$11=0,0,+(('Part 1'!G$65-SUM('Part 7'!G$32:G$34))*('Part 1'!$Q48/('Part 1'!$Q$48+'Part 1'!$Q$60)))/('Part 1'!G$11+'Part 1'!G$12))</f>
        <v>0</v>
      </c>
      <c r="H16" s="74">
        <f>IF('Part 1'!H$11=0,0,+(('Part 1'!H$65-SUM('Part 7'!H$32:H$34))*('Part 1'!$Q48/('Part 1'!$Q$48+'Part 1'!$Q$60)))/('Part 1'!H$11+'Part 1'!H$12))</f>
        <v>0</v>
      </c>
      <c r="I16" s="74">
        <f>IF('Part 1'!I$11=0,0,+(('Part 1'!I$65-SUM('Part 7'!I$32:I$34))*('Part 1'!$Q48/('Part 1'!$Q$48+'Part 1'!$Q$60)))/('Part 1'!I$11+'Part 1'!I$12))</f>
        <v>0</v>
      </c>
      <c r="J16" s="74">
        <f>IF('Part 1'!J$11=0,0,+(('Part 1'!J$65-SUM('Part 7'!J$32:J$34))*('Part 1'!$Q48/('Part 1'!$Q$48+'Part 1'!$Q$60)))/('Part 1'!J$11+'Part 1'!J$12))</f>
        <v>0</v>
      </c>
      <c r="K16" s="74">
        <f>IF('Part 1'!K$11=0,0,+(('Part 1'!K$65-SUM('Part 7'!K$32:K$34))*('Part 1'!$Q48/('Part 1'!$Q$48+'Part 1'!$Q$60)))/('Part 1'!K$11+'Part 1'!K$12))</f>
        <v>0</v>
      </c>
      <c r="L16" s="74">
        <f>IF('Part 1'!L$11=0,0,+(('Part 1'!L$65-SUM('Part 7'!L$32:L$34))*('Part 1'!$Q48/('Part 1'!$Q$48+'Part 1'!$Q$60)))/('Part 1'!L$11+'Part 1'!L$12))</f>
        <v>0</v>
      </c>
      <c r="M16" s="74">
        <f>IF('Part 1'!M$11=0,0,+(('Part 1'!M$65-SUM('Part 7'!M$32:M$34))*('Part 1'!$Q48/('Part 1'!$Q$48+'Part 1'!$Q$60)))/('Part 1'!M$11+'Part 1'!M$12))</f>
        <v>0</v>
      </c>
      <c r="N16" s="74">
        <f>IF('Part 1'!N$11=0,0,+(('Part 1'!N$65-SUM('Part 7'!N$32:N$34))*('Part 1'!$Q48/('Part 1'!$Q$48+'Part 1'!$Q$60)))/('Part 1'!N$11+'Part 1'!N$12))</f>
        <v>0</v>
      </c>
      <c r="O16" s="74">
        <f>IF('Part 1'!O$11=0,0,+(('Part 1'!O$65-SUM('Part 7'!O$32:O$34))*('Part 1'!$Q48/('Part 1'!$Q$48+'Part 1'!$Q$60)))/('Part 1'!O$11+'Part 1'!O$12))</f>
        <v>0</v>
      </c>
      <c r="P16" s="74">
        <f>IF('Part 1'!P$11=0,0,+(('Part 1'!P$65-SUM('Part 7'!P$32:P$34))*('Part 1'!$Q48/('Part 1'!$Q$48+'Part 1'!$Q$60)))/('Part 1'!P$11+'Part 1'!P$12))</f>
        <v>0</v>
      </c>
      <c r="Q16" s="74">
        <f>IF('Part 1'!Q$11=0,0,+(('Part 1'!Q$65-SUM('Part 7'!Q$32:Q$34))*('Part 1'!$Q48/('Part 1'!$Q$48+'Part 1'!$Q$60)))/('Part 1'!Q$11+'Part 1'!Q$12))</f>
        <v>0</v>
      </c>
      <c r="R16" s="53"/>
      <c r="S16" s="385"/>
      <c r="T16" s="385"/>
      <c r="U16" s="385"/>
      <c r="V16" s="385"/>
    </row>
    <row r="17" spans="1:22" ht="12.75">
      <c r="A17" s="15">
        <v>5</v>
      </c>
      <c r="B17" s="185" t="s">
        <v>297</v>
      </c>
      <c r="C17" s="52"/>
      <c r="D17" s="52"/>
      <c r="E17" s="76">
        <f>IF('Part 1'!E$11=0,0,IF(('Part 1'!E$49+'Part 1'!E$61)=0,0,+(SUM('Part 7'!E$32:E$34)*('Part 1'!$Q49/('Part 1'!$Q$49+'Part 1'!$Q$61)))/('Part 1'!E$11+'Part 1'!E$12)))</f>
        <v>0</v>
      </c>
      <c r="F17" s="76">
        <f>IF('Part 1'!F$11=0,0,IF(('Part 1'!F$49+'Part 1'!F$61)=0,0,+(SUM('Part 7'!F$32:F$34)*('Part 1'!$Q49/('Part 1'!$Q$49+'Part 1'!$Q$61)))/('Part 1'!F$11+'Part 1'!F$12)))</f>
        <v>0</v>
      </c>
      <c r="G17" s="76">
        <f>IF('Part 1'!G$11=0,0,IF(('Part 1'!G$49+'Part 1'!G$61)=0,0,+(SUM('Part 7'!G$32:G$34)*('Part 1'!$Q49/('Part 1'!$Q$49+'Part 1'!$Q$61)))/('Part 1'!G$11+'Part 1'!G$12)))</f>
        <v>0</v>
      </c>
      <c r="H17" s="76">
        <f>IF('Part 1'!H$11=0,0,IF(('Part 1'!H$49+'Part 1'!H$61)=0,0,+(SUM('Part 7'!H$32:H$34)*('Part 1'!$Q49/('Part 1'!$Q$49+'Part 1'!$Q$61)))/('Part 1'!H$11+'Part 1'!H$12)))</f>
        <v>0</v>
      </c>
      <c r="I17" s="76">
        <f>IF('Part 1'!I$11=0,0,IF(('Part 1'!I$49+'Part 1'!I$61)=0,0,+(SUM('Part 7'!I$32:I$34)*('Part 1'!$Q49/('Part 1'!$Q$49+'Part 1'!$Q$61)))/('Part 1'!I$11+'Part 1'!I$12)))</f>
        <v>0</v>
      </c>
      <c r="J17" s="76">
        <f>IF('Part 1'!J$11=0,0,IF(('Part 1'!J$49+'Part 1'!J$61)=0,0,+(SUM('Part 7'!J$32:J$34)*('Part 1'!$Q49/('Part 1'!$Q$49+'Part 1'!$Q$61)))/('Part 1'!J$11+'Part 1'!J$12)))</f>
        <v>0</v>
      </c>
      <c r="K17" s="76">
        <f>IF('Part 1'!K$11=0,0,IF(('Part 1'!K$49+'Part 1'!K$61)=0,0,+(SUM('Part 7'!K$32:K$34)*('Part 1'!$Q49/('Part 1'!$Q$49+'Part 1'!$Q$61)))/('Part 1'!K$11+'Part 1'!K$12)))</f>
        <v>0</v>
      </c>
      <c r="L17" s="76">
        <f>IF('Part 1'!L$11=0,0,IF(('Part 1'!L$49+'Part 1'!L$61)=0,0,+(SUM('Part 7'!L$32:L$34)*('Part 1'!$Q49/('Part 1'!$Q$49+'Part 1'!$Q$61)))/('Part 1'!L$11+'Part 1'!L$12)))</f>
        <v>0</v>
      </c>
      <c r="M17" s="76">
        <f>IF('Part 1'!M$11=0,0,IF(('Part 1'!M$49+'Part 1'!M$61)=0,0,+(SUM('Part 7'!M$32:M$34)*('Part 1'!$Q49/('Part 1'!$Q$49+'Part 1'!$Q$61)))/('Part 1'!M$11+'Part 1'!M$12)))</f>
        <v>0</v>
      </c>
      <c r="N17" s="76">
        <f>IF('Part 1'!N$11=0,0,IF(('Part 1'!N$49+'Part 1'!N$61)=0,0,+(SUM('Part 7'!N$32:N$34)*('Part 1'!$Q49/('Part 1'!$Q$49+'Part 1'!$Q$61)))/('Part 1'!N$11+'Part 1'!N$12)))</f>
        <v>0</v>
      </c>
      <c r="O17" s="76">
        <f>IF('Part 1'!O$11=0,0,IF(('Part 1'!O$49+'Part 1'!O$61)=0,0,+(SUM('Part 7'!O$32:O$34)*('Part 1'!$Q49/('Part 1'!$Q$49+'Part 1'!$Q$61)))/('Part 1'!O$11+'Part 1'!O$12)))</f>
        <v>0</v>
      </c>
      <c r="P17" s="76">
        <f>IF('Part 1'!P$11=0,0,IF(('Part 1'!P$49+'Part 1'!P$61)=0,0,+(SUM('Part 7'!P$32:P$34)*('Part 1'!$Q49/('Part 1'!$Q$49+'Part 1'!$Q$61)))/('Part 1'!P$11+'Part 1'!P$12)))</f>
        <v>0</v>
      </c>
      <c r="Q17" s="76">
        <f>IF('Part 1'!Q$11=0,0,IF(('Part 1'!Q$49+'Part 1'!Q$61)=0,0,+(SUM('Part 7'!Q$32:Q$34)*('Part 1'!$Q49/('Part 1'!$Q$49+'Part 1'!$Q$61)))/('Part 1'!Q$11+'Part 1'!Q$12)))</f>
        <v>0</v>
      </c>
      <c r="R17" s="53"/>
      <c r="S17" s="385"/>
      <c r="T17" s="385"/>
      <c r="U17" s="385"/>
      <c r="V17" s="385"/>
    </row>
    <row r="18" spans="1:22" ht="12.75">
      <c r="A18" s="15">
        <v>6</v>
      </c>
      <c r="B18" s="185" t="s">
        <v>140</v>
      </c>
      <c r="C18" s="52"/>
      <c r="D18" s="52"/>
      <c r="E18" s="76">
        <f>IF('Part 1'!E11=0,0,('Part 1'!E48-'Part 1'!E45)/('Part 1'!E$11+'Part 1'!E$12))</f>
        <v>0</v>
      </c>
      <c r="F18" s="76">
        <f>IF('Part 1'!F11=0,0,('Part 1'!F48-'Part 1'!F45)/('Part 1'!F$11+'Part 1'!F$12))</f>
        <v>0</v>
      </c>
      <c r="G18" s="76">
        <f>IF('Part 1'!G11=0,0,('Part 1'!G48-'Part 1'!G45)/('Part 1'!G$11+'Part 1'!G$12))</f>
        <v>0</v>
      </c>
      <c r="H18" s="76">
        <f>IF('Part 1'!H11=0,0,('Part 1'!H48-'Part 1'!H45)/('Part 1'!H$11+'Part 1'!H$12))</f>
        <v>0</v>
      </c>
      <c r="I18" s="76">
        <f>IF('Part 1'!I11=0,0,('Part 1'!I48-'Part 1'!I45)/('Part 1'!I$11+'Part 1'!I$12))</f>
        <v>0</v>
      </c>
      <c r="J18" s="76">
        <f>IF('Part 1'!J11=0,0,('Part 1'!J48-'Part 1'!J45)/('Part 1'!J$11+'Part 1'!J$12))</f>
        <v>0</v>
      </c>
      <c r="K18" s="76">
        <f>IF('Part 1'!K11=0,0,('Part 1'!K48-'Part 1'!K45)/('Part 1'!K$11+'Part 1'!K$12))</f>
        <v>0</v>
      </c>
      <c r="L18" s="76">
        <f>IF('Part 1'!L11=0,0,('Part 1'!L48-'Part 1'!L45)/('Part 1'!L$11+'Part 1'!L$12))</f>
        <v>0</v>
      </c>
      <c r="M18" s="76">
        <f>IF('Part 1'!M11=0,0,('Part 1'!M48-'Part 1'!M45)/('Part 1'!M$11+'Part 1'!M$12))</f>
        <v>0</v>
      </c>
      <c r="N18" s="76">
        <f>IF('Part 1'!N11=0,0,('Part 1'!N48-'Part 1'!N45)/('Part 1'!N$11+'Part 1'!N$12))</f>
        <v>0</v>
      </c>
      <c r="O18" s="76">
        <f>IF('Part 1'!O11=0,0,('Part 1'!O48-'Part 1'!O45)/('Part 1'!O$11+'Part 1'!O$12))</f>
        <v>0</v>
      </c>
      <c r="P18" s="76">
        <f>IF('Part 1'!P11=0,0,('Part 1'!P48-'Part 1'!P45)/('Part 1'!P$11+'Part 1'!P$12))</f>
        <v>0</v>
      </c>
      <c r="Q18" s="76">
        <f>IF('Part 1'!Q11=0,0,('Part 1'!Q48-'Part 1'!Q45)/('Part 1'!Q$11+'Part 1'!Q$12))</f>
        <v>0</v>
      </c>
      <c r="R18" s="53"/>
      <c r="S18" s="385"/>
      <c r="T18" s="385"/>
      <c r="U18" s="385"/>
      <c r="V18" s="385"/>
    </row>
    <row r="19" spans="1:22" ht="12.75">
      <c r="A19" s="15">
        <v>7</v>
      </c>
      <c r="B19" s="185" t="s">
        <v>96</v>
      </c>
      <c r="C19" s="52"/>
      <c r="D19" s="52"/>
      <c r="E19" s="76">
        <f>IF('Part 1'!E$11=0,0,'Part 1'!E45/('Part 1'!E$11+'Part 1'!E$12))</f>
        <v>0</v>
      </c>
      <c r="F19" s="76">
        <f>IF('Part 1'!F$11=0,0,'Part 1'!F45/('Part 1'!F$11+'Part 1'!F$12))</f>
        <v>0</v>
      </c>
      <c r="G19" s="76">
        <f>IF('Part 1'!G$11=0,0,'Part 1'!G45/('Part 1'!G$11+'Part 1'!G$12))</f>
        <v>0</v>
      </c>
      <c r="H19" s="76">
        <f>IF('Part 1'!H$11=0,0,'Part 1'!H45/('Part 1'!H$11+'Part 1'!H$12))</f>
        <v>0</v>
      </c>
      <c r="I19" s="76">
        <f>IF('Part 1'!I$11=0,0,'Part 1'!I45/('Part 1'!I$11+'Part 1'!I$12))</f>
        <v>0</v>
      </c>
      <c r="J19" s="76">
        <f>IF('Part 1'!J$11=0,0,'Part 1'!J45/('Part 1'!J$11+'Part 1'!J$12))</f>
        <v>0</v>
      </c>
      <c r="K19" s="76">
        <f>IF('Part 1'!K$11=0,0,'Part 1'!K45/('Part 1'!K$11+'Part 1'!K$12))</f>
        <v>0</v>
      </c>
      <c r="L19" s="76">
        <f>IF('Part 1'!L$11=0,0,'Part 1'!L45/('Part 1'!L$11+'Part 1'!L$12))</f>
        <v>0</v>
      </c>
      <c r="M19" s="76">
        <f>IF('Part 1'!M$11=0,0,'Part 1'!M45/('Part 1'!M$11+'Part 1'!M$12))</f>
        <v>0</v>
      </c>
      <c r="N19" s="76">
        <f>IF('Part 1'!N$11=0,0,'Part 1'!N45/('Part 1'!N$11+'Part 1'!N$12))</f>
        <v>0</v>
      </c>
      <c r="O19" s="76">
        <f>IF('Part 1'!O$11=0,0,'Part 1'!O45/('Part 1'!O$11+'Part 1'!O$12))</f>
        <v>0</v>
      </c>
      <c r="P19" s="76">
        <f>IF('Part 1'!P$11=0,0,'Part 1'!P45/('Part 1'!P$11+'Part 1'!P$12))</f>
        <v>0</v>
      </c>
      <c r="Q19" s="76">
        <f>IF('Part 1'!Q$11=0,0,'Part 1'!Q45/('Part 1'!Q$11+'Part 1'!Q$12))</f>
        <v>0</v>
      </c>
      <c r="R19" s="53"/>
      <c r="S19" s="385"/>
      <c r="T19" s="385"/>
      <c r="U19" s="385"/>
      <c r="V19" s="385"/>
    </row>
    <row r="20" spans="1:22" ht="12.75">
      <c r="A20" s="15">
        <v>8</v>
      </c>
      <c r="B20" s="195" t="s">
        <v>511</v>
      </c>
      <c r="C20" s="52"/>
      <c r="D20" s="52"/>
      <c r="E20" s="76">
        <f>IF('Part 1'!E11=0,0,'Part 1'!E49/('Part 1'!E$11+'Part 1'!E$12))</f>
        <v>0</v>
      </c>
      <c r="F20" s="76">
        <f>IF('Part 1'!F11=0,0,'Part 1'!F49/('Part 1'!F$11+'Part 1'!F$12))</f>
        <v>0</v>
      </c>
      <c r="G20" s="76">
        <f>IF('Part 1'!G11=0,0,'Part 1'!G49/('Part 1'!G$11+'Part 1'!G$12))</f>
        <v>0</v>
      </c>
      <c r="H20" s="76">
        <f>IF('Part 1'!H11=0,0,'Part 1'!H49/('Part 1'!H$11+'Part 1'!H$12))</f>
        <v>0</v>
      </c>
      <c r="I20" s="76">
        <f>IF('Part 1'!I11=0,0,'Part 1'!I49/('Part 1'!I$11+'Part 1'!I$12))</f>
        <v>0</v>
      </c>
      <c r="J20" s="76">
        <f>IF('Part 1'!J11=0,0,'Part 1'!J49/('Part 1'!J$11+'Part 1'!J$12))</f>
        <v>0</v>
      </c>
      <c r="K20" s="76">
        <f>IF('Part 1'!K11=0,0,'Part 1'!K49/('Part 1'!K$11+'Part 1'!K$12))</f>
        <v>0</v>
      </c>
      <c r="L20" s="76">
        <f>IF('Part 1'!L11=0,0,'Part 1'!L49/('Part 1'!L$11+'Part 1'!L$12))</f>
        <v>0</v>
      </c>
      <c r="M20" s="76">
        <f>IF('Part 1'!M11=0,0,'Part 1'!M49/('Part 1'!M$11+'Part 1'!M$12))</f>
        <v>0</v>
      </c>
      <c r="N20" s="76">
        <f>IF('Part 1'!N11=0,0,'Part 1'!N49/('Part 1'!N$11+'Part 1'!N$12))</f>
        <v>0</v>
      </c>
      <c r="O20" s="76">
        <f>IF('Part 1'!O11=0,0,'Part 1'!O49/('Part 1'!O$11+'Part 1'!O$12))</f>
        <v>0</v>
      </c>
      <c r="P20" s="76">
        <f>IF('Part 1'!P11=0,0,'Part 1'!P49/('Part 1'!P$11+'Part 1'!P$12))</f>
        <v>0</v>
      </c>
      <c r="Q20" s="76">
        <f>IF('Part 1'!Q11=0,0,'Part 1'!Q49/('Part 1'!Q$11+'Part 1'!Q$12))</f>
        <v>0</v>
      </c>
      <c r="R20" s="53"/>
      <c r="S20" s="385"/>
      <c r="T20" s="385"/>
      <c r="U20" s="385"/>
      <c r="V20" s="385"/>
    </row>
    <row r="21" spans="1:22" ht="12.75">
      <c r="A21" s="15">
        <v>9</v>
      </c>
      <c r="B21" s="195" t="s">
        <v>503</v>
      </c>
      <c r="C21" s="52"/>
      <c r="D21" s="52"/>
      <c r="E21" s="76">
        <f>IF('Part 1'!E11=0,0,-'Part 1'!E50/('Part 1'!E$11+'Part 1'!E$12))</f>
        <v>0</v>
      </c>
      <c r="F21" s="594">
        <f>IF('Part 1'!F11=0,0,-'Part 1'!F50/('Part 1'!F$11+'Part 1'!F$12))</f>
        <v>0</v>
      </c>
      <c r="G21" s="594">
        <f>IF('Part 1'!G11=0,0,-'Part 1'!G50/('Part 1'!G$11+'Part 1'!G$12))</f>
        <v>0</v>
      </c>
      <c r="H21" s="594">
        <f>IF('Part 1'!H11=0,0,-'Part 1'!H50/('Part 1'!H$11+'Part 1'!H$12))</f>
        <v>0</v>
      </c>
      <c r="I21" s="594">
        <f>IF('Part 1'!I11=0,0,-'Part 1'!I50/('Part 1'!I$11+'Part 1'!I$12))</f>
        <v>0</v>
      </c>
      <c r="J21" s="594">
        <f>IF('Part 1'!J11=0,0,-'Part 1'!J50/('Part 1'!J$11+'Part 1'!J$12))</f>
        <v>0</v>
      </c>
      <c r="K21" s="594">
        <f>IF('Part 1'!K11=0,0,-'Part 1'!K50/('Part 1'!K$11+'Part 1'!K$12))</f>
        <v>0</v>
      </c>
      <c r="L21" s="594">
        <f>IF('Part 1'!L11=0,0,-'Part 1'!L50/('Part 1'!L$11+'Part 1'!L$12))</f>
        <v>0</v>
      </c>
      <c r="M21" s="594">
        <f>IF('Part 1'!M11=0,0,-'Part 1'!M50/('Part 1'!M$11+'Part 1'!M$12))</f>
        <v>0</v>
      </c>
      <c r="N21" s="594">
        <f>IF('Part 1'!N11=0,0,-'Part 1'!N50/('Part 1'!N$11+'Part 1'!N$12))</f>
        <v>0</v>
      </c>
      <c r="O21" s="594">
        <f>IF('Part 1'!O11=0,0,-'Part 1'!O50/('Part 1'!O$11+'Part 1'!O$12))</f>
        <v>0</v>
      </c>
      <c r="P21" s="594">
        <f>IF('Part 1'!P11=0,0,-'Part 1'!P50/('Part 1'!P$11+'Part 1'!P$12))</f>
        <v>0</v>
      </c>
      <c r="Q21" s="594">
        <f>IF('Part 1'!Q11=0,0,-'Part 1'!Q50/('Part 1'!Q$11+'Part 1'!Q$12))</f>
        <v>0</v>
      </c>
      <c r="R21" s="53"/>
      <c r="S21" s="385"/>
      <c r="T21" s="385"/>
      <c r="U21" s="385"/>
      <c r="V21" s="385"/>
    </row>
    <row r="22" spans="1:22" ht="12.75">
      <c r="A22" s="15">
        <v>10</v>
      </c>
      <c r="B22" s="185" t="s">
        <v>246</v>
      </c>
      <c r="C22" s="52"/>
      <c r="D22" s="52"/>
      <c r="E22" s="196">
        <f>IF('Part 1'!E11=0,0,-('Part 1'!E32+'Part 1'!E34)*(('Part 1'!$Q17/('Part 1'!$Q$17+'Part 1'!$Q$24)))/('Part 1'!E$11+'Part 1'!E$12))</f>
        <v>0</v>
      </c>
      <c r="F22" s="196">
        <f>IF('Part 1'!F11=0,0,-('Part 1'!F32+'Part 1'!F34)*(('Part 1'!$Q17/('Part 1'!$Q$17+'Part 1'!$Q$24)))/('Part 1'!F$11+'Part 1'!F$12))</f>
        <v>0</v>
      </c>
      <c r="G22" s="196">
        <f>IF('Part 1'!G11=0,0,-('Part 1'!G32+'Part 1'!G34)*(('Part 1'!$Q17/('Part 1'!$Q$17+'Part 1'!$Q$24)))/('Part 1'!G$11+'Part 1'!G$12))</f>
        <v>0</v>
      </c>
      <c r="H22" s="196">
        <f>IF('Part 1'!H11=0,0,-('Part 1'!H32+'Part 1'!H34)*(('Part 1'!$Q17/('Part 1'!$Q$17+'Part 1'!$Q$24)))/('Part 1'!H$11+'Part 1'!H$12))</f>
        <v>0</v>
      </c>
      <c r="I22" s="196">
        <f>IF('Part 1'!I11=0,0,-('Part 1'!I32+'Part 1'!I34)*(('Part 1'!$Q17/('Part 1'!$Q$17+'Part 1'!$Q$24)))/('Part 1'!I$11+'Part 1'!I$12))</f>
        <v>0</v>
      </c>
      <c r="J22" s="196">
        <f>IF('Part 1'!J11=0,0,-('Part 1'!J32+'Part 1'!J34)*(('Part 1'!$Q17/('Part 1'!$Q$17+'Part 1'!$Q$24)))/('Part 1'!J$11+'Part 1'!J$12))</f>
        <v>0</v>
      </c>
      <c r="K22" s="196">
        <f>IF('Part 1'!K11=0,0,-('Part 1'!K32+'Part 1'!K34)*(('Part 1'!$Q17/('Part 1'!$Q$17+'Part 1'!$Q$24)))/('Part 1'!K$11+'Part 1'!K$12))</f>
        <v>0</v>
      </c>
      <c r="L22" s="196">
        <f>IF('Part 1'!L11=0,0,-('Part 1'!L32+'Part 1'!L34)*(('Part 1'!$Q17/('Part 1'!$Q$17+'Part 1'!$Q$24)))/('Part 1'!L$11+'Part 1'!L$12))</f>
        <v>0</v>
      </c>
      <c r="M22" s="196">
        <f>IF('Part 1'!M11=0,0,-('Part 1'!M32+'Part 1'!M34)*(('Part 1'!$Q17/('Part 1'!$Q$17+'Part 1'!$Q$24)))/('Part 1'!M$11+'Part 1'!M$12))</f>
        <v>0</v>
      </c>
      <c r="N22" s="196">
        <f>IF('Part 1'!N11=0,0,-('Part 1'!N32+'Part 1'!N34)*(('Part 1'!$Q17/('Part 1'!$Q$17+'Part 1'!$Q$24)))/('Part 1'!N$11+'Part 1'!N$12))</f>
        <v>0</v>
      </c>
      <c r="O22" s="196">
        <f>IF('Part 1'!O11=0,0,-('Part 1'!O32+'Part 1'!O34)*(('Part 1'!$Q17/('Part 1'!$Q$17+'Part 1'!$Q$24)))/('Part 1'!O$11+'Part 1'!O$12))</f>
        <v>0</v>
      </c>
      <c r="P22" s="196">
        <f>IF('Part 1'!P11=0,0,-('Part 1'!P32+'Part 1'!P34)*(('Part 1'!$Q17/('Part 1'!$Q$17+'Part 1'!$Q$24)))/('Part 1'!P$11+'Part 1'!P$12))</f>
        <v>0</v>
      </c>
      <c r="Q22" s="196">
        <f>IF('Part 1'!Q11=0,0,-('Part 1'!Q32+'Part 1'!Q34)*(('Part 1'!$Q17/('Part 1'!$Q$17+'Part 1'!$Q$24)))/('Part 1'!Q$11+'Part 1'!Q$12))</f>
        <v>0</v>
      </c>
      <c r="R22" s="53"/>
      <c r="S22" s="385"/>
      <c r="T22" s="385"/>
      <c r="U22" s="385"/>
      <c r="V22" s="385"/>
    </row>
    <row r="23" spans="1:22" ht="12.75">
      <c r="A23" s="15">
        <v>11</v>
      </c>
      <c r="B23" s="185" t="s">
        <v>360</v>
      </c>
      <c r="C23" s="52"/>
      <c r="D23" s="52"/>
      <c r="E23" s="74">
        <f>IF('Part 1'!E11=0,0,SUM(E16:E20)+E21+E22)</f>
        <v>0</v>
      </c>
      <c r="F23" s="595">
        <f>IF('Part 1'!F11=0,0,SUM(F16:F20)+F21+F22)</f>
        <v>0</v>
      </c>
      <c r="G23" s="595">
        <f>IF('Part 1'!G11=0,0,SUM(G16:G20)+G21+G22)</f>
        <v>0</v>
      </c>
      <c r="H23" s="595">
        <f>IF('Part 1'!H11=0,0,SUM(H16:H20)+H21+H22)</f>
        <v>0</v>
      </c>
      <c r="I23" s="595">
        <f>IF('Part 1'!I11=0,0,SUM(I16:I20)+I21+I22)</f>
        <v>0</v>
      </c>
      <c r="J23" s="595">
        <f>IF('Part 1'!J11=0,0,SUM(J16:J20)+J21+J22)</f>
        <v>0</v>
      </c>
      <c r="K23" s="595">
        <f>IF('Part 1'!K11=0,0,SUM(K16:K20)+K21+K22)</f>
        <v>0</v>
      </c>
      <c r="L23" s="595">
        <f>IF('Part 1'!L11=0,0,SUM(L16:L20)+L21+L22)</f>
        <v>0</v>
      </c>
      <c r="M23" s="595">
        <f>IF('Part 1'!M11=0,0,SUM(M16:M20)+M21+M22)</f>
        <v>0</v>
      </c>
      <c r="N23" s="595">
        <f>IF('Part 1'!N11=0,0,SUM(N16:N20)+N21+N22)</f>
        <v>0</v>
      </c>
      <c r="O23" s="595">
        <f>IF('Part 1'!O11=0,0,SUM(O16:O20)+O21+O22)</f>
        <v>0</v>
      </c>
      <c r="P23" s="595">
        <f>IF('Part 1'!P11=0,0,SUM(P16:P20)+P21+P22)</f>
        <v>0</v>
      </c>
      <c r="Q23" s="596">
        <f>IF('Part 1'!Q11=0,0,SUM(Q16:Q20)+Q21+Q22)</f>
        <v>0</v>
      </c>
      <c r="R23" s="53"/>
      <c r="S23" s="385"/>
      <c r="T23" s="385"/>
      <c r="U23" s="385"/>
      <c r="V23" s="385"/>
    </row>
    <row r="24" spans="1:22" ht="12.75">
      <c r="A24" s="15">
        <v>12</v>
      </c>
      <c r="B24" s="185" t="s">
        <v>243</v>
      </c>
      <c r="C24" s="52"/>
      <c r="D24" s="52"/>
      <c r="E24" s="196">
        <f>IF('Part 1'!E$11=0,0,E25-E23)</f>
        <v>0</v>
      </c>
      <c r="F24" s="196">
        <f>IF('Part 1'!F$11=0,0,F25-F23)</f>
        <v>0</v>
      </c>
      <c r="G24" s="196">
        <f>IF('Part 1'!G$11=0,0,G25-G23)</f>
        <v>0</v>
      </c>
      <c r="H24" s="196">
        <f>IF('Part 1'!H$11=0,0,H25-H23)</f>
        <v>0</v>
      </c>
      <c r="I24" s="196">
        <f>IF('Part 1'!I$11=0,0,I25-I23)</f>
        <v>0</v>
      </c>
      <c r="J24" s="196">
        <f>IF('Part 1'!J$11=0,0,J25-J23)</f>
        <v>0</v>
      </c>
      <c r="K24" s="196">
        <f>IF('Part 1'!K$11=0,0,K25-K23)</f>
        <v>0</v>
      </c>
      <c r="L24" s="196">
        <f>IF('Part 1'!L$11=0,0,L25-L23)</f>
        <v>0</v>
      </c>
      <c r="M24" s="196">
        <f>IF('Part 1'!M$11=0,0,M25-M23)</f>
        <v>0</v>
      </c>
      <c r="N24" s="196">
        <f>IF('Part 1'!N$11=0,0,N25-N23)</f>
        <v>0</v>
      </c>
      <c r="O24" s="196">
        <f>IF('Part 1'!O$11=0,0,O25-O23)</f>
        <v>0</v>
      </c>
      <c r="P24" s="196">
        <f>IF('Part 1'!P$11=0,0,P25-P23)</f>
        <v>0</v>
      </c>
      <c r="Q24" s="281">
        <f>IF('Part 1'!Q$11=0,0,Q25-Q23)</f>
        <v>0</v>
      </c>
      <c r="R24" s="53"/>
      <c r="S24" s="385"/>
      <c r="T24" s="385"/>
      <c r="U24" s="385"/>
      <c r="V24" s="385"/>
    </row>
    <row r="25" spans="1:22" ht="12.75">
      <c r="A25" s="15">
        <v>13</v>
      </c>
      <c r="B25" s="21" t="s">
        <v>330</v>
      </c>
      <c r="C25" s="52"/>
      <c r="D25" s="52"/>
      <c r="E25" s="279">
        <f>IF('Part 1'!E$11=0,0,'Part 1'!E21/('Part 1'!E$11+'Part 1'!E$12))</f>
        <v>0</v>
      </c>
      <c r="F25" s="279">
        <f>IF('Part 1'!F$11=0,0,'Part 1'!F21/('Part 1'!F$11+'Part 1'!F$12))</f>
        <v>0</v>
      </c>
      <c r="G25" s="279">
        <f>IF('Part 1'!G$11=0,0,'Part 1'!G21/('Part 1'!G$11+'Part 1'!G$12))</f>
        <v>0</v>
      </c>
      <c r="H25" s="279">
        <f>IF('Part 1'!H$11=0,0,'Part 1'!H21/('Part 1'!H$11+'Part 1'!H$12))</f>
        <v>0</v>
      </c>
      <c r="I25" s="279">
        <f>IF('Part 1'!I$11=0,0,'Part 1'!I21/('Part 1'!I$11+'Part 1'!I$12))</f>
        <v>0</v>
      </c>
      <c r="J25" s="279">
        <f>IF('Part 1'!J$11=0,0,'Part 1'!J21/('Part 1'!J$11+'Part 1'!J$12))</f>
        <v>0</v>
      </c>
      <c r="K25" s="279">
        <f>IF('Part 1'!K$11=0,0,'Part 1'!K21/('Part 1'!K$11+'Part 1'!K$12))</f>
        <v>0</v>
      </c>
      <c r="L25" s="279">
        <f>IF('Part 1'!L$11=0,0,'Part 1'!L21/('Part 1'!L$11+'Part 1'!L$12))</f>
        <v>0</v>
      </c>
      <c r="M25" s="279">
        <f>IF('Part 1'!M$11=0,0,'Part 1'!M21/('Part 1'!M$11+'Part 1'!M$12))</f>
        <v>0</v>
      </c>
      <c r="N25" s="279">
        <f>IF('Part 1'!N$11=0,0,'Part 1'!N21/('Part 1'!N$11+'Part 1'!N$12))</f>
        <v>0</v>
      </c>
      <c r="O25" s="279">
        <f>IF('Part 1'!O$11=0,0,'Part 1'!O21/('Part 1'!O$11+'Part 1'!O$12))</f>
        <v>0</v>
      </c>
      <c r="P25" s="279">
        <f>IF('Part 1'!P$11=0,0,'Part 1'!P21/('Part 1'!P$11+'Part 1'!P$12))</f>
        <v>0</v>
      </c>
      <c r="Q25" s="282">
        <f>IF('Part 1'!Q$11=0,0,'Part 1'!Q21/('Part 1'!Q$11+'Part 1'!Q$12))</f>
        <v>0</v>
      </c>
      <c r="R25" s="53"/>
      <c r="S25" s="385"/>
      <c r="T25" s="385"/>
      <c r="U25" s="385"/>
      <c r="V25" s="385"/>
    </row>
    <row r="26" spans="1:22" ht="6.75" customHeight="1">
      <c r="A26" s="69"/>
      <c r="B26" s="20"/>
      <c r="C26" s="52"/>
      <c r="D26" s="52"/>
      <c r="E26" s="52"/>
      <c r="F26" s="52"/>
      <c r="G26" s="52"/>
      <c r="H26" s="52"/>
      <c r="I26" s="52"/>
      <c r="J26" s="52"/>
      <c r="K26" s="52"/>
      <c r="L26" s="52"/>
      <c r="M26" s="52"/>
      <c r="N26" s="52"/>
      <c r="O26" s="52"/>
      <c r="P26" s="52"/>
      <c r="Q26" s="78"/>
      <c r="R26" s="53"/>
      <c r="S26" s="385"/>
      <c r="T26" s="385"/>
      <c r="U26" s="385"/>
      <c r="V26" s="385"/>
    </row>
    <row r="27" spans="1:22" ht="12.75">
      <c r="A27" s="15"/>
      <c r="B27" s="33" t="s">
        <v>408</v>
      </c>
      <c r="C27" s="52"/>
      <c r="D27" s="52"/>
      <c r="E27" s="52"/>
      <c r="F27" s="52"/>
      <c r="G27" s="52"/>
      <c r="H27" s="52"/>
      <c r="I27" s="52"/>
      <c r="J27" s="52"/>
      <c r="K27" s="52"/>
      <c r="L27" s="52"/>
      <c r="M27" s="52"/>
      <c r="N27" s="52"/>
      <c r="O27" s="52"/>
      <c r="P27" s="52"/>
      <c r="Q27" s="78"/>
      <c r="R27" s="53"/>
      <c r="S27" s="385"/>
      <c r="T27" s="385"/>
      <c r="U27" s="385"/>
      <c r="V27" s="385"/>
    </row>
    <row r="28" spans="1:22" ht="12.75">
      <c r="A28" s="15">
        <v>14</v>
      </c>
      <c r="B28" s="185" t="s">
        <v>298</v>
      </c>
      <c r="C28" s="186"/>
      <c r="D28" s="52"/>
      <c r="E28" s="74">
        <f>IF('Part 1'!E$11=0,0,+(('Part 1'!E$65-SUM('Part 7'!E$32:E$34))*('Part 1'!$Q60/('Part 1'!$Q$48+'Part 1'!$Q$60)))/'Part 1'!E$11)</f>
        <v>0</v>
      </c>
      <c r="F28" s="74">
        <f>IF('Part 1'!F$11=0,0,+(('Part 1'!F$65-SUM('Part 7'!F$32:F$34))*('Part 1'!$Q60/('Part 1'!$Q$48+'Part 1'!$Q$60)))/'Part 1'!F$11)</f>
        <v>0</v>
      </c>
      <c r="G28" s="74">
        <f>IF('Part 1'!G$11=0,0,+(('Part 1'!G$65-SUM('Part 7'!G$32:G$34))*('Part 1'!$Q60/('Part 1'!$Q$48+'Part 1'!$Q$60)))/'Part 1'!G$11)</f>
        <v>0</v>
      </c>
      <c r="H28" s="74">
        <f>IF('Part 1'!H$11=0,0,+(('Part 1'!H$65-SUM('Part 7'!H$32:H$34))*('Part 1'!$Q60/('Part 1'!$Q$48+'Part 1'!$Q$60)))/'Part 1'!H$11)</f>
        <v>0</v>
      </c>
      <c r="I28" s="74">
        <f>IF('Part 1'!I$11=0,0,+(('Part 1'!I$65-SUM('Part 7'!I$32:I$34))*('Part 1'!$Q60/('Part 1'!$Q$48+'Part 1'!$Q$60)))/'Part 1'!I$11)</f>
        <v>0</v>
      </c>
      <c r="J28" s="74">
        <f>IF('Part 1'!J$11=0,0,+(('Part 1'!J$65-SUM('Part 7'!J$32:J$34))*('Part 1'!$Q60/('Part 1'!$Q$48+'Part 1'!$Q$60)))/'Part 1'!J$11)</f>
        <v>0</v>
      </c>
      <c r="K28" s="74">
        <f>IF('Part 1'!K$11=0,0,+(('Part 1'!K$65-SUM('Part 7'!K$32:K$34))*('Part 1'!$Q60/('Part 1'!$Q$48+'Part 1'!$Q$60)))/'Part 1'!K$11)</f>
        <v>0</v>
      </c>
      <c r="L28" s="74">
        <f>IF('Part 1'!L$11=0,0,+(('Part 1'!L$65-SUM('Part 7'!L$32:L$34))*('Part 1'!$Q60/('Part 1'!$Q$48+'Part 1'!$Q$60)))/'Part 1'!L$11)</f>
        <v>0</v>
      </c>
      <c r="M28" s="74">
        <f>IF('Part 1'!M$11=0,0,+(('Part 1'!M$65-SUM('Part 7'!M$32:M$34))*('Part 1'!$Q60/('Part 1'!$Q$48+'Part 1'!$Q$60)))/'Part 1'!M$11)</f>
        <v>0</v>
      </c>
      <c r="N28" s="74">
        <f>IF('Part 1'!N$11=0,0,+(('Part 1'!N$65-SUM('Part 7'!N$32:N$34))*('Part 1'!$Q60/('Part 1'!$Q$48+'Part 1'!$Q$60)))/'Part 1'!N$11)</f>
        <v>0</v>
      </c>
      <c r="O28" s="74">
        <f>IF('Part 1'!O$11=0,0,+(('Part 1'!O$65-SUM('Part 7'!O$32:O$34))*('Part 1'!$Q60/('Part 1'!$Q$48+'Part 1'!$Q$60)))/'Part 1'!O$11)</f>
        <v>0</v>
      </c>
      <c r="P28" s="74">
        <f>IF('Part 1'!P$11=0,0,+(('Part 1'!P$65-SUM('Part 7'!P$32:P$34))*('Part 1'!$Q60/('Part 1'!$Q$48+'Part 1'!$Q$60)))/'Part 1'!P$11)</f>
        <v>0</v>
      </c>
      <c r="Q28" s="74">
        <f>IF('Part 1'!Q$11=0,0,+(('Part 1'!Q$65-SUM('Part 7'!Q$32:Q$34))*('Part 1'!$Q60/('Part 1'!$Q$48+'Part 1'!$Q$60)))/'Part 1'!Q$11)</f>
        <v>0</v>
      </c>
      <c r="R28" s="52"/>
      <c r="S28" s="385"/>
      <c r="T28" s="385"/>
      <c r="U28" s="385"/>
      <c r="V28" s="385"/>
    </row>
    <row r="29" spans="1:22" ht="12.75">
      <c r="A29" s="15">
        <v>15</v>
      </c>
      <c r="B29" s="185" t="s">
        <v>297</v>
      </c>
      <c r="C29" s="186"/>
      <c r="D29" s="52"/>
      <c r="E29" s="76">
        <f>IF('Part 1'!E$11=0,0,IF(('Part 1'!E$49+'Part 1'!E$61)=0,0,+(SUM('Part 7'!E$32:E$34)*('Part 1'!$Q61/('Part 1'!$Q$49+'Part 1'!$Q$61)))/'Part 1'!E$11))</f>
        <v>0</v>
      </c>
      <c r="F29" s="76">
        <f>IF('Part 1'!F$11=0,0,IF(('Part 1'!F$49+'Part 1'!F$61)=0,0,+(SUM('Part 7'!F$32:F$34)*('Part 1'!$Q61/('Part 1'!$Q$49+'Part 1'!$Q$61)))/'Part 1'!F$11))</f>
        <v>0</v>
      </c>
      <c r="G29" s="76">
        <f>IF('Part 1'!G$11=0,0,IF(('Part 1'!G$49+'Part 1'!G$61)=0,0,+(SUM('Part 7'!G$32:G$34)*('Part 1'!$Q61/('Part 1'!$Q$49+'Part 1'!$Q$61)))/'Part 1'!G$11))</f>
        <v>0</v>
      </c>
      <c r="H29" s="76">
        <f>IF('Part 1'!H$11=0,0,IF(('Part 1'!H$49+'Part 1'!H$61)=0,0,+(SUM('Part 7'!H$32:H$34)*('Part 1'!$Q61/('Part 1'!$Q$49+'Part 1'!$Q$61)))/'Part 1'!H$11))</f>
        <v>0</v>
      </c>
      <c r="I29" s="76">
        <f>IF('Part 1'!I$11=0,0,IF(('Part 1'!I$49+'Part 1'!I$61)=0,0,+(SUM('Part 7'!I$32:I$34)*('Part 1'!$Q61/('Part 1'!$Q$49+'Part 1'!$Q$61)))/'Part 1'!I$11))</f>
        <v>0</v>
      </c>
      <c r="J29" s="76">
        <f>IF('Part 1'!J$11=0,0,IF(('Part 1'!J$49+'Part 1'!J$61)=0,0,+(SUM('Part 7'!J$32:J$34)*('Part 1'!$Q61/('Part 1'!$Q$49+'Part 1'!$Q$61)))/'Part 1'!J$11))</f>
        <v>0</v>
      </c>
      <c r="K29" s="76">
        <f>IF('Part 1'!K$11=0,0,IF(('Part 1'!K$49+'Part 1'!K$61)=0,0,+(SUM('Part 7'!K$32:K$34)*('Part 1'!$Q61/('Part 1'!$Q$49+'Part 1'!$Q$61)))/'Part 1'!K$11))</f>
        <v>0</v>
      </c>
      <c r="L29" s="76">
        <f>IF('Part 1'!L$11=0,0,IF(('Part 1'!L$49+'Part 1'!L$61)=0,0,+(SUM('Part 7'!L$32:L$34)*('Part 1'!$Q61/('Part 1'!$Q$49+'Part 1'!$Q$61)))/'Part 1'!L$11))</f>
        <v>0</v>
      </c>
      <c r="M29" s="76">
        <f>IF('Part 1'!M$11=0,0,IF(('Part 1'!M$49+'Part 1'!M$61)=0,0,+(SUM('Part 7'!M$32:M$34)*('Part 1'!$Q61/('Part 1'!$Q$49+'Part 1'!$Q$61)))/'Part 1'!M$11))</f>
        <v>0</v>
      </c>
      <c r="N29" s="76">
        <f>IF('Part 1'!N$11=0,0,IF(('Part 1'!N$49+'Part 1'!N$61)=0,0,+(SUM('Part 7'!N$32:N$34)*('Part 1'!$Q61/('Part 1'!$Q$49+'Part 1'!$Q$61)))/'Part 1'!N$11))</f>
        <v>0</v>
      </c>
      <c r="O29" s="76">
        <f>IF('Part 1'!O$11=0,0,IF(('Part 1'!O$49+'Part 1'!O$61)=0,0,+(SUM('Part 7'!O$32:O$34)*('Part 1'!$Q61/('Part 1'!$Q$49+'Part 1'!$Q$61)))/'Part 1'!O$11))</f>
        <v>0</v>
      </c>
      <c r="P29" s="76">
        <f>IF('Part 1'!P$11=0,0,IF(('Part 1'!P$49+'Part 1'!P$61)=0,0,+(SUM('Part 7'!P$32:P$34)*('Part 1'!$Q61/('Part 1'!$Q$49+'Part 1'!$Q$61)))/'Part 1'!P$11))</f>
        <v>0</v>
      </c>
      <c r="Q29" s="76">
        <f>IF('Part 1'!Q$11=0,0,IF(('Part 1'!Q$49+'Part 1'!Q$61)=0,0,+(SUM('Part 7'!Q$32:Q$34)*('Part 1'!$Q61/('Part 1'!$Q$49+'Part 1'!$Q$61)))/'Part 1'!Q$11))</f>
        <v>0</v>
      </c>
      <c r="R29" s="52"/>
      <c r="S29" s="385"/>
      <c r="T29" s="385"/>
      <c r="U29" s="385"/>
      <c r="V29" s="385"/>
    </row>
    <row r="30" spans="1:22" ht="12.75">
      <c r="A30" s="15">
        <v>16</v>
      </c>
      <c r="B30" s="195" t="s">
        <v>102</v>
      </c>
      <c r="C30" s="186"/>
      <c r="D30" s="52"/>
      <c r="E30" s="76">
        <f>IF('Part 1'!E11=0,0,('Part 1'!E37+'Part 1'!E38)/'Part 1'!E11)</f>
        <v>0</v>
      </c>
      <c r="F30" s="76">
        <f>IF('Part 1'!F11=0,0,('Part 1'!F37+'Part 1'!F38)/'Part 1'!F11)</f>
        <v>0</v>
      </c>
      <c r="G30" s="76">
        <f>IF('Part 1'!G11=0,0,('Part 1'!G37+'Part 1'!G38)/'Part 1'!G11)</f>
        <v>0</v>
      </c>
      <c r="H30" s="76">
        <f>IF('Part 1'!H11=0,0,('Part 1'!H37+'Part 1'!H38)/'Part 1'!H11)</f>
        <v>0</v>
      </c>
      <c r="I30" s="76">
        <f>IF('Part 1'!I11=0,0,('Part 1'!I37+'Part 1'!I38)/'Part 1'!I11)</f>
        <v>0</v>
      </c>
      <c r="J30" s="76">
        <f>IF('Part 1'!J11=0,0,('Part 1'!J37+'Part 1'!J38)/'Part 1'!J11)</f>
        <v>0</v>
      </c>
      <c r="K30" s="76">
        <f>IF('Part 1'!K11=0,0,('Part 1'!K37+'Part 1'!K38)/'Part 1'!K11)</f>
        <v>0</v>
      </c>
      <c r="L30" s="76">
        <f>IF('Part 1'!L11=0,0,('Part 1'!L37+'Part 1'!L38)/'Part 1'!L11)</f>
        <v>0</v>
      </c>
      <c r="M30" s="76">
        <f>IF('Part 1'!M11=0,0,('Part 1'!M37+'Part 1'!M38)/'Part 1'!M11)</f>
        <v>0</v>
      </c>
      <c r="N30" s="76">
        <f>IF('Part 1'!N11=0,0,('Part 1'!N37+'Part 1'!N38)/'Part 1'!N11)</f>
        <v>0</v>
      </c>
      <c r="O30" s="76">
        <f>IF('Part 1'!O11=0,0,('Part 1'!O37+'Part 1'!O38)/'Part 1'!O11)</f>
        <v>0</v>
      </c>
      <c r="P30" s="76">
        <f>IF('Part 1'!P11=0,0,('Part 1'!P37+'Part 1'!P38)/'Part 1'!P11)</f>
        <v>0</v>
      </c>
      <c r="Q30" s="76">
        <f>IF('Part 1'!Q11=0,0,('Part 1'!Q37+'Part 1'!Q38)/'Part 1'!Q11)</f>
        <v>0</v>
      </c>
      <c r="R30" s="52"/>
      <c r="S30" s="385"/>
      <c r="T30" s="385"/>
      <c r="U30" s="385"/>
      <c r="V30" s="385"/>
    </row>
    <row r="31" spans="1:22" ht="12.75">
      <c r="A31" s="15">
        <v>17</v>
      </c>
      <c r="B31" s="185" t="s">
        <v>140</v>
      </c>
      <c r="C31" s="186"/>
      <c r="D31" s="52"/>
      <c r="E31" s="76">
        <f>IF('Part 1'!E11=0,0,SUM('Part 1'!E60-'Part 1'!E56)/'Part 1'!E11)</f>
        <v>0</v>
      </c>
      <c r="F31" s="76">
        <f>IF('Part 1'!F11=0,0,SUM('Part 1'!F60-'Part 1'!F56)/'Part 1'!F11)</f>
        <v>0</v>
      </c>
      <c r="G31" s="76">
        <f>IF('Part 1'!G11=0,0,SUM('Part 1'!G60-'Part 1'!G56)/'Part 1'!G11)</f>
        <v>0</v>
      </c>
      <c r="H31" s="76">
        <f>IF('Part 1'!H11=0,0,SUM('Part 1'!H60-'Part 1'!H56)/'Part 1'!H11)</f>
        <v>0</v>
      </c>
      <c r="I31" s="76">
        <f>IF('Part 1'!I11=0,0,SUM('Part 1'!I60-'Part 1'!I56)/'Part 1'!I11)</f>
        <v>0</v>
      </c>
      <c r="J31" s="76">
        <f>IF('Part 1'!J11=0,0,SUM('Part 1'!J60-'Part 1'!J56)/'Part 1'!J11)</f>
        <v>0</v>
      </c>
      <c r="K31" s="76">
        <f>IF('Part 1'!K11=0,0,SUM('Part 1'!K60-'Part 1'!K56)/'Part 1'!K11)</f>
        <v>0</v>
      </c>
      <c r="L31" s="76">
        <f>IF('Part 1'!L11=0,0,SUM('Part 1'!L60-'Part 1'!L56)/'Part 1'!L11)</f>
        <v>0</v>
      </c>
      <c r="M31" s="76">
        <f>IF('Part 1'!M11=0,0,SUM('Part 1'!M60-'Part 1'!M56)/'Part 1'!M11)</f>
        <v>0</v>
      </c>
      <c r="N31" s="76">
        <f>IF('Part 1'!N11=0,0,SUM('Part 1'!N60-'Part 1'!N56)/'Part 1'!N11)</f>
        <v>0</v>
      </c>
      <c r="O31" s="76">
        <f>IF('Part 1'!O11=0,0,SUM('Part 1'!O60-'Part 1'!O56)/'Part 1'!O11)</f>
        <v>0</v>
      </c>
      <c r="P31" s="76">
        <f>IF('Part 1'!P11=0,0,SUM('Part 1'!P60-'Part 1'!P56)/'Part 1'!P11)</f>
        <v>0</v>
      </c>
      <c r="Q31" s="76">
        <f>IF('Part 1'!Q11=0,0,SUM('Part 1'!Q60-'Part 1'!Q56)/'Part 1'!Q11)</f>
        <v>0</v>
      </c>
      <c r="R31" s="52"/>
      <c r="S31" s="384"/>
      <c r="T31" s="385"/>
      <c r="U31" s="385"/>
      <c r="V31" s="385"/>
    </row>
    <row r="32" spans="1:22" ht="12.75">
      <c r="A32" s="15">
        <v>18</v>
      </c>
      <c r="B32" s="185" t="s">
        <v>96</v>
      </c>
      <c r="C32" s="186"/>
      <c r="D32" s="52"/>
      <c r="E32" s="76">
        <f>IF('Part 1'!E$11=0,0,'Part 1'!E56/'Part 1'!E$11)</f>
        <v>0</v>
      </c>
      <c r="F32" s="76">
        <f>IF('Part 1'!F$11=0,0,'Part 1'!F56/'Part 1'!F$11)</f>
        <v>0</v>
      </c>
      <c r="G32" s="76">
        <f>IF('Part 1'!G$11=0,0,'Part 1'!G56/'Part 1'!G$11)</f>
        <v>0</v>
      </c>
      <c r="H32" s="76">
        <f>IF('Part 1'!H$11=0,0,'Part 1'!H56/'Part 1'!H$11)</f>
        <v>0</v>
      </c>
      <c r="I32" s="76">
        <f>IF('Part 1'!I$11=0,0,'Part 1'!I56/'Part 1'!I$11)</f>
        <v>0</v>
      </c>
      <c r="J32" s="76">
        <f>IF('Part 1'!J$11=0,0,'Part 1'!J56/'Part 1'!J$11)</f>
        <v>0</v>
      </c>
      <c r="K32" s="76">
        <f>IF('Part 1'!K$11=0,0,'Part 1'!K56/'Part 1'!K$11)</f>
        <v>0</v>
      </c>
      <c r="L32" s="76">
        <f>IF('Part 1'!L$11=0,0,'Part 1'!L56/'Part 1'!L$11)</f>
        <v>0</v>
      </c>
      <c r="M32" s="76">
        <f>IF('Part 1'!M$11=0,0,'Part 1'!M56/'Part 1'!M$11)</f>
        <v>0</v>
      </c>
      <c r="N32" s="76">
        <f>IF('Part 1'!N$11=0,0,'Part 1'!N56/'Part 1'!N$11)</f>
        <v>0</v>
      </c>
      <c r="O32" s="76">
        <f>IF('Part 1'!O$11=0,0,'Part 1'!O56/'Part 1'!O$11)</f>
        <v>0</v>
      </c>
      <c r="P32" s="76">
        <f>IF('Part 1'!P$11=0,0,'Part 1'!P56/'Part 1'!P$11)</f>
        <v>0</v>
      </c>
      <c r="Q32" s="76">
        <f>IF('Part 1'!Q$11=0,0,'Part 1'!Q56/'Part 1'!Q$11)</f>
        <v>0</v>
      </c>
      <c r="R32" s="52"/>
      <c r="S32" s="383"/>
      <c r="T32" s="385"/>
      <c r="U32" s="385"/>
      <c r="V32" s="385"/>
    </row>
    <row r="33" spans="1:22" ht="12.75">
      <c r="A33" s="15">
        <v>19</v>
      </c>
      <c r="B33" s="195" t="s">
        <v>217</v>
      </c>
      <c r="C33" s="186"/>
      <c r="D33" s="52"/>
      <c r="E33" s="76">
        <f>IF('Part 1'!E11=0,0,'Part 1'!E61/'Part 1'!E11)</f>
        <v>0</v>
      </c>
      <c r="F33" s="76">
        <f>IF('Part 1'!F11=0,0,'Part 1'!F61/'Part 1'!F11)</f>
        <v>0</v>
      </c>
      <c r="G33" s="76">
        <f>IF('Part 1'!G11=0,0,'Part 1'!G61/'Part 1'!G11)</f>
        <v>0</v>
      </c>
      <c r="H33" s="76">
        <f>IF('Part 1'!H11=0,0,'Part 1'!H61/'Part 1'!H11)</f>
        <v>0</v>
      </c>
      <c r="I33" s="76">
        <f>IF('Part 1'!I11=0,0,'Part 1'!I61/'Part 1'!I11)</f>
        <v>0</v>
      </c>
      <c r="J33" s="76">
        <f>IF('Part 1'!J11=0,0,'Part 1'!J61/'Part 1'!J11)</f>
        <v>0</v>
      </c>
      <c r="K33" s="76">
        <f>IF('Part 1'!K11=0,0,'Part 1'!K61/'Part 1'!K11)</f>
        <v>0</v>
      </c>
      <c r="L33" s="76">
        <f>IF('Part 1'!L11=0,0,'Part 1'!L61/'Part 1'!L11)</f>
        <v>0</v>
      </c>
      <c r="M33" s="76">
        <f>IF('Part 1'!M11=0,0,'Part 1'!M61/'Part 1'!M11)</f>
        <v>0</v>
      </c>
      <c r="N33" s="76">
        <f>IF('Part 1'!N11=0,0,'Part 1'!N61/'Part 1'!N11)</f>
        <v>0</v>
      </c>
      <c r="O33" s="76">
        <f>IF('Part 1'!O11=0,0,'Part 1'!O61/'Part 1'!O11)</f>
        <v>0</v>
      </c>
      <c r="P33" s="76">
        <f>IF('Part 1'!P11=0,0,'Part 1'!P61/'Part 1'!P11)</f>
        <v>0</v>
      </c>
      <c r="Q33" s="76">
        <f>IF('Part 1'!Q11=0,0,'Part 1'!Q61/'Part 1'!Q11)</f>
        <v>0</v>
      </c>
      <c r="R33" s="52"/>
      <c r="S33" s="383"/>
      <c r="T33" s="385"/>
      <c r="U33" s="385"/>
      <c r="V33" s="385"/>
    </row>
    <row r="34" spans="1:22" ht="12.75">
      <c r="A34" s="15">
        <v>20</v>
      </c>
      <c r="B34" s="185" t="s">
        <v>247</v>
      </c>
      <c r="C34" s="186"/>
      <c r="D34" s="52"/>
      <c r="E34" s="196">
        <f>IF('Part 1'!E11=0,0,-('Part 1'!E32+'Part 1'!E34)*(('Part 1'!$Q24/('Part 1'!$Q$17+'Part 1'!$Q$24)))/'Part 1'!E$11)</f>
        <v>0</v>
      </c>
      <c r="F34" s="196">
        <f>IF('Part 1'!F11=0,0,-('Part 1'!F32+'Part 1'!F34)*(('Part 1'!$Q24/('Part 1'!$Q$17+'Part 1'!$Q$24)))/'Part 1'!F$11)</f>
        <v>0</v>
      </c>
      <c r="G34" s="196">
        <f>IF('Part 1'!G11=0,0,-('Part 1'!G32+'Part 1'!G34)*(('Part 1'!$Q24/('Part 1'!$Q$17+'Part 1'!$Q$24)))/'Part 1'!G$11)</f>
        <v>0</v>
      </c>
      <c r="H34" s="196">
        <f>IF('Part 1'!H11=0,0,-('Part 1'!H32+'Part 1'!H34)*(('Part 1'!$Q24/('Part 1'!$Q$17+'Part 1'!$Q$24)))/'Part 1'!H$11)</f>
        <v>0</v>
      </c>
      <c r="I34" s="196">
        <f>IF('Part 1'!I11=0,0,-('Part 1'!I32+'Part 1'!I34)*(('Part 1'!$Q24/('Part 1'!$Q$17+'Part 1'!$Q$24)))/'Part 1'!I$11)</f>
        <v>0</v>
      </c>
      <c r="J34" s="196">
        <f>IF('Part 1'!J11=0,0,-('Part 1'!J32+'Part 1'!J34)*(('Part 1'!$Q24/('Part 1'!$Q$17+'Part 1'!$Q$24)))/'Part 1'!J$11)</f>
        <v>0</v>
      </c>
      <c r="K34" s="196">
        <f>IF('Part 1'!K11=0,0,-('Part 1'!K32+'Part 1'!K34)*(('Part 1'!$Q24/('Part 1'!$Q$17+'Part 1'!$Q$24)))/'Part 1'!K$11)</f>
        <v>0</v>
      </c>
      <c r="L34" s="196">
        <f>IF('Part 1'!L11=0,0,-('Part 1'!L32+'Part 1'!L34)*(('Part 1'!$Q24/('Part 1'!$Q$17+'Part 1'!$Q$24)))/'Part 1'!L$11)</f>
        <v>0</v>
      </c>
      <c r="M34" s="196">
        <f>IF('Part 1'!M11=0,0,-('Part 1'!M32+'Part 1'!M34)*(('Part 1'!$Q24/('Part 1'!$Q$17+'Part 1'!$Q$24)))/'Part 1'!M$11)</f>
        <v>0</v>
      </c>
      <c r="N34" s="196">
        <f>IF('Part 1'!N11=0,0,-('Part 1'!N32+'Part 1'!N34)*(('Part 1'!$Q24/('Part 1'!$Q$17+'Part 1'!$Q$24)))/'Part 1'!N$11)</f>
        <v>0</v>
      </c>
      <c r="O34" s="196">
        <f>IF('Part 1'!O11=0,0,-('Part 1'!O32+'Part 1'!O34)*(('Part 1'!$Q24/('Part 1'!$Q$17+'Part 1'!$Q$24)))/'Part 1'!O$11)</f>
        <v>0</v>
      </c>
      <c r="P34" s="196">
        <f>IF('Part 1'!P11=0,0,-('Part 1'!P32+'Part 1'!P34)*(('Part 1'!$Q24/('Part 1'!$Q$17+'Part 1'!$Q$24)))/'Part 1'!P$11)</f>
        <v>0</v>
      </c>
      <c r="Q34" s="196">
        <f>IF('Part 1'!Q11=0,0,-('Part 1'!Q32+'Part 1'!Q34)*(('Part 1'!$Q24/('Part 1'!$Q$17+'Part 1'!$Q$24)))/'Part 1'!Q$11)</f>
        <v>0</v>
      </c>
      <c r="R34" s="52"/>
      <c r="S34" s="383"/>
      <c r="T34" s="385"/>
      <c r="U34" s="385"/>
      <c r="V34" s="385"/>
    </row>
    <row r="35" spans="1:22" ht="12.75">
      <c r="A35" s="15">
        <v>21</v>
      </c>
      <c r="B35" s="185" t="s">
        <v>361</v>
      </c>
      <c r="C35" s="186"/>
      <c r="D35" s="52"/>
      <c r="E35" s="74">
        <f>IF('Part 1'!E11=0,0,SUM(E28:E33)+E34)</f>
        <v>0</v>
      </c>
      <c r="F35" s="74">
        <f>IF('Part 1'!F11=0,0,SUM(F28:F33)+F34)</f>
        <v>0</v>
      </c>
      <c r="G35" s="74">
        <f>IF('Part 1'!G11=0,0,SUM(G28:G33)+G34)</f>
        <v>0</v>
      </c>
      <c r="H35" s="74">
        <f>IF('Part 1'!H11=0,0,SUM(H28:H33)+H34)</f>
        <v>0</v>
      </c>
      <c r="I35" s="74">
        <f>IF('Part 1'!I11=0,0,SUM(I28:I33)+I34)</f>
        <v>0</v>
      </c>
      <c r="J35" s="74">
        <f>IF('Part 1'!J11=0,0,SUM(J28:J33)+J34)</f>
        <v>0</v>
      </c>
      <c r="K35" s="74">
        <f>IF('Part 1'!K11=0,0,SUM(K28:K33)+K34)</f>
        <v>0</v>
      </c>
      <c r="L35" s="74">
        <f>IF('Part 1'!L11=0,0,SUM(L28:L33)+L34)</f>
        <v>0</v>
      </c>
      <c r="M35" s="74">
        <f>IF('Part 1'!M11=0,0,SUM(M28:M33)+M34)</f>
        <v>0</v>
      </c>
      <c r="N35" s="74">
        <f>IF('Part 1'!N11=0,0,SUM(N28:N33)+N34)</f>
        <v>0</v>
      </c>
      <c r="O35" s="74">
        <f>IF('Part 1'!O11=0,0,SUM(O28:O33)+O34)</f>
        <v>0</v>
      </c>
      <c r="P35" s="74">
        <f>IF('Part 1'!P11=0,0,SUM(P28:P33)+P34)</f>
        <v>0</v>
      </c>
      <c r="Q35" s="75">
        <f>IF('Part 1'!Q11=0,0,SUM(Q28:Q33)+Q34)</f>
        <v>0</v>
      </c>
      <c r="R35" s="52"/>
      <c r="S35" s="385"/>
      <c r="T35" s="385"/>
      <c r="U35" s="385"/>
      <c r="V35" s="385"/>
    </row>
    <row r="36" spans="1:22" ht="12.75">
      <c r="A36" s="15">
        <v>22</v>
      </c>
      <c r="B36" s="185" t="s">
        <v>244</v>
      </c>
      <c r="C36" s="186"/>
      <c r="D36" s="52"/>
      <c r="E36" s="196">
        <f>IF('Part 1'!E$11=0,0,E37-E35)</f>
        <v>0</v>
      </c>
      <c r="F36" s="196">
        <f>IF('Part 1'!F$11=0,0,F37-F35)</f>
        <v>0</v>
      </c>
      <c r="G36" s="196">
        <f>IF('Part 1'!G$11=0,0,G37-G35)</f>
        <v>0</v>
      </c>
      <c r="H36" s="196">
        <f>IF('Part 1'!H$11=0,0,H37-H35)</f>
        <v>0</v>
      </c>
      <c r="I36" s="196">
        <f>IF('Part 1'!I$11=0,0,I37-I35)</f>
        <v>0</v>
      </c>
      <c r="J36" s="196">
        <f>IF('Part 1'!J$11=0,0,J37-J35)</f>
        <v>0</v>
      </c>
      <c r="K36" s="196">
        <f>IF('Part 1'!K$11=0,0,K37-K35)</f>
        <v>0</v>
      </c>
      <c r="L36" s="196">
        <f>IF('Part 1'!L$11=0,0,L37-L35)</f>
        <v>0</v>
      </c>
      <c r="M36" s="196">
        <f>IF('Part 1'!M$11=0,0,M37-M35)</f>
        <v>0</v>
      </c>
      <c r="N36" s="196">
        <f>IF('Part 1'!N$11=0,0,N37-N35)</f>
        <v>0</v>
      </c>
      <c r="O36" s="196">
        <f>IF('Part 1'!O$11=0,0,O37-O35)</f>
        <v>0</v>
      </c>
      <c r="P36" s="196">
        <f>IF('Part 1'!P$11=0,0,P37-P35)</f>
        <v>0</v>
      </c>
      <c r="Q36" s="281">
        <f>IF('Part 1'!Q$11=0,0,Q37-Q35)</f>
        <v>0</v>
      </c>
      <c r="R36" s="52"/>
      <c r="S36" s="385"/>
      <c r="T36" s="385"/>
      <c r="U36" s="385"/>
      <c r="V36" s="385"/>
    </row>
    <row r="37" spans="1:22" ht="12.75">
      <c r="A37" s="15">
        <v>23</v>
      </c>
      <c r="B37" s="21" t="s">
        <v>331</v>
      </c>
      <c r="C37" s="52"/>
      <c r="D37" s="52"/>
      <c r="E37" s="279">
        <f>IF('Part 1'!E$11=0,0,'Part 1'!E30/'Part 1'!E$11)</f>
        <v>0</v>
      </c>
      <c r="F37" s="279">
        <f>IF('Part 1'!F$11=0,0,'Part 1'!F30/'Part 1'!F$11)</f>
        <v>0</v>
      </c>
      <c r="G37" s="279">
        <f>IF('Part 1'!G$11=0,0,'Part 1'!G30/'Part 1'!G$11)</f>
        <v>0</v>
      </c>
      <c r="H37" s="279">
        <f>IF('Part 1'!H$11=0,0,'Part 1'!H30/'Part 1'!H$11)</f>
        <v>0</v>
      </c>
      <c r="I37" s="279">
        <f>IF('Part 1'!I$11=0,0,'Part 1'!I30/'Part 1'!I$11)</f>
        <v>0</v>
      </c>
      <c r="J37" s="279">
        <f>IF('Part 1'!J$11=0,0,'Part 1'!J30/'Part 1'!J$11)</f>
        <v>0</v>
      </c>
      <c r="K37" s="279">
        <f>IF('Part 1'!K$11=0,0,'Part 1'!K30/'Part 1'!K$11)</f>
        <v>0</v>
      </c>
      <c r="L37" s="279">
        <f>IF('Part 1'!L$11=0,0,'Part 1'!L30/'Part 1'!L$11)</f>
        <v>0</v>
      </c>
      <c r="M37" s="279">
        <f>IF('Part 1'!M$11=0,0,'Part 1'!M30/'Part 1'!M$11)</f>
        <v>0</v>
      </c>
      <c r="N37" s="279">
        <f>IF('Part 1'!N$11=0,0,'Part 1'!N30/'Part 1'!N$11)</f>
        <v>0</v>
      </c>
      <c r="O37" s="279">
        <f>IF('Part 1'!O$11=0,0,'Part 1'!O30/'Part 1'!O$11)</f>
        <v>0</v>
      </c>
      <c r="P37" s="279">
        <f>IF('Part 1'!P$11=0,0,'Part 1'!P30/'Part 1'!P$11)</f>
        <v>0</v>
      </c>
      <c r="Q37" s="282">
        <f>IF('Part 1'!Q$11=0,0,'Part 1'!Q30/'Part 1'!Q$11)</f>
        <v>0</v>
      </c>
      <c r="R37" s="52"/>
      <c r="S37" s="385"/>
      <c r="T37" s="385"/>
      <c r="U37" s="385"/>
      <c r="V37" s="385"/>
    </row>
    <row r="38" spans="1:22" ht="6.75" customHeight="1">
      <c r="A38" s="69"/>
      <c r="B38" s="21"/>
      <c r="C38" s="52"/>
      <c r="D38" s="52"/>
      <c r="E38" s="74"/>
      <c r="F38" s="74"/>
      <c r="G38" s="74"/>
      <c r="H38" s="74"/>
      <c r="I38" s="74"/>
      <c r="J38" s="74"/>
      <c r="K38" s="74"/>
      <c r="L38" s="74"/>
      <c r="M38" s="74"/>
      <c r="N38" s="74"/>
      <c r="O38" s="74"/>
      <c r="P38" s="74"/>
      <c r="Q38" s="75"/>
      <c r="R38" s="52"/>
      <c r="S38" s="385"/>
      <c r="T38" s="385"/>
      <c r="U38" s="385"/>
      <c r="V38" s="385"/>
    </row>
    <row r="39" spans="1:22" ht="12.75">
      <c r="A39" s="15"/>
      <c r="B39" s="33" t="s">
        <v>407</v>
      </c>
      <c r="C39" s="52"/>
      <c r="D39" s="52"/>
      <c r="E39" s="74"/>
      <c r="F39" s="74"/>
      <c r="G39" s="74"/>
      <c r="H39" s="74"/>
      <c r="I39" s="74"/>
      <c r="J39" s="74"/>
      <c r="K39" s="74"/>
      <c r="L39" s="74"/>
      <c r="M39" s="74"/>
      <c r="N39" s="74"/>
      <c r="O39" s="74"/>
      <c r="P39" s="74"/>
      <c r="Q39" s="75"/>
      <c r="R39" s="52"/>
      <c r="S39" s="385"/>
      <c r="T39" s="385"/>
      <c r="U39" s="385"/>
      <c r="V39" s="385"/>
    </row>
    <row r="40" spans="1:22" ht="12.75">
      <c r="A40" s="15">
        <v>24</v>
      </c>
      <c r="B40" s="185" t="s">
        <v>133</v>
      </c>
      <c r="C40" s="52"/>
      <c r="D40" s="52"/>
      <c r="E40" s="74">
        <f>+E16+E28+E17+E29</f>
        <v>0</v>
      </c>
      <c r="F40" s="74">
        <f aca="true" t="shared" si="0" ref="F40:Q40">+F16+F28+F17+F29</f>
        <v>0</v>
      </c>
      <c r="G40" s="74">
        <f t="shared" si="0"/>
        <v>0</v>
      </c>
      <c r="H40" s="74">
        <f t="shared" si="0"/>
        <v>0</v>
      </c>
      <c r="I40" s="74">
        <f t="shared" si="0"/>
        <v>0</v>
      </c>
      <c r="J40" s="74">
        <f t="shared" si="0"/>
        <v>0</v>
      </c>
      <c r="K40" s="74">
        <f t="shared" si="0"/>
        <v>0</v>
      </c>
      <c r="L40" s="74">
        <f t="shared" si="0"/>
        <v>0</v>
      </c>
      <c r="M40" s="74">
        <f t="shared" si="0"/>
        <v>0</v>
      </c>
      <c r="N40" s="74">
        <f t="shared" si="0"/>
        <v>0</v>
      </c>
      <c r="O40" s="74">
        <f t="shared" si="0"/>
        <v>0</v>
      </c>
      <c r="P40" s="74">
        <f t="shared" si="0"/>
        <v>0</v>
      </c>
      <c r="Q40" s="75">
        <f t="shared" si="0"/>
        <v>0</v>
      </c>
      <c r="R40" s="52"/>
      <c r="S40" s="385"/>
      <c r="T40" s="385"/>
      <c r="U40" s="385"/>
      <c r="V40" s="385"/>
    </row>
    <row r="41" spans="1:22" ht="12.75">
      <c r="A41" s="15">
        <v>25</v>
      </c>
      <c r="B41" s="195" t="s">
        <v>102</v>
      </c>
      <c r="C41" s="52"/>
      <c r="D41" s="52"/>
      <c r="E41" s="76">
        <f>+E30</f>
        <v>0</v>
      </c>
      <c r="F41" s="76">
        <f>+F30</f>
        <v>0</v>
      </c>
      <c r="G41" s="76">
        <f aca="true" t="shared" si="1" ref="G41:Q41">+G30</f>
        <v>0</v>
      </c>
      <c r="H41" s="76">
        <f t="shared" si="1"/>
        <v>0</v>
      </c>
      <c r="I41" s="76">
        <f t="shared" si="1"/>
        <v>0</v>
      </c>
      <c r="J41" s="76">
        <f t="shared" si="1"/>
        <v>0</v>
      </c>
      <c r="K41" s="76">
        <f t="shared" si="1"/>
        <v>0</v>
      </c>
      <c r="L41" s="76">
        <f t="shared" si="1"/>
        <v>0</v>
      </c>
      <c r="M41" s="76">
        <f t="shared" si="1"/>
        <v>0</v>
      </c>
      <c r="N41" s="76">
        <f t="shared" si="1"/>
        <v>0</v>
      </c>
      <c r="O41" s="76">
        <f t="shared" si="1"/>
        <v>0</v>
      </c>
      <c r="P41" s="76">
        <f t="shared" si="1"/>
        <v>0</v>
      </c>
      <c r="Q41" s="280">
        <f t="shared" si="1"/>
        <v>0</v>
      </c>
      <c r="R41" s="52"/>
      <c r="S41" s="385"/>
      <c r="T41" s="385"/>
      <c r="U41" s="385"/>
      <c r="V41" s="385"/>
    </row>
    <row r="42" spans="1:22" ht="12.75">
      <c r="A42" s="15">
        <v>26</v>
      </c>
      <c r="B42" s="185" t="s">
        <v>140</v>
      </c>
      <c r="C42" s="52"/>
      <c r="D42" s="52"/>
      <c r="E42" s="76">
        <f aca="true" t="shared" si="2" ref="E42:Q42">+E18+E31</f>
        <v>0</v>
      </c>
      <c r="F42" s="76">
        <f t="shared" si="2"/>
        <v>0</v>
      </c>
      <c r="G42" s="76">
        <f t="shared" si="2"/>
        <v>0</v>
      </c>
      <c r="H42" s="76">
        <f t="shared" si="2"/>
        <v>0</v>
      </c>
      <c r="I42" s="76">
        <f t="shared" si="2"/>
        <v>0</v>
      </c>
      <c r="J42" s="76">
        <f t="shared" si="2"/>
        <v>0</v>
      </c>
      <c r="K42" s="76">
        <f t="shared" si="2"/>
        <v>0</v>
      </c>
      <c r="L42" s="76">
        <f t="shared" si="2"/>
        <v>0</v>
      </c>
      <c r="M42" s="76">
        <f t="shared" si="2"/>
        <v>0</v>
      </c>
      <c r="N42" s="76">
        <f t="shared" si="2"/>
        <v>0</v>
      </c>
      <c r="O42" s="76">
        <f t="shared" si="2"/>
        <v>0</v>
      </c>
      <c r="P42" s="76">
        <f t="shared" si="2"/>
        <v>0</v>
      </c>
      <c r="Q42" s="280">
        <f t="shared" si="2"/>
        <v>0</v>
      </c>
      <c r="R42" s="52"/>
      <c r="S42" s="385"/>
      <c r="T42" s="385"/>
      <c r="U42" s="385"/>
      <c r="V42" s="385"/>
    </row>
    <row r="43" spans="1:22" ht="12.75">
      <c r="A43" s="15">
        <v>27</v>
      </c>
      <c r="B43" s="185" t="s">
        <v>96</v>
      </c>
      <c r="C43" s="52"/>
      <c r="D43" s="52"/>
      <c r="E43" s="76">
        <f aca="true" t="shared" si="3" ref="E43:Q43">+E19+E32</f>
        <v>0</v>
      </c>
      <c r="F43" s="76">
        <f t="shared" si="3"/>
        <v>0</v>
      </c>
      <c r="G43" s="76">
        <f t="shared" si="3"/>
        <v>0</v>
      </c>
      <c r="H43" s="76">
        <f t="shared" si="3"/>
        <v>0</v>
      </c>
      <c r="I43" s="76">
        <f t="shared" si="3"/>
        <v>0</v>
      </c>
      <c r="J43" s="76">
        <f t="shared" si="3"/>
        <v>0</v>
      </c>
      <c r="K43" s="76">
        <f t="shared" si="3"/>
        <v>0</v>
      </c>
      <c r="L43" s="76">
        <f t="shared" si="3"/>
        <v>0</v>
      </c>
      <c r="M43" s="76">
        <f t="shared" si="3"/>
        <v>0</v>
      </c>
      <c r="N43" s="76">
        <f t="shared" si="3"/>
        <v>0</v>
      </c>
      <c r="O43" s="76">
        <f t="shared" si="3"/>
        <v>0</v>
      </c>
      <c r="P43" s="76">
        <f t="shared" si="3"/>
        <v>0</v>
      </c>
      <c r="Q43" s="280">
        <f t="shared" si="3"/>
        <v>0</v>
      </c>
      <c r="R43" s="52"/>
      <c r="S43" s="385"/>
      <c r="T43" s="385"/>
      <c r="U43" s="385"/>
      <c r="V43" s="385"/>
    </row>
    <row r="44" spans="1:22" ht="12.75">
      <c r="A44" s="15">
        <v>28</v>
      </c>
      <c r="B44" s="195" t="s">
        <v>512</v>
      </c>
      <c r="C44" s="52"/>
      <c r="D44" s="52"/>
      <c r="E44" s="76">
        <f>+E20+E33-E21</f>
        <v>0</v>
      </c>
      <c r="F44" s="76">
        <f aca="true" t="shared" si="4" ref="F44:Q44">+F20+F33-F21</f>
        <v>0</v>
      </c>
      <c r="G44" s="76">
        <f t="shared" si="4"/>
        <v>0</v>
      </c>
      <c r="H44" s="76">
        <f t="shared" si="4"/>
        <v>0</v>
      </c>
      <c r="I44" s="76">
        <f t="shared" si="4"/>
        <v>0</v>
      </c>
      <c r="J44" s="76">
        <f t="shared" si="4"/>
        <v>0</v>
      </c>
      <c r="K44" s="76">
        <f t="shared" si="4"/>
        <v>0</v>
      </c>
      <c r="L44" s="76">
        <f t="shared" si="4"/>
        <v>0</v>
      </c>
      <c r="M44" s="76">
        <f t="shared" si="4"/>
        <v>0</v>
      </c>
      <c r="N44" s="76">
        <f t="shared" si="4"/>
        <v>0</v>
      </c>
      <c r="O44" s="76">
        <f t="shared" si="4"/>
        <v>0</v>
      </c>
      <c r="P44" s="76">
        <f t="shared" si="4"/>
        <v>0</v>
      </c>
      <c r="Q44" s="280">
        <f t="shared" si="4"/>
        <v>0</v>
      </c>
      <c r="R44" s="52"/>
      <c r="S44" s="385"/>
      <c r="T44" s="385"/>
      <c r="U44" s="385"/>
      <c r="V44" s="385"/>
    </row>
    <row r="45" spans="1:22" ht="12.75">
      <c r="A45" s="15">
        <v>29</v>
      </c>
      <c r="B45" s="185" t="s">
        <v>306</v>
      </c>
      <c r="C45" s="52"/>
      <c r="D45" s="52"/>
      <c r="E45" s="196">
        <f>+E22+E34</f>
        <v>0</v>
      </c>
      <c r="F45" s="196">
        <f aca="true" t="shared" si="5" ref="F45:Q45">+F22+F34</f>
        <v>0</v>
      </c>
      <c r="G45" s="196">
        <f t="shared" si="5"/>
        <v>0</v>
      </c>
      <c r="H45" s="196">
        <f t="shared" si="5"/>
        <v>0</v>
      </c>
      <c r="I45" s="196">
        <f t="shared" si="5"/>
        <v>0</v>
      </c>
      <c r="J45" s="196">
        <f t="shared" si="5"/>
        <v>0</v>
      </c>
      <c r="K45" s="196">
        <f t="shared" si="5"/>
        <v>0</v>
      </c>
      <c r="L45" s="196">
        <f t="shared" si="5"/>
        <v>0</v>
      </c>
      <c r="M45" s="196">
        <f t="shared" si="5"/>
        <v>0</v>
      </c>
      <c r="N45" s="196">
        <f t="shared" si="5"/>
        <v>0</v>
      </c>
      <c r="O45" s="196">
        <f t="shared" si="5"/>
        <v>0</v>
      </c>
      <c r="P45" s="196">
        <f t="shared" si="5"/>
        <v>0</v>
      </c>
      <c r="Q45" s="281">
        <f t="shared" si="5"/>
        <v>0</v>
      </c>
      <c r="R45" s="52"/>
      <c r="S45" s="385"/>
      <c r="T45" s="385"/>
      <c r="U45" s="385"/>
      <c r="V45" s="385"/>
    </row>
    <row r="46" spans="1:22" ht="12.75">
      <c r="A46" s="15">
        <v>30</v>
      </c>
      <c r="B46" s="185" t="s">
        <v>359</v>
      </c>
      <c r="C46" s="52"/>
      <c r="D46" s="52"/>
      <c r="E46" s="74">
        <f>SUM(E40:E45)</f>
        <v>0</v>
      </c>
      <c r="F46" s="74">
        <f aca="true" t="shared" si="6" ref="F46:Q46">SUM(F40:F45)</f>
        <v>0</v>
      </c>
      <c r="G46" s="74">
        <f t="shared" si="6"/>
        <v>0</v>
      </c>
      <c r="H46" s="74">
        <f t="shared" si="6"/>
        <v>0</v>
      </c>
      <c r="I46" s="74">
        <f t="shared" si="6"/>
        <v>0</v>
      </c>
      <c r="J46" s="74">
        <f t="shared" si="6"/>
        <v>0</v>
      </c>
      <c r="K46" s="74">
        <f t="shared" si="6"/>
        <v>0</v>
      </c>
      <c r="L46" s="74">
        <f t="shared" si="6"/>
        <v>0</v>
      </c>
      <c r="M46" s="74">
        <f t="shared" si="6"/>
        <v>0</v>
      </c>
      <c r="N46" s="74">
        <f t="shared" si="6"/>
        <v>0</v>
      </c>
      <c r="O46" s="74">
        <f t="shared" si="6"/>
        <v>0</v>
      </c>
      <c r="P46" s="74">
        <f t="shared" si="6"/>
        <v>0</v>
      </c>
      <c r="Q46" s="75">
        <f t="shared" si="6"/>
        <v>0</v>
      </c>
      <c r="R46" s="52"/>
      <c r="S46" s="385"/>
      <c r="T46" s="385"/>
      <c r="U46" s="385"/>
      <c r="V46" s="385"/>
    </row>
    <row r="47" spans="1:22" ht="12.75">
      <c r="A47" s="15">
        <v>31</v>
      </c>
      <c r="B47" s="185" t="s">
        <v>245</v>
      </c>
      <c r="C47" s="52"/>
      <c r="D47" s="52"/>
      <c r="E47" s="196" t="str">
        <f>IF('Part 1'!E$11=0,"n/a ",E48-E46)</f>
        <v>n/a </v>
      </c>
      <c r="F47" s="196" t="str">
        <f>IF('Part 1'!F$11=0,"n/a ",F48-F46)</f>
        <v>n/a </v>
      </c>
      <c r="G47" s="196" t="str">
        <f>IF('Part 1'!G$11=0,"n/a ",G48-G46)</f>
        <v>n/a </v>
      </c>
      <c r="H47" s="196" t="str">
        <f>IF('Part 1'!H$11=0,"n/a ",H48-H46)</f>
        <v>n/a </v>
      </c>
      <c r="I47" s="196" t="str">
        <f>IF('Part 1'!I$11=0,"n/a ",I48-I46)</f>
        <v>n/a </v>
      </c>
      <c r="J47" s="196" t="str">
        <f>IF('Part 1'!J$11=0,"n/a ",J48-J46)</f>
        <v>n/a </v>
      </c>
      <c r="K47" s="196" t="str">
        <f>IF('Part 1'!K$11=0,"n/a ",K48-K46)</f>
        <v>n/a </v>
      </c>
      <c r="L47" s="196" t="str">
        <f>IF('Part 1'!L$11=0,"n/a ",L48-L46)</f>
        <v>n/a </v>
      </c>
      <c r="M47" s="196" t="str">
        <f>IF('Part 1'!M$11=0,"n/a ",M48-M46)</f>
        <v>n/a </v>
      </c>
      <c r="N47" s="196" t="str">
        <f>IF('Part 1'!N$11=0,"n/a ",N48-N46)</f>
        <v>n/a </v>
      </c>
      <c r="O47" s="196" t="str">
        <f>IF('Part 1'!O$11=0,"n/a ",O48-O46)</f>
        <v>n/a </v>
      </c>
      <c r="P47" s="196" t="str">
        <f>IF('Part 1'!P$11=0,"n/a ",P48-P46)</f>
        <v>n/a </v>
      </c>
      <c r="Q47" s="281" t="str">
        <f>IF('Part 1'!Q$11=0,"n/a ",Q48-Q46)</f>
        <v>n/a </v>
      </c>
      <c r="R47" s="52"/>
      <c r="S47" s="385"/>
      <c r="T47" s="385"/>
      <c r="U47" s="385"/>
      <c r="V47" s="385"/>
    </row>
    <row r="48" spans="1:22" ht="12.75">
      <c r="A48" s="15">
        <v>32</v>
      </c>
      <c r="B48" s="21" t="s">
        <v>332</v>
      </c>
      <c r="C48" s="52"/>
      <c r="D48" s="52"/>
      <c r="E48" s="285">
        <f aca="true" t="shared" si="7" ref="E48:Q48">+E25+E37</f>
        <v>0</v>
      </c>
      <c r="F48" s="285">
        <f t="shared" si="7"/>
        <v>0</v>
      </c>
      <c r="G48" s="285">
        <f t="shared" si="7"/>
        <v>0</v>
      </c>
      <c r="H48" s="285">
        <f t="shared" si="7"/>
        <v>0</v>
      </c>
      <c r="I48" s="285">
        <f t="shared" si="7"/>
        <v>0</v>
      </c>
      <c r="J48" s="285">
        <f t="shared" si="7"/>
        <v>0</v>
      </c>
      <c r="K48" s="285">
        <f t="shared" si="7"/>
        <v>0</v>
      </c>
      <c r="L48" s="285">
        <f t="shared" si="7"/>
        <v>0</v>
      </c>
      <c r="M48" s="285">
        <f t="shared" si="7"/>
        <v>0</v>
      </c>
      <c r="N48" s="285">
        <f t="shared" si="7"/>
        <v>0</v>
      </c>
      <c r="O48" s="285">
        <f t="shared" si="7"/>
        <v>0</v>
      </c>
      <c r="P48" s="285">
        <f t="shared" si="7"/>
        <v>0</v>
      </c>
      <c r="Q48" s="364">
        <f t="shared" si="7"/>
        <v>0</v>
      </c>
      <c r="R48" s="52"/>
      <c r="S48" s="385"/>
      <c r="T48" s="385"/>
      <c r="U48" s="385"/>
      <c r="V48" s="385"/>
    </row>
    <row r="49" spans="2:22" ht="15.75" customHeight="1">
      <c r="B49" s="21"/>
      <c r="C49" s="52"/>
      <c r="D49" s="52"/>
      <c r="E49" s="337"/>
      <c r="F49" s="74"/>
      <c r="G49" s="74"/>
      <c r="H49" s="74"/>
      <c r="I49" s="74"/>
      <c r="J49" s="74"/>
      <c r="K49" s="74"/>
      <c r="L49" s="74"/>
      <c r="M49" s="74"/>
      <c r="N49" s="74"/>
      <c r="O49" s="74"/>
      <c r="P49" s="74"/>
      <c r="Q49" s="74"/>
      <c r="R49" s="52"/>
      <c r="S49" s="385"/>
      <c r="T49" s="385"/>
      <c r="U49" s="385"/>
      <c r="V49" s="385"/>
    </row>
    <row r="50" spans="1:22" ht="12.75">
      <c r="A50" s="15"/>
      <c r="B50" s="33" t="s">
        <v>228</v>
      </c>
      <c r="C50" s="52"/>
      <c r="D50" s="52"/>
      <c r="E50" s="74"/>
      <c r="F50" s="74"/>
      <c r="G50" s="74"/>
      <c r="H50" s="74"/>
      <c r="I50" s="74"/>
      <c r="J50" s="74"/>
      <c r="K50" s="74"/>
      <c r="L50" s="74"/>
      <c r="M50" s="74"/>
      <c r="N50" s="74"/>
      <c r="O50" s="74"/>
      <c r="P50" s="74"/>
      <c r="Q50" s="74"/>
      <c r="R50" s="52"/>
      <c r="S50" s="385"/>
      <c r="T50" s="385"/>
      <c r="U50" s="385"/>
      <c r="V50" s="385"/>
    </row>
    <row r="51" spans="1:22" ht="12.75">
      <c r="A51" s="15">
        <v>33</v>
      </c>
      <c r="B51" s="127" t="s">
        <v>227</v>
      </c>
      <c r="C51" s="237"/>
      <c r="D51" s="237"/>
      <c r="E51" s="283" t="str">
        <f>IF('Part 1'!E21=0,"n/a ",+'Part 1'!E48/'Part 1'!E$92)</f>
        <v>n/a </v>
      </c>
      <c r="F51" s="283" t="str">
        <f>IF('Part 1'!F21=0,"n/a ",+'Part 1'!F48/'Part 1'!F$92)</f>
        <v>n/a </v>
      </c>
      <c r="G51" s="283" t="str">
        <f>IF('Part 1'!G21=0,"n/a ",+'Part 1'!G48/'Part 1'!G$92)</f>
        <v>n/a </v>
      </c>
      <c r="H51" s="283" t="str">
        <f>IF('Part 1'!H21=0,"n/a ",+'Part 1'!H48/'Part 1'!H$92)</f>
        <v>n/a </v>
      </c>
      <c r="I51" s="283" t="str">
        <f>IF('Part 1'!I21=0,"n/a ",+'Part 1'!I48/'Part 1'!I$92)</f>
        <v>n/a </v>
      </c>
      <c r="J51" s="283" t="str">
        <f>IF('Part 1'!J21=0,"n/a ",+'Part 1'!J48/'Part 1'!J$92)</f>
        <v>n/a </v>
      </c>
      <c r="K51" s="283" t="str">
        <f>IF('Part 1'!K21=0,"n/a ",+'Part 1'!K48/'Part 1'!K$92)</f>
        <v>n/a </v>
      </c>
      <c r="L51" s="283" t="str">
        <f>IF('Part 1'!L21=0,"n/a ",+'Part 1'!L48/'Part 1'!L$92)</f>
        <v>n/a </v>
      </c>
      <c r="M51" s="283" t="str">
        <f>IF('Part 1'!M21=0,"n/a ",+'Part 1'!M48/'Part 1'!M$92)</f>
        <v>n/a </v>
      </c>
      <c r="N51" s="283" t="str">
        <f>IF('Part 1'!N21=0,"n/a ",+'Part 1'!N48/'Part 1'!N$92)</f>
        <v>n/a </v>
      </c>
      <c r="O51" s="283" t="str">
        <f>IF('Part 1'!O21=0,"n/a ",+'Part 1'!O48/'Part 1'!O$92)</f>
        <v>n/a </v>
      </c>
      <c r="P51" s="283" t="str">
        <f>IF('Part 1'!P21=0,"n/a ",+'Part 1'!P48/'Part 1'!P$92)</f>
        <v>n/a </v>
      </c>
      <c r="Q51" s="283" t="str">
        <f>IF('Part 1'!Q21=0,"n/a ",+'Part 1'!Q48/'Part 1'!Q$92)</f>
        <v>n/a </v>
      </c>
      <c r="R51" s="52"/>
      <c r="S51" s="385"/>
      <c r="T51" s="385"/>
      <c r="U51" s="385"/>
      <c r="V51" s="385"/>
    </row>
    <row r="52" spans="1:22" ht="12.75">
      <c r="A52" s="15">
        <v>34</v>
      </c>
      <c r="B52" s="127" t="s">
        <v>513</v>
      </c>
      <c r="C52" s="237"/>
      <c r="D52" s="237"/>
      <c r="E52" s="284" t="str">
        <f>IF('Part 1'!E21=0,"n/a ",+('Part 1'!E49+'Part 1'!E50)/'Part 1'!E$92)</f>
        <v>n/a </v>
      </c>
      <c r="F52" s="284" t="str">
        <f>IF('Part 1'!F21=0,"n/a ",+('Part 1'!F49+'Part 1'!F50)/'Part 1'!F$92)</f>
        <v>n/a </v>
      </c>
      <c r="G52" s="284" t="str">
        <f>IF('Part 1'!G21=0,"n/a ",+('Part 1'!G49+'Part 1'!G50)/'Part 1'!G$92)</f>
        <v>n/a </v>
      </c>
      <c r="H52" s="284" t="str">
        <f>IF('Part 1'!H21=0,"n/a ",+('Part 1'!H49+'Part 1'!H50)/'Part 1'!H$92)</f>
        <v>n/a </v>
      </c>
      <c r="I52" s="284" t="str">
        <f>IF('Part 1'!I21=0,"n/a ",+('Part 1'!I49+'Part 1'!I50)/'Part 1'!I$92)</f>
        <v>n/a </v>
      </c>
      <c r="J52" s="284" t="str">
        <f>IF('Part 1'!J21=0,"n/a ",+('Part 1'!J49+'Part 1'!J50)/'Part 1'!J$92)</f>
        <v>n/a </v>
      </c>
      <c r="K52" s="284" t="str">
        <f>IF('Part 1'!K21=0,"n/a ",+('Part 1'!K49+'Part 1'!K50)/'Part 1'!K$92)</f>
        <v>n/a </v>
      </c>
      <c r="L52" s="284" t="str">
        <f>IF('Part 1'!L21=0,"n/a ",+('Part 1'!L49+'Part 1'!L50)/'Part 1'!L$92)</f>
        <v>n/a </v>
      </c>
      <c r="M52" s="284" t="str">
        <f>IF('Part 1'!M21=0,"n/a ",+('Part 1'!M49+'Part 1'!M50)/'Part 1'!M$92)</f>
        <v>n/a </v>
      </c>
      <c r="N52" s="284" t="str">
        <f>IF('Part 1'!N21=0,"n/a ",+('Part 1'!N49+'Part 1'!N50)/'Part 1'!N$92)</f>
        <v>n/a </v>
      </c>
      <c r="O52" s="284" t="str">
        <f>IF('Part 1'!O21=0,"n/a ",+('Part 1'!O49+'Part 1'!O50)/'Part 1'!O$92)</f>
        <v>n/a </v>
      </c>
      <c r="P52" s="284" t="str">
        <f>IF('Part 1'!P21=0,"n/a ",+('Part 1'!P49+'Part 1'!P50)/'Part 1'!P$92)</f>
        <v>n/a </v>
      </c>
      <c r="Q52" s="284" t="str">
        <f>IF('Part 1'!Q21=0,"n/a ",+('Part 1'!Q49+'Part 1'!Q50)/'Part 1'!Q$92)</f>
        <v>n/a </v>
      </c>
      <c r="R52" s="52"/>
      <c r="S52" s="385"/>
      <c r="T52" s="385"/>
      <c r="U52" s="385"/>
      <c r="V52" s="385"/>
    </row>
    <row r="53" spans="1:22" ht="12.75">
      <c r="A53" s="15">
        <v>35</v>
      </c>
      <c r="B53" s="127" t="s">
        <v>398</v>
      </c>
      <c r="C53" s="238"/>
      <c r="D53" s="238"/>
      <c r="E53" s="283" t="str">
        <f>IF('Part 1'!E21=0,"n/a ",+'Part 1'!E51/'Part 1'!E$92)</f>
        <v>n/a </v>
      </c>
      <c r="F53" s="283" t="str">
        <f>IF('Part 1'!F21=0,"n/a ",+'Part 1'!F51/'Part 1'!F$92)</f>
        <v>n/a </v>
      </c>
      <c r="G53" s="283" t="str">
        <f>IF('Part 1'!G21=0,"n/a ",+'Part 1'!G51/'Part 1'!G$92)</f>
        <v>n/a </v>
      </c>
      <c r="H53" s="283" t="str">
        <f>IF('Part 1'!H21=0,"n/a ",+'Part 1'!H51/'Part 1'!H$92)</f>
        <v>n/a </v>
      </c>
      <c r="I53" s="283" t="str">
        <f>IF('Part 1'!I21=0,"n/a ",+'Part 1'!I51/'Part 1'!I$92)</f>
        <v>n/a </v>
      </c>
      <c r="J53" s="283" t="str">
        <f>IF('Part 1'!J21=0,"n/a ",+'Part 1'!J51/'Part 1'!J$92)</f>
        <v>n/a </v>
      </c>
      <c r="K53" s="283" t="str">
        <f>IF('Part 1'!K21=0,"n/a ",+'Part 1'!K51/'Part 1'!K$92)</f>
        <v>n/a </v>
      </c>
      <c r="L53" s="283" t="str">
        <f>IF('Part 1'!L21=0,"n/a ",+'Part 1'!L51/'Part 1'!L$92)</f>
        <v>n/a </v>
      </c>
      <c r="M53" s="283" t="str">
        <f>IF('Part 1'!M21=0,"n/a ",+'Part 1'!M51/'Part 1'!M$92)</f>
        <v>n/a </v>
      </c>
      <c r="N53" s="283" t="str">
        <f>IF('Part 1'!N21=0,"n/a ",+'Part 1'!N51/'Part 1'!N$92)</f>
        <v>n/a </v>
      </c>
      <c r="O53" s="283" t="str">
        <f>IF('Part 1'!O21=0,"n/a ",+'Part 1'!O51/'Part 1'!O$92)</f>
        <v>n/a </v>
      </c>
      <c r="P53" s="283" t="str">
        <f>IF('Part 1'!P21=0,"n/a ",+'Part 1'!P51/'Part 1'!P$92)</f>
        <v>n/a </v>
      </c>
      <c r="Q53" s="554" t="str">
        <f>IF('Part 1'!Q21=0,"n/a ",+'Part 1'!Q51/'Part 1'!Q$92)</f>
        <v>n/a </v>
      </c>
      <c r="R53" s="52"/>
      <c r="S53" s="385"/>
      <c r="T53" s="385"/>
      <c r="U53" s="385"/>
      <c r="V53" s="385"/>
    </row>
    <row r="54" spans="1:22" ht="12.75">
      <c r="A54" s="15">
        <v>36</v>
      </c>
      <c r="B54" s="127" t="s">
        <v>249</v>
      </c>
      <c r="C54" s="237"/>
      <c r="D54" s="237"/>
      <c r="E54" s="289" t="str">
        <f>IF('Part 1'!E$92=0,"n/a ",+((E16+E17)*('Part 1'!E11+'Part 1'!E12))/'Part 1'!E$92)</f>
        <v>n/a </v>
      </c>
      <c r="F54" s="289" t="str">
        <f>IF('Part 1'!F$92=0,"n/a ",+((F16+F17)*('Part 1'!F11+'Part 1'!F12))/'Part 1'!F$92)</f>
        <v>n/a </v>
      </c>
      <c r="G54" s="289" t="str">
        <f>IF('Part 1'!G$92=0,"n/a ",+((G16+G17)*('Part 1'!G11+'Part 1'!G12))/'Part 1'!G$92)</f>
        <v>n/a </v>
      </c>
      <c r="H54" s="289" t="str">
        <f>IF('Part 1'!H$92=0,"n/a ",+((H16+H17)*('Part 1'!H11+'Part 1'!H12))/'Part 1'!H$92)</f>
        <v>n/a </v>
      </c>
      <c r="I54" s="289" t="str">
        <f>IF('Part 1'!I$92=0,"n/a ",+((I16+I17)*('Part 1'!I11+'Part 1'!I12))/'Part 1'!I$92)</f>
        <v>n/a </v>
      </c>
      <c r="J54" s="289" t="str">
        <f>IF('Part 1'!J$92=0,"n/a ",+((J16+J17)*('Part 1'!J11+'Part 1'!J12))/'Part 1'!J$92)</f>
        <v>n/a </v>
      </c>
      <c r="K54" s="289" t="str">
        <f>IF('Part 1'!K$92=0,"n/a ",+((K16+K17)*('Part 1'!K11+'Part 1'!K12))/'Part 1'!K$92)</f>
        <v>n/a </v>
      </c>
      <c r="L54" s="289" t="str">
        <f>IF('Part 1'!L$92=0,"n/a ",+((L16+L17)*('Part 1'!L11+'Part 1'!L12))/'Part 1'!L$92)</f>
        <v>n/a </v>
      </c>
      <c r="M54" s="289" t="str">
        <f>IF('Part 1'!M$92=0,"n/a ",+((M16+M17)*('Part 1'!M11+'Part 1'!M12))/'Part 1'!M$92)</f>
        <v>n/a </v>
      </c>
      <c r="N54" s="289" t="str">
        <f>IF('Part 1'!N$92=0,"n/a ",+((N16+N17)*('Part 1'!N11+'Part 1'!N12))/'Part 1'!N$92)</f>
        <v>n/a </v>
      </c>
      <c r="O54" s="289" t="str">
        <f>IF('Part 1'!O$92=0,"n/a ",+((O16+O17)*('Part 1'!O11+'Part 1'!O12))/'Part 1'!O$92)</f>
        <v>n/a </v>
      </c>
      <c r="P54" s="289" t="str">
        <f>IF('Part 1'!P$92=0,"n/a ",+((P16+P17)*('Part 1'!P11+'Part 1'!P12))/'Part 1'!P$92)</f>
        <v>n/a </v>
      </c>
      <c r="Q54" s="289" t="str">
        <f>IF('Part 1'!Q$92=0,"n/a ",+((Q16+Q17)*('Part 1'!Q11+'Part 1'!Q12))/'Part 1'!Q$92)</f>
        <v>n/a </v>
      </c>
      <c r="R54" s="52"/>
      <c r="S54" s="385"/>
      <c r="T54" s="385"/>
      <c r="U54" s="385"/>
      <c r="V54" s="385"/>
    </row>
    <row r="55" spans="1:22" ht="12.75">
      <c r="A55" s="15">
        <v>37</v>
      </c>
      <c r="B55" s="127" t="s">
        <v>248</v>
      </c>
      <c r="C55" s="237"/>
      <c r="D55" s="237"/>
      <c r="E55" s="288" t="str">
        <f>IF('Part 1'!E$92=0,"n/a ",-(E22*('Part 1'!E11+'Part 1'!E12))/'Part 1'!E$92)</f>
        <v>n/a </v>
      </c>
      <c r="F55" s="288" t="str">
        <f>IF('Part 1'!F$92=0,"n/a ",-(F22*('Part 1'!F11+'Part 1'!F12))/'Part 1'!F$92)</f>
        <v>n/a </v>
      </c>
      <c r="G55" s="288" t="str">
        <f>IF('Part 1'!G$92=0,"n/a ",-(G22*('Part 1'!G11+'Part 1'!G12))/'Part 1'!G$92)</f>
        <v>n/a </v>
      </c>
      <c r="H55" s="288" t="str">
        <f>IF('Part 1'!H$92=0,"n/a ",-(H22*('Part 1'!H11+'Part 1'!H12))/'Part 1'!H$92)</f>
        <v>n/a </v>
      </c>
      <c r="I55" s="288" t="str">
        <f>IF('Part 1'!I$92=0,"n/a ",-(I22*('Part 1'!I11+'Part 1'!I12))/'Part 1'!I$92)</f>
        <v>n/a </v>
      </c>
      <c r="J55" s="288" t="str">
        <f>IF('Part 1'!J$92=0,"n/a ",-(J22*('Part 1'!J11+'Part 1'!J12))/'Part 1'!J$92)</f>
        <v>n/a </v>
      </c>
      <c r="K55" s="288" t="str">
        <f>IF('Part 1'!K$92=0,"n/a ",-(K22*('Part 1'!K11+'Part 1'!K12))/'Part 1'!K$92)</f>
        <v>n/a </v>
      </c>
      <c r="L55" s="288" t="str">
        <f>IF('Part 1'!L$92=0,"n/a ",-(L22*('Part 1'!L11+'Part 1'!L12))/'Part 1'!L$92)</f>
        <v>n/a </v>
      </c>
      <c r="M55" s="288" t="str">
        <f>IF('Part 1'!M$92=0,"n/a ",-(M22*('Part 1'!M11+'Part 1'!M12))/'Part 1'!M$92)</f>
        <v>n/a </v>
      </c>
      <c r="N55" s="288" t="str">
        <f>IF('Part 1'!N$92=0,"n/a ",-(N22*('Part 1'!N11+'Part 1'!N12))/'Part 1'!N$92)</f>
        <v>n/a </v>
      </c>
      <c r="O55" s="288" t="str">
        <f>IF('Part 1'!O$92=0,"n/a ",-(O22*('Part 1'!O11+'Part 1'!O12))/'Part 1'!O$92)</f>
        <v>n/a </v>
      </c>
      <c r="P55" s="288" t="str">
        <f>IF('Part 1'!P$92=0,"n/a ",-(P22*('Part 1'!P11+'Part 1'!P12))/'Part 1'!P$92)</f>
        <v>n/a </v>
      </c>
      <c r="Q55" s="288" t="str">
        <f>IF('Part 1'!Q$92=0,"n/a ",-(Q22*('Part 1'!Q11+'Part 1'!Q12))/'Part 1'!Q$92)</f>
        <v>n/a </v>
      </c>
      <c r="R55" s="52"/>
      <c r="S55" s="385"/>
      <c r="T55" s="385"/>
      <c r="U55" s="385"/>
      <c r="V55" s="385"/>
    </row>
    <row r="56" spans="1:22" ht="12.75">
      <c r="A56" s="15">
        <v>38</v>
      </c>
      <c r="B56" s="21" t="s">
        <v>230</v>
      </c>
      <c r="C56" s="221"/>
      <c r="D56" s="221"/>
      <c r="E56" s="374" t="str">
        <f>IF('Part 1'!E$92=0,"n/a ",+(E24*('Part 1'!E11+'Part 1'!E12))/'Part 1'!E$92)</f>
        <v>n/a </v>
      </c>
      <c r="F56" s="374" t="str">
        <f>IF('Part 1'!F$92=0,"n/a ",+(F24*('Part 1'!F11+'Part 1'!F12))/'Part 1'!F$92)</f>
        <v>n/a </v>
      </c>
      <c r="G56" s="374" t="str">
        <f>IF('Part 1'!G$92=0,"n/a ",+(G24*('Part 1'!G11+'Part 1'!G12))/'Part 1'!G$92)</f>
        <v>n/a </v>
      </c>
      <c r="H56" s="374" t="str">
        <f>IF('Part 1'!H$92=0,"n/a ",+(H24*('Part 1'!H11+'Part 1'!H12))/'Part 1'!H$92)</f>
        <v>n/a </v>
      </c>
      <c r="I56" s="374" t="str">
        <f>IF('Part 1'!I$92=0,"n/a ",+(I24*('Part 1'!I11+'Part 1'!I12))/'Part 1'!I$92)</f>
        <v>n/a </v>
      </c>
      <c r="J56" s="374" t="str">
        <f>IF('Part 1'!J$92=0,"n/a ",+(J24*('Part 1'!J11+'Part 1'!J12))/'Part 1'!J$92)</f>
        <v>n/a </v>
      </c>
      <c r="K56" s="374" t="str">
        <f>IF('Part 1'!K$92=0,"n/a ",+(K24*('Part 1'!K11+'Part 1'!K12))/'Part 1'!K$92)</f>
        <v>n/a </v>
      </c>
      <c r="L56" s="374" t="str">
        <f>IF('Part 1'!L$92=0,"n/a ",+(L24*('Part 1'!L11+'Part 1'!L12))/'Part 1'!L$92)</f>
        <v>n/a </v>
      </c>
      <c r="M56" s="374" t="str">
        <f>IF('Part 1'!M$92=0,"n/a ",+(M24*('Part 1'!M11+'Part 1'!M12))/'Part 1'!M$92)</f>
        <v>n/a </v>
      </c>
      <c r="N56" s="374" t="str">
        <f>IF('Part 1'!N$92=0,"n/a ",+(N24*('Part 1'!N11+'Part 1'!N12))/'Part 1'!N$92)</f>
        <v>n/a </v>
      </c>
      <c r="O56" s="374" t="str">
        <f>IF('Part 1'!O$92=0,"n/a ",+(O24*('Part 1'!O11+'Part 1'!O12))/'Part 1'!O$92)</f>
        <v>n/a </v>
      </c>
      <c r="P56" s="374" t="str">
        <f>IF('Part 1'!P$92=0,"n/a ",+(P24*('Part 1'!P11+'Part 1'!P12))/'Part 1'!P$92)</f>
        <v>n/a </v>
      </c>
      <c r="Q56" s="559" t="str">
        <f>IF('Part 1'!Q$92=0,"n/a ",+(Q24*('Part 1'!Q11+'Part 1'!Q12))/'Part 1'!Q$92)</f>
        <v>n/a </v>
      </c>
      <c r="R56" s="52"/>
      <c r="S56" s="385"/>
      <c r="T56" s="385"/>
      <c r="U56" s="385"/>
      <c r="V56" s="385"/>
    </row>
    <row r="57" spans="1:22" ht="8.25" customHeight="1">
      <c r="A57" s="69"/>
      <c r="B57" s="21"/>
      <c r="C57" s="52"/>
      <c r="D57" s="52"/>
      <c r="E57" s="74"/>
      <c r="F57" s="74"/>
      <c r="G57" s="74"/>
      <c r="H57" s="74"/>
      <c r="I57" s="74"/>
      <c r="J57" s="74"/>
      <c r="K57" s="74"/>
      <c r="L57" s="74"/>
      <c r="M57" s="74"/>
      <c r="N57" s="74"/>
      <c r="O57" s="74"/>
      <c r="P57" s="74"/>
      <c r="Q57" s="74"/>
      <c r="R57" s="52"/>
      <c r="S57" s="385"/>
      <c r="T57" s="385"/>
      <c r="U57" s="385"/>
      <c r="V57" s="385"/>
    </row>
    <row r="58" spans="1:22" ht="12.75">
      <c r="A58" s="15"/>
      <c r="B58" s="33" t="s">
        <v>229</v>
      </c>
      <c r="C58" s="52"/>
      <c r="D58" s="52"/>
      <c r="E58" s="74"/>
      <c r="F58" s="74"/>
      <c r="G58" s="74"/>
      <c r="H58" s="74"/>
      <c r="I58" s="74"/>
      <c r="J58" s="74"/>
      <c r="K58" s="74"/>
      <c r="L58" s="74"/>
      <c r="M58" s="74"/>
      <c r="N58" s="74"/>
      <c r="O58" s="74"/>
      <c r="P58" s="74"/>
      <c r="Q58" s="74"/>
      <c r="R58" s="52"/>
      <c r="S58" s="385"/>
      <c r="T58" s="385"/>
      <c r="U58" s="385"/>
      <c r="V58" s="385"/>
    </row>
    <row r="59" spans="1:22" ht="12.75">
      <c r="A59" s="15">
        <v>39</v>
      </c>
      <c r="B59" s="127" t="s">
        <v>225</v>
      </c>
      <c r="C59" s="52"/>
      <c r="D59" s="52"/>
      <c r="E59" s="283" t="str">
        <f>IF('Part 1'!E$30=0,"n/a ",+'Part 1'!E60/'Part 1'!E$93)</f>
        <v>n/a </v>
      </c>
      <c r="F59" s="283" t="str">
        <f>IF('Part 1'!F$30=0,"n/a ",+'Part 1'!F60/'Part 1'!F$93)</f>
        <v>n/a </v>
      </c>
      <c r="G59" s="283" t="str">
        <f>IF('Part 1'!G$30=0,"n/a ",+'Part 1'!G60/'Part 1'!G$93)</f>
        <v>n/a </v>
      </c>
      <c r="H59" s="283" t="str">
        <f>IF('Part 1'!H$30=0,"n/a ",+'Part 1'!H60/'Part 1'!H$93)</f>
        <v>n/a </v>
      </c>
      <c r="I59" s="283" t="str">
        <f>IF('Part 1'!I$30=0,"n/a ",+'Part 1'!I60/'Part 1'!I$93)</f>
        <v>n/a </v>
      </c>
      <c r="J59" s="283" t="str">
        <f>IF('Part 1'!J$30=0,"n/a ",+'Part 1'!J60/'Part 1'!J$93)</f>
        <v>n/a </v>
      </c>
      <c r="K59" s="283" t="str">
        <f>IF('Part 1'!K$30=0,"n/a ",+'Part 1'!K60/'Part 1'!K$93)</f>
        <v>n/a </v>
      </c>
      <c r="L59" s="283" t="str">
        <f>IF('Part 1'!L$30=0,"n/a ",+'Part 1'!L60/'Part 1'!L$93)</f>
        <v>n/a </v>
      </c>
      <c r="M59" s="283" t="str">
        <f>IF('Part 1'!M$30=0,"n/a ",+'Part 1'!M60/'Part 1'!M$93)</f>
        <v>n/a </v>
      </c>
      <c r="N59" s="283" t="str">
        <f>IF('Part 1'!N$30=0,"n/a ",+'Part 1'!N60/'Part 1'!N$93)</f>
        <v>n/a </v>
      </c>
      <c r="O59" s="283" t="str">
        <f>IF('Part 1'!O$30=0,"n/a ",+'Part 1'!O60/'Part 1'!O$93)</f>
        <v>n/a </v>
      </c>
      <c r="P59" s="283" t="str">
        <f>IF('Part 1'!P$30=0,"n/a ",+'Part 1'!P60/'Part 1'!P$93)</f>
        <v>n/a </v>
      </c>
      <c r="Q59" s="283" t="str">
        <f>IF('Part 1'!Q$30=0,"n/a ",+'Part 1'!Q60/'Part 1'!Q$93)</f>
        <v>n/a </v>
      </c>
      <c r="R59" s="52"/>
      <c r="S59" s="385"/>
      <c r="T59" s="385"/>
      <c r="U59" s="385"/>
      <c r="V59" s="385"/>
    </row>
    <row r="60" spans="1:22" ht="12.75">
      <c r="A60" s="15">
        <v>40</v>
      </c>
      <c r="B60" s="127" t="s">
        <v>226</v>
      </c>
      <c r="C60" s="52"/>
      <c r="D60" s="52"/>
      <c r="E60" s="284" t="str">
        <f>IF('Part 1'!E$30=0,"n/a ",+'Part 1'!E61/'Part 1'!E$93)</f>
        <v>n/a </v>
      </c>
      <c r="F60" s="284" t="str">
        <f>IF('Part 1'!F$30=0,"n/a ",+'Part 1'!F61/'Part 1'!F$93)</f>
        <v>n/a </v>
      </c>
      <c r="G60" s="284" t="str">
        <f>IF('Part 1'!G$30=0,"n/a ",+'Part 1'!G61/'Part 1'!G$93)</f>
        <v>n/a </v>
      </c>
      <c r="H60" s="284" t="str">
        <f>IF('Part 1'!H$30=0,"n/a ",+'Part 1'!H61/'Part 1'!H$93)</f>
        <v>n/a </v>
      </c>
      <c r="I60" s="284" t="str">
        <f>IF('Part 1'!I$30=0,"n/a ",+'Part 1'!I61/'Part 1'!I$93)</f>
        <v>n/a </v>
      </c>
      <c r="J60" s="284" t="str">
        <f>IF('Part 1'!J$30=0,"n/a ",+'Part 1'!J61/'Part 1'!J$93)</f>
        <v>n/a </v>
      </c>
      <c r="K60" s="284" t="str">
        <f>IF('Part 1'!K$30=0,"n/a ",+'Part 1'!K61/'Part 1'!K$93)</f>
        <v>n/a </v>
      </c>
      <c r="L60" s="284" t="str">
        <f>IF('Part 1'!L$30=0,"n/a ",+'Part 1'!L61/'Part 1'!L$93)</f>
        <v>n/a </v>
      </c>
      <c r="M60" s="284" t="str">
        <f>IF('Part 1'!M$30=0,"n/a ",+'Part 1'!M61/'Part 1'!M$93)</f>
        <v>n/a </v>
      </c>
      <c r="N60" s="284" t="str">
        <f>IF('Part 1'!N$30=0,"n/a ",+'Part 1'!N61/'Part 1'!N$93)</f>
        <v>n/a </v>
      </c>
      <c r="O60" s="284" t="str">
        <f>IF('Part 1'!O$30=0,"n/a ",+'Part 1'!O61/'Part 1'!O$93)</f>
        <v>n/a </v>
      </c>
      <c r="P60" s="284" t="str">
        <f>IF('Part 1'!P$30=0,"n/a ",+'Part 1'!P61/'Part 1'!P$93)</f>
        <v>n/a </v>
      </c>
      <c r="Q60" s="284" t="str">
        <f>IF('Part 1'!Q$30=0,"n/a ",+'Part 1'!Q61/'Part 1'!Q$93)</f>
        <v>n/a </v>
      </c>
      <c r="R60" s="52"/>
      <c r="S60" s="385"/>
      <c r="T60" s="385"/>
      <c r="U60" s="385"/>
      <c r="V60" s="385"/>
    </row>
    <row r="61" spans="1:22" ht="12.75">
      <c r="A61" s="503">
        <v>41</v>
      </c>
      <c r="B61" s="127" t="s">
        <v>397</v>
      </c>
      <c r="C61" s="52"/>
      <c r="D61" s="52"/>
      <c r="E61" s="283" t="str">
        <f>IF('Part 1'!E$30=0,"n/a ",+'Part 1'!E62/'Part 1'!E$93)</f>
        <v>n/a </v>
      </c>
      <c r="F61" s="283" t="str">
        <f>IF('Part 1'!F$30=0,"n/a ",+'Part 1'!F62/'Part 1'!F$93)</f>
        <v>n/a </v>
      </c>
      <c r="G61" s="283" t="str">
        <f>IF('Part 1'!G$30=0,"n/a ",+'Part 1'!G62/'Part 1'!G$93)</f>
        <v>n/a </v>
      </c>
      <c r="H61" s="283" t="str">
        <f>IF('Part 1'!H$30=0,"n/a ",+'Part 1'!H62/'Part 1'!H$93)</f>
        <v>n/a </v>
      </c>
      <c r="I61" s="283" t="str">
        <f>IF('Part 1'!I$30=0,"n/a ",+'Part 1'!I62/'Part 1'!I$93)</f>
        <v>n/a </v>
      </c>
      <c r="J61" s="283" t="str">
        <f>IF('Part 1'!J$30=0,"n/a ",+'Part 1'!J62/'Part 1'!J$93)</f>
        <v>n/a </v>
      </c>
      <c r="K61" s="283" t="str">
        <f>IF('Part 1'!K$30=0,"n/a ",+'Part 1'!K62/'Part 1'!K$93)</f>
        <v>n/a </v>
      </c>
      <c r="L61" s="283" t="str">
        <f>IF('Part 1'!L$30=0,"n/a ",+'Part 1'!L62/'Part 1'!L$93)</f>
        <v>n/a </v>
      </c>
      <c r="M61" s="283" t="str">
        <f>IF('Part 1'!M$30=0,"n/a ",+'Part 1'!M62/'Part 1'!M$93)</f>
        <v>n/a </v>
      </c>
      <c r="N61" s="283" t="str">
        <f>IF('Part 1'!N$30=0,"n/a ",+'Part 1'!N62/'Part 1'!N$93)</f>
        <v>n/a </v>
      </c>
      <c r="O61" s="283" t="str">
        <f>IF('Part 1'!O$30=0,"n/a ",+'Part 1'!O62/'Part 1'!O$93)</f>
        <v>n/a </v>
      </c>
      <c r="P61" s="283" t="str">
        <f>IF('Part 1'!P$30=0,"n/a ",+'Part 1'!P62/'Part 1'!P$93)</f>
        <v>n/a </v>
      </c>
      <c r="Q61" s="554" t="str">
        <f>IF('Part 1'!Q$30=0,"n/a ",+'Part 1'!Q62/'Part 1'!Q$93)</f>
        <v>n/a </v>
      </c>
      <c r="R61" s="52"/>
      <c r="S61" s="385"/>
      <c r="T61" s="385"/>
      <c r="U61" s="385"/>
      <c r="V61" s="385"/>
    </row>
    <row r="62" spans="1:22" ht="12.75">
      <c r="A62" s="503">
        <v>42</v>
      </c>
      <c r="B62" s="127" t="s">
        <v>413</v>
      </c>
      <c r="C62" s="52"/>
      <c r="D62" s="52"/>
      <c r="E62" s="288" t="str">
        <f>IF('Part 1'!E$93=0,"n/a ",+((E28+E29)*'Part 1'!E11)/'Part 1'!E$93)</f>
        <v>n/a </v>
      </c>
      <c r="F62" s="288" t="str">
        <f>IF('Part 1'!F$93=0,"n/a ",+((F28+F29)*'Part 1'!F11)/'Part 1'!F$93)</f>
        <v>n/a </v>
      </c>
      <c r="G62" s="288" t="str">
        <f>IF('Part 1'!G$93=0,"n/a ",+((G28+G29)*'Part 1'!G11)/'Part 1'!G$93)</f>
        <v>n/a </v>
      </c>
      <c r="H62" s="288" t="str">
        <f>IF('Part 1'!H$93=0,"n/a ",+((H28+H29)*'Part 1'!H11)/'Part 1'!H$93)</f>
        <v>n/a </v>
      </c>
      <c r="I62" s="288" t="str">
        <f>IF('Part 1'!I$93=0,"n/a ",+((I28+I29)*'Part 1'!I11)/'Part 1'!I$93)</f>
        <v>n/a </v>
      </c>
      <c r="J62" s="288" t="str">
        <f>IF('Part 1'!J$93=0,"n/a ",+((J28+J29)*'Part 1'!J11)/'Part 1'!J$93)</f>
        <v>n/a </v>
      </c>
      <c r="K62" s="288" t="str">
        <f>IF('Part 1'!K$93=0,"n/a ",+((K28+K29)*'Part 1'!K11)/'Part 1'!K$93)</f>
        <v>n/a </v>
      </c>
      <c r="L62" s="288" t="str">
        <f>IF('Part 1'!L$93=0,"n/a ",+((L28+L29)*'Part 1'!L11)/'Part 1'!L$93)</f>
        <v>n/a </v>
      </c>
      <c r="M62" s="288" t="str">
        <f>IF('Part 1'!M$93=0,"n/a ",+((M28+M29)*'Part 1'!M11)/'Part 1'!M$93)</f>
        <v>n/a </v>
      </c>
      <c r="N62" s="288" t="str">
        <f>IF('Part 1'!N$93=0,"n/a ",+((N28+N29)*'Part 1'!N11)/'Part 1'!N$93)</f>
        <v>n/a </v>
      </c>
      <c r="O62" s="288" t="str">
        <f>IF('Part 1'!O$93=0,"n/a ",+((O28+O29)*'Part 1'!O11)/'Part 1'!O$93)</f>
        <v>n/a </v>
      </c>
      <c r="P62" s="288" t="str">
        <f>IF('Part 1'!P$93=0,"n/a ",+((P28+P29)*'Part 1'!P11)/'Part 1'!P$93)</f>
        <v>n/a </v>
      </c>
      <c r="Q62" s="288" t="str">
        <f>IF('Part 1'!Q$93=0,"n/a ",+((Q28+Q29)*'Part 1'!Q11)/'Part 1'!Q$93)</f>
        <v>n/a </v>
      </c>
      <c r="R62" s="52"/>
      <c r="S62" s="385"/>
      <c r="T62" s="385"/>
      <c r="U62" s="385"/>
      <c r="V62" s="385"/>
    </row>
    <row r="63" spans="1:22" ht="12.75">
      <c r="A63" s="503">
        <v>43</v>
      </c>
      <c r="B63" s="127" t="s">
        <v>414</v>
      </c>
      <c r="C63" s="52"/>
      <c r="D63" s="52"/>
      <c r="E63" s="288" t="str">
        <f>IF('Part 1'!E$93=0,"n/a ",-(E34*'Part 1'!E11)/'Part 1'!E$93)</f>
        <v>n/a </v>
      </c>
      <c r="F63" s="288" t="str">
        <f>IF('Part 1'!F$93=0,"n/a ",-(F34*'Part 1'!F11)/'Part 1'!F$93)</f>
        <v>n/a </v>
      </c>
      <c r="G63" s="288" t="str">
        <f>IF('Part 1'!G$93=0,"n/a ",-(G34*'Part 1'!G11)/'Part 1'!G$93)</f>
        <v>n/a </v>
      </c>
      <c r="H63" s="288" t="str">
        <f>IF('Part 1'!H$93=0,"n/a ",-(H34*'Part 1'!H11)/'Part 1'!H$93)</f>
        <v>n/a </v>
      </c>
      <c r="I63" s="288" t="str">
        <f>IF('Part 1'!I$93=0,"n/a ",-(I34*'Part 1'!I11)/'Part 1'!I$93)</f>
        <v>n/a </v>
      </c>
      <c r="J63" s="288" t="str">
        <f>IF('Part 1'!J$93=0,"n/a ",-(J34*'Part 1'!J11)/'Part 1'!J$93)</f>
        <v>n/a </v>
      </c>
      <c r="K63" s="288" t="str">
        <f>IF('Part 1'!K$93=0,"n/a ",-(K34*'Part 1'!K11)/'Part 1'!K$93)</f>
        <v>n/a </v>
      </c>
      <c r="L63" s="288" t="str">
        <f>IF('Part 1'!L$93=0,"n/a ",-(L34*'Part 1'!L11)/'Part 1'!L$93)</f>
        <v>n/a </v>
      </c>
      <c r="M63" s="288" t="str">
        <f>IF('Part 1'!M$93=0,"n/a ",-(M34*'Part 1'!M11)/'Part 1'!M$93)</f>
        <v>n/a </v>
      </c>
      <c r="N63" s="288" t="str">
        <f>IF('Part 1'!N$93=0,"n/a ",-(N34*'Part 1'!N11)/'Part 1'!N$93)</f>
        <v>n/a </v>
      </c>
      <c r="O63" s="288" t="str">
        <f>IF('Part 1'!O$93=0,"n/a ",-(O34*'Part 1'!O11)/'Part 1'!O$93)</f>
        <v>n/a </v>
      </c>
      <c r="P63" s="288" t="str">
        <f>IF('Part 1'!P$93=0,"n/a ",-(P34*'Part 1'!P11)/'Part 1'!P$93)</f>
        <v>n/a </v>
      </c>
      <c r="Q63" s="288" t="str">
        <f>IF('Part 1'!Q$93=0,"n/a ",-(Q34*'Part 1'!Q11)/'Part 1'!Q$93)</f>
        <v>n/a </v>
      </c>
      <c r="R63" s="52"/>
      <c r="S63" s="385"/>
      <c r="T63" s="385"/>
      <c r="U63" s="385"/>
      <c r="V63" s="385"/>
    </row>
    <row r="64" spans="1:22" ht="12.75">
      <c r="A64" s="503">
        <v>44</v>
      </c>
      <c r="B64" s="21" t="s">
        <v>231</v>
      </c>
      <c r="C64" s="52"/>
      <c r="D64" s="52"/>
      <c r="E64" s="374" t="str">
        <f>IF('Part 1'!E$93=0,"n/a ",+(E36*'Part 1'!E11)/'Part 1'!E$93)</f>
        <v>n/a </v>
      </c>
      <c r="F64" s="374" t="str">
        <f>IF('Part 1'!F$93=0,"n/a ",+(F36*'Part 1'!F11)/'Part 1'!F$93)</f>
        <v>n/a </v>
      </c>
      <c r="G64" s="374" t="str">
        <f>IF('Part 1'!G$93=0,"n/a ",+(G36*'Part 1'!G11)/'Part 1'!G$93)</f>
        <v>n/a </v>
      </c>
      <c r="H64" s="374" t="str">
        <f>IF('Part 1'!H$93=0,"n/a ",+(H36*'Part 1'!H11)/'Part 1'!H$93)</f>
        <v>n/a </v>
      </c>
      <c r="I64" s="374" t="str">
        <f>IF('Part 1'!I$93=0,"n/a ",+(I36*'Part 1'!I11)/'Part 1'!I$93)</f>
        <v>n/a </v>
      </c>
      <c r="J64" s="374" t="str">
        <f>IF('Part 1'!J$93=0,"n/a ",+(J36*'Part 1'!J11)/'Part 1'!J$93)</f>
        <v>n/a </v>
      </c>
      <c r="K64" s="374" t="str">
        <f>IF('Part 1'!K$93=0,"n/a ",+(K36*'Part 1'!K11)/'Part 1'!K$93)</f>
        <v>n/a </v>
      </c>
      <c r="L64" s="374" t="str">
        <f>IF('Part 1'!L$93=0,"n/a ",+(L36*'Part 1'!L11)/'Part 1'!L$93)</f>
        <v>n/a </v>
      </c>
      <c r="M64" s="374" t="str">
        <f>IF('Part 1'!M$93=0,"n/a ",+(M36*'Part 1'!M11)/'Part 1'!M$93)</f>
        <v>n/a </v>
      </c>
      <c r="N64" s="374" t="str">
        <f>IF('Part 1'!N$93=0,"n/a ",+(N36*'Part 1'!N11)/'Part 1'!N$93)</f>
        <v>n/a </v>
      </c>
      <c r="O64" s="374" t="str">
        <f>IF('Part 1'!O$93=0,"n/a ",+(O36*'Part 1'!O11)/'Part 1'!O$93)</f>
        <v>n/a </v>
      </c>
      <c r="P64" s="374" t="str">
        <f>IF('Part 1'!P$93=0,"n/a ",+(P36*'Part 1'!P11)/'Part 1'!P$93)</f>
        <v>n/a </v>
      </c>
      <c r="Q64" s="559" t="str">
        <f>IF('Part 1'!Q$93=0,"n/a ",+(Q36*'Part 1'!Q11)/'Part 1'!Q$93)</f>
        <v>n/a </v>
      </c>
      <c r="R64" s="52"/>
      <c r="S64" s="385"/>
      <c r="T64" s="385"/>
      <c r="U64" s="385"/>
      <c r="V64" s="385"/>
    </row>
    <row r="65" spans="1:22" ht="12.75">
      <c r="A65" s="15"/>
      <c r="B65" s="21"/>
      <c r="C65" s="52"/>
      <c r="D65" s="52"/>
      <c r="E65" s="74"/>
      <c r="F65" s="74"/>
      <c r="G65" s="74"/>
      <c r="H65" s="74"/>
      <c r="I65" s="74"/>
      <c r="J65" s="74"/>
      <c r="K65" s="74"/>
      <c r="L65" s="74"/>
      <c r="M65" s="74"/>
      <c r="N65" s="74"/>
      <c r="O65" s="74"/>
      <c r="P65" s="74"/>
      <c r="Q65" s="74"/>
      <c r="R65" s="52"/>
      <c r="S65" s="385"/>
      <c r="T65" s="385"/>
      <c r="U65" s="385"/>
      <c r="V65" s="385"/>
    </row>
    <row r="66" spans="1:22" ht="12.75">
      <c r="A66" s="15"/>
      <c r="B66" s="21"/>
      <c r="C66" s="52"/>
      <c r="D66" s="52"/>
      <c r="E66" s="74"/>
      <c r="F66" s="74"/>
      <c r="G66" s="74"/>
      <c r="H66" s="74"/>
      <c r="I66" s="74"/>
      <c r="J66" s="74"/>
      <c r="K66" s="74"/>
      <c r="L66" s="74"/>
      <c r="M66" s="74"/>
      <c r="N66" s="74"/>
      <c r="O66" s="74"/>
      <c r="P66" s="74"/>
      <c r="Q66" s="75"/>
      <c r="R66" s="52"/>
      <c r="S66" s="385"/>
      <c r="T66" s="385"/>
      <c r="U66" s="385"/>
      <c r="V66" s="385"/>
    </row>
    <row r="67" spans="1:22" ht="38.25" customHeight="1">
      <c r="A67" s="685" t="str">
        <f>+'Part 1'!A101:Q101</f>
        <v>Note:  Except where stated otherwise, reporting is on an incurred basis (that is, reported in the period corresponding to dates of service, rather than to date paid).  With each new FSR submission, all prior quarters' data must be updated to reflect, in the column pertaining to the appropriate past month, the most recent revised IBNR estimates, the most recent Medicare capitation premium adjustments, and the most recent Medicare and Medicaid payment file data.</v>
      </c>
      <c r="B67" s="685"/>
      <c r="C67" s="685"/>
      <c r="D67" s="685"/>
      <c r="E67" s="685"/>
      <c r="F67" s="685"/>
      <c r="G67" s="685"/>
      <c r="H67" s="685"/>
      <c r="I67" s="685"/>
      <c r="J67" s="685"/>
      <c r="K67" s="685"/>
      <c r="L67" s="685"/>
      <c r="M67" s="685"/>
      <c r="N67" s="685"/>
      <c r="O67" s="685"/>
      <c r="P67" s="685"/>
      <c r="Q67" s="685"/>
      <c r="R67" s="22"/>
      <c r="S67" s="352"/>
      <c r="T67" s="352"/>
      <c r="U67" s="352"/>
      <c r="V67" s="352"/>
    </row>
    <row r="68" spans="1:18" ht="12.75" customHeight="1">
      <c r="A68" s="12"/>
      <c r="B68" s="8"/>
      <c r="C68" s="8"/>
      <c r="D68" s="8"/>
      <c r="E68" s="8"/>
      <c r="F68" s="8"/>
      <c r="G68" s="8"/>
      <c r="H68" s="8"/>
      <c r="I68" s="8"/>
      <c r="J68" s="8"/>
      <c r="K68" s="8"/>
      <c r="L68" s="8"/>
      <c r="M68" s="8"/>
      <c r="N68" s="8"/>
      <c r="O68" s="8"/>
      <c r="P68" s="8"/>
      <c r="Q68" s="8"/>
      <c r="R68" s="8"/>
    </row>
    <row r="71" s="263" customFormat="1" ht="12.75"/>
    <row r="72" s="263" customFormat="1" ht="12.75"/>
    <row r="73" s="263" customFormat="1" ht="12.75"/>
    <row r="74" s="263" customFormat="1" ht="12.75"/>
    <row r="75" s="263" customFormat="1" ht="12.75"/>
    <row r="76" s="263" customFormat="1" ht="12.75"/>
    <row r="77" s="263" customFormat="1" ht="12.75"/>
    <row r="78" s="263" customFormat="1" ht="12.75"/>
  </sheetData>
  <sheetProtection password="C4A1" sheet="1" formatColumns="0"/>
  <mergeCells count="3">
    <mergeCell ref="A67:Q67"/>
    <mergeCell ref="C3:H3"/>
    <mergeCell ref="E6:F6"/>
  </mergeCells>
  <conditionalFormatting sqref="Q6">
    <cfRule type="cellIs" priority="3" dxfId="23" operator="equal" stopIfTrue="1">
      <formula>0</formula>
    </cfRule>
  </conditionalFormatting>
  <conditionalFormatting sqref="C5">
    <cfRule type="cellIs" priority="4" dxfId="23" operator="lessThanOrEqual" stopIfTrue="1">
      <formula>42000</formula>
    </cfRule>
  </conditionalFormatting>
  <printOptions/>
  <pageMargins left="0.25" right="0.25" top="0.5" bottom="0.5" header="0.3" footer="0.3"/>
  <pageSetup cellComments="asDisplayed" fitToHeight="0" horizontalDpi="600" verticalDpi="600" orientation="landscape" scale="66" r:id="rId3"/>
  <headerFooter alignWithMargins="0">
    <oddFooter>&amp;L&amp;A&amp;CRatios&amp;R&amp;D</oddFooter>
  </headerFooter>
  <legacyDrawing r:id="rId2"/>
</worksheet>
</file>

<file path=xl/worksheets/sheet4.xml><?xml version="1.0" encoding="utf-8"?>
<worksheet xmlns="http://schemas.openxmlformats.org/spreadsheetml/2006/main" xmlns:r="http://schemas.openxmlformats.org/officeDocument/2006/relationships">
  <dimension ref="A1:AA78"/>
  <sheetViews>
    <sheetView zoomScale="80" zoomScaleNormal="80"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E12" sqref="E12"/>
    </sheetView>
  </sheetViews>
  <sheetFormatPr defaultColWidth="9.33203125" defaultRowHeight="12.75"/>
  <cols>
    <col min="1" max="1" width="4.5" style="109" customWidth="1"/>
    <col min="2" max="2" width="20" style="109" customWidth="1"/>
    <col min="3" max="3" width="12.66015625" style="109" customWidth="1"/>
    <col min="4" max="4" width="8.33203125" style="109" customWidth="1"/>
    <col min="5" max="16" width="13.66015625" style="109" customWidth="1"/>
    <col min="17" max="17" width="15.33203125" style="109" customWidth="1"/>
    <col min="18" max="18" width="2.83203125" style="109" customWidth="1"/>
    <col min="19" max="22" width="12.83203125" style="386" customWidth="1"/>
    <col min="23" max="16384" width="9.33203125" style="109" customWidth="1"/>
  </cols>
  <sheetData>
    <row r="1" spans="1:18" ht="12.75">
      <c r="A1" s="91"/>
      <c r="B1" s="91" t="str">
        <f>+'Part 1'!B1</f>
        <v>State of Texas</v>
      </c>
      <c r="C1" s="91"/>
      <c r="D1" s="73" t="s">
        <v>16</v>
      </c>
      <c r="E1" s="73"/>
      <c r="F1" s="73"/>
      <c r="G1" s="73"/>
      <c r="H1" s="73"/>
      <c r="I1" s="73"/>
      <c r="J1" s="73"/>
      <c r="K1" s="73"/>
      <c r="L1" s="73"/>
      <c r="M1" s="73"/>
      <c r="N1" s="73" t="str">
        <f>+'Part 1'!N1</f>
        <v>HHSC Medicaid/CHIP Division - Finance</v>
      </c>
      <c r="O1" s="73"/>
      <c r="P1" s="73"/>
      <c r="Q1" s="73"/>
      <c r="R1" s="57"/>
    </row>
    <row r="2" spans="1:18" ht="8.25" customHeight="1">
      <c r="A2" s="91"/>
      <c r="B2" s="91"/>
      <c r="C2" s="91"/>
      <c r="D2" s="26"/>
      <c r="E2" s="26"/>
      <c r="F2" s="26"/>
      <c r="G2" s="26"/>
      <c r="H2" s="26"/>
      <c r="I2" s="26"/>
      <c r="J2" s="26"/>
      <c r="K2" s="26"/>
      <c r="L2" s="26"/>
      <c r="M2" s="26"/>
      <c r="N2" s="26"/>
      <c r="O2" s="26"/>
      <c r="P2" s="26"/>
      <c r="Q2" s="26"/>
      <c r="R2" s="57"/>
    </row>
    <row r="3" spans="1:18" ht="18">
      <c r="A3" s="4"/>
      <c r="B3" s="5" t="s">
        <v>241</v>
      </c>
      <c r="C3" s="689" t="str">
        <f>+'Part 1'!C3:F3</f>
        <v>             ----------------------------------------&gt;            </v>
      </c>
      <c r="D3" s="689"/>
      <c r="E3" s="689"/>
      <c r="F3" s="689"/>
      <c r="G3" s="689"/>
      <c r="H3" s="689"/>
      <c r="I3" s="220"/>
      <c r="J3" s="220"/>
      <c r="K3" s="220"/>
      <c r="L3" s="220"/>
      <c r="M3" s="220"/>
      <c r="N3" s="401" t="str">
        <f>+'Part 1'!N3</f>
        <v>MMP self-reported data, subject to audit</v>
      </c>
      <c r="O3" s="220"/>
      <c r="P3" s="220"/>
      <c r="Q3" s="220"/>
      <c r="R3" s="57"/>
    </row>
    <row r="4" spans="1:18" ht="15.75">
      <c r="A4" s="4"/>
      <c r="B4" s="5" t="s">
        <v>4</v>
      </c>
      <c r="C4" s="95">
        <f>+'Part 1'!C4</f>
        <v>2017</v>
      </c>
      <c r="E4" s="80" t="s">
        <v>15</v>
      </c>
      <c r="F4" s="398" t="str">
        <f>+'Part 1'!F4</f>
        <v>MMP Dual Demo - Integrated Care Program (STAR+PLUS+Medicare)</v>
      </c>
      <c r="G4" s="100"/>
      <c r="H4" s="96"/>
      <c r="I4" s="96"/>
      <c r="J4" s="96"/>
      <c r="K4" s="96"/>
      <c r="L4" s="96"/>
      <c r="M4" s="96"/>
      <c r="N4" s="96"/>
      <c r="O4" s="96"/>
      <c r="P4" s="96"/>
      <c r="Q4" s="97"/>
      <c r="R4" s="56"/>
    </row>
    <row r="5" spans="1:18" ht="12.75">
      <c r="A5" s="4"/>
      <c r="B5" s="5" t="s">
        <v>5</v>
      </c>
      <c r="C5" s="108">
        <f>+'Part 1'!C5</f>
        <v>0</v>
      </c>
      <c r="E5" s="81" t="s">
        <v>284</v>
      </c>
      <c r="F5" s="106">
        <f>+'Part 1'!F5</f>
        <v>0</v>
      </c>
      <c r="G5" s="92"/>
      <c r="H5" s="93"/>
      <c r="I5" s="93"/>
      <c r="J5" s="93"/>
      <c r="K5" s="93"/>
      <c r="L5" s="93"/>
      <c r="M5" s="93"/>
      <c r="N5" s="93"/>
      <c r="O5" s="93"/>
      <c r="P5" s="402" t="s">
        <v>338</v>
      </c>
      <c r="Q5" s="505">
        <f>+'Part 1'!Q5</f>
        <v>2.3</v>
      </c>
      <c r="R5" s="103"/>
    </row>
    <row r="6" spans="1:18" ht="15">
      <c r="A6" s="4"/>
      <c r="B6" s="5" t="s">
        <v>6</v>
      </c>
      <c r="C6" s="106">
        <f>+'Part 1'!C6</f>
        <v>0</v>
      </c>
      <c r="E6" s="313"/>
      <c r="F6" s="5" t="s">
        <v>85</v>
      </c>
      <c r="G6" s="108">
        <f>+'Part 1'!G6</f>
        <v>0</v>
      </c>
      <c r="H6" s="93"/>
      <c r="I6" s="93"/>
      <c r="J6" s="93"/>
      <c r="K6" s="93"/>
      <c r="L6" s="93"/>
      <c r="M6" s="93"/>
      <c r="N6" s="93"/>
      <c r="O6" s="93"/>
      <c r="P6" s="93"/>
      <c r="Q6" s="584">
        <f>+'Part 1'!Q6</f>
        <v>0</v>
      </c>
      <c r="R6" s="103"/>
    </row>
    <row r="7" spans="1:18" ht="6.75" customHeight="1">
      <c r="A7" s="4"/>
      <c r="B7" s="1"/>
      <c r="C7" s="1"/>
      <c r="D7" s="1"/>
      <c r="E7" s="6"/>
      <c r="F7" s="6"/>
      <c r="G7" s="6"/>
      <c r="H7" s="7"/>
      <c r="I7" s="7"/>
      <c r="J7" s="7"/>
      <c r="K7" s="7"/>
      <c r="L7" s="7"/>
      <c r="M7" s="7"/>
      <c r="N7" s="7"/>
      <c r="O7" s="7"/>
      <c r="P7" s="7"/>
      <c r="Q7" s="5"/>
      <c r="R7" s="13"/>
    </row>
    <row r="8" spans="1:18" ht="18">
      <c r="A8" s="25"/>
      <c r="B8" s="98" t="s">
        <v>92</v>
      </c>
      <c r="C8" s="360" t="s">
        <v>393</v>
      </c>
      <c r="D8" s="360"/>
      <c r="E8" s="360"/>
      <c r="F8" s="360"/>
      <c r="G8" s="426"/>
      <c r="H8" s="427"/>
      <c r="J8" s="105"/>
      <c r="K8" s="105"/>
      <c r="L8" s="105"/>
      <c r="M8" s="105"/>
      <c r="N8" s="105"/>
      <c r="O8" s="105"/>
      <c r="P8" s="105"/>
      <c r="Q8" s="105"/>
      <c r="R8" s="112"/>
    </row>
    <row r="9" spans="1:18" ht="12.75">
      <c r="A9" s="16" t="s">
        <v>210</v>
      </c>
      <c r="B9" s="107"/>
      <c r="C9" s="73"/>
      <c r="D9" s="73"/>
      <c r="E9" s="73"/>
      <c r="F9" s="73"/>
      <c r="G9" s="111"/>
      <c r="H9" s="105"/>
      <c r="I9" s="105"/>
      <c r="J9" s="105"/>
      <c r="K9" s="105"/>
      <c r="L9" s="105"/>
      <c r="M9" s="105"/>
      <c r="N9" s="105"/>
      <c r="O9" s="105"/>
      <c r="P9" s="105"/>
      <c r="Q9" s="414" t="s">
        <v>364</v>
      </c>
      <c r="R9" s="112"/>
    </row>
    <row r="10" spans="2:22" s="110" customFormat="1" ht="12.75">
      <c r="B10" s="228"/>
      <c r="C10" s="228"/>
      <c r="D10" s="229" t="s">
        <v>0</v>
      </c>
      <c r="E10" s="243">
        <f>+'Part 1'!E10</f>
        <v>42628</v>
      </c>
      <c r="F10" s="243">
        <f>+'Part 1'!F10</f>
        <v>42659</v>
      </c>
      <c r="G10" s="243">
        <f>+'Part 1'!G10</f>
        <v>42690</v>
      </c>
      <c r="H10" s="243">
        <f>+'Part 1'!H10</f>
        <v>42721</v>
      </c>
      <c r="I10" s="243">
        <f>+'Part 1'!I10</f>
        <v>42752</v>
      </c>
      <c r="J10" s="243">
        <f>+'Part 1'!J10</f>
        <v>42783</v>
      </c>
      <c r="K10" s="243">
        <f>+'Part 1'!K10</f>
        <v>42814</v>
      </c>
      <c r="L10" s="243">
        <f>+'Part 1'!L10</f>
        <v>42845</v>
      </c>
      <c r="M10" s="243">
        <f>+'Part 1'!M10</f>
        <v>42876</v>
      </c>
      <c r="N10" s="243">
        <f>+'Part 1'!N10</f>
        <v>42907</v>
      </c>
      <c r="O10" s="243">
        <f>+'Part 1'!O10</f>
        <v>42938</v>
      </c>
      <c r="P10" s="243">
        <f>+'Part 1'!P10</f>
        <v>42969</v>
      </c>
      <c r="Q10" s="231" t="s">
        <v>1</v>
      </c>
      <c r="S10" s="387"/>
      <c r="T10" s="387"/>
      <c r="U10" s="387"/>
      <c r="V10" s="387"/>
    </row>
    <row r="11" spans="1:22" s="9" customFormat="1" ht="12.75">
      <c r="A11" s="20"/>
      <c r="B11" s="332" t="s">
        <v>402</v>
      </c>
      <c r="C11" s="447"/>
      <c r="D11" s="447"/>
      <c r="E11" s="447"/>
      <c r="F11" s="447"/>
      <c r="G11" s="447"/>
      <c r="H11" s="447"/>
      <c r="I11" s="447"/>
      <c r="J11" s="447"/>
      <c r="K11" s="447"/>
      <c r="L11" s="447"/>
      <c r="M11" s="447"/>
      <c r="N11" s="447"/>
      <c r="O11" s="447"/>
      <c r="P11" s="447"/>
      <c r="Q11" s="109"/>
      <c r="S11" s="386"/>
      <c r="T11" s="386"/>
      <c r="U11" s="386"/>
      <c r="V11" s="386"/>
    </row>
    <row r="12" spans="1:22" s="9" customFormat="1" ht="12.75">
      <c r="A12" s="12">
        <v>1</v>
      </c>
      <c r="B12" s="635" t="s">
        <v>385</v>
      </c>
      <c r="C12" s="447"/>
      <c r="D12" s="447"/>
      <c r="E12" s="608"/>
      <c r="F12" s="608"/>
      <c r="G12" s="608"/>
      <c r="H12" s="608"/>
      <c r="I12" s="608"/>
      <c r="J12" s="608"/>
      <c r="K12" s="628"/>
      <c r="L12" s="628"/>
      <c r="M12" s="628"/>
      <c r="N12" s="628"/>
      <c r="O12" s="628"/>
      <c r="P12" s="628"/>
      <c r="Q12" s="77">
        <f>SUM(E12:P12)</f>
        <v>0</v>
      </c>
      <c r="S12" s="386"/>
      <c r="T12" s="386"/>
      <c r="U12" s="386"/>
      <c r="V12" s="386"/>
    </row>
    <row r="13" spans="1:22" s="9" customFormat="1" ht="12.75">
      <c r="A13" s="12">
        <v>2</v>
      </c>
      <c r="B13" s="635" t="s">
        <v>386</v>
      </c>
      <c r="C13" s="447"/>
      <c r="D13" s="447"/>
      <c r="E13" s="608"/>
      <c r="F13" s="608"/>
      <c r="G13" s="608"/>
      <c r="H13" s="608"/>
      <c r="I13" s="608"/>
      <c r="J13" s="608"/>
      <c r="K13" s="628"/>
      <c r="L13" s="628"/>
      <c r="M13" s="628"/>
      <c r="N13" s="628"/>
      <c r="O13" s="628"/>
      <c r="P13" s="628"/>
      <c r="Q13" s="77">
        <f>SUM(E13:P13)</f>
        <v>0</v>
      </c>
      <c r="S13" s="386"/>
      <c r="T13" s="386"/>
      <c r="U13" s="386"/>
      <c r="V13" s="386"/>
    </row>
    <row r="14" spans="1:22" s="9" customFormat="1" ht="12.75">
      <c r="A14" s="12">
        <v>3</v>
      </c>
      <c r="B14" s="635" t="s">
        <v>161</v>
      </c>
      <c r="C14" s="447"/>
      <c r="D14" s="447"/>
      <c r="E14" s="608"/>
      <c r="F14" s="608"/>
      <c r="G14" s="608"/>
      <c r="H14" s="608"/>
      <c r="I14" s="608"/>
      <c r="J14" s="608"/>
      <c r="K14" s="628"/>
      <c r="L14" s="628"/>
      <c r="M14" s="628"/>
      <c r="N14" s="628"/>
      <c r="O14" s="628"/>
      <c r="P14" s="628"/>
      <c r="Q14" s="77">
        <f>SUM(E14:P14)</f>
        <v>0</v>
      </c>
      <c r="S14" s="386"/>
      <c r="T14" s="386"/>
      <c r="U14" s="386"/>
      <c r="V14" s="386"/>
    </row>
    <row r="15" spans="1:22" s="9" customFormat="1" ht="13.5" thickBot="1">
      <c r="A15" s="12">
        <v>4</v>
      </c>
      <c r="B15" s="20" t="s">
        <v>22</v>
      </c>
      <c r="C15" s="447"/>
      <c r="D15" s="447"/>
      <c r="E15" s="335">
        <f>SUM(E12:E14)</f>
        <v>0</v>
      </c>
      <c r="F15" s="335">
        <f aca="true" t="shared" si="0" ref="F15:Q15">SUM(F12:F14)</f>
        <v>0</v>
      </c>
      <c r="G15" s="335">
        <f t="shared" si="0"/>
        <v>0</v>
      </c>
      <c r="H15" s="335">
        <f t="shared" si="0"/>
        <v>0</v>
      </c>
      <c r="I15" s="335">
        <f t="shared" si="0"/>
        <v>0</v>
      </c>
      <c r="J15" s="335">
        <f t="shared" si="0"/>
        <v>0</v>
      </c>
      <c r="K15" s="335">
        <f t="shared" si="0"/>
        <v>0</v>
      </c>
      <c r="L15" s="335">
        <f t="shared" si="0"/>
        <v>0</v>
      </c>
      <c r="M15" s="335">
        <f t="shared" si="0"/>
        <v>0</v>
      </c>
      <c r="N15" s="335">
        <f t="shared" si="0"/>
        <v>0</v>
      </c>
      <c r="O15" s="335">
        <f t="shared" si="0"/>
        <v>0</v>
      </c>
      <c r="P15" s="335">
        <f t="shared" si="0"/>
        <v>0</v>
      </c>
      <c r="Q15" s="71">
        <f t="shared" si="0"/>
        <v>0</v>
      </c>
      <c r="S15" s="386"/>
      <c r="T15" s="386"/>
      <c r="U15" s="386"/>
      <c r="V15" s="386"/>
    </row>
    <row r="16" spans="1:22" s="9" customFormat="1" ht="7.5" customHeight="1" thickTop="1">
      <c r="A16" s="102"/>
      <c r="C16" s="333"/>
      <c r="D16" s="333"/>
      <c r="E16" s="333"/>
      <c r="F16" s="333"/>
      <c r="G16" s="333"/>
      <c r="H16" s="333"/>
      <c r="I16" s="333"/>
      <c r="J16" s="333"/>
      <c r="K16" s="333"/>
      <c r="L16" s="333"/>
      <c r="M16" s="333"/>
      <c r="N16" s="333"/>
      <c r="O16" s="333"/>
      <c r="P16" s="333"/>
      <c r="S16" s="386"/>
      <c r="T16" s="386"/>
      <c r="U16" s="386"/>
      <c r="V16" s="386"/>
    </row>
    <row r="17" spans="1:22" s="9" customFormat="1" ht="12.75">
      <c r="A17" s="12"/>
      <c r="B17" s="28" t="s">
        <v>403</v>
      </c>
      <c r="C17" s="333"/>
      <c r="D17" s="333"/>
      <c r="E17" s="333"/>
      <c r="F17" s="333"/>
      <c r="G17" s="333"/>
      <c r="H17" s="333"/>
      <c r="I17" s="333"/>
      <c r="J17" s="333"/>
      <c r="K17" s="333"/>
      <c r="L17" s="333"/>
      <c r="M17" s="333"/>
      <c r="N17" s="333"/>
      <c r="O17" s="333"/>
      <c r="P17" s="333"/>
      <c r="S17" s="386"/>
      <c r="T17" s="386"/>
      <c r="U17" s="386"/>
      <c r="V17" s="386"/>
    </row>
    <row r="18" spans="1:22" s="9" customFormat="1" ht="12.75">
      <c r="A18" s="12">
        <v>5</v>
      </c>
      <c r="B18" s="635" t="s">
        <v>385</v>
      </c>
      <c r="C18" s="333"/>
      <c r="D18" s="333"/>
      <c r="E18" s="451" t="str">
        <f>IF(E12=0,"n/a ",+E24/E12)</f>
        <v>n/a </v>
      </c>
      <c r="F18" s="451" t="str">
        <f aca="true" t="shared" si="1" ref="F18:P18">IF(F12=0,"n/a ",+F24/F12)</f>
        <v>n/a </v>
      </c>
      <c r="G18" s="451" t="str">
        <f t="shared" si="1"/>
        <v>n/a </v>
      </c>
      <c r="H18" s="451" t="str">
        <f t="shared" si="1"/>
        <v>n/a </v>
      </c>
      <c r="I18" s="451" t="str">
        <f t="shared" si="1"/>
        <v>n/a </v>
      </c>
      <c r="J18" s="451" t="str">
        <f t="shared" si="1"/>
        <v>n/a </v>
      </c>
      <c r="K18" s="451" t="str">
        <f t="shared" si="1"/>
        <v>n/a </v>
      </c>
      <c r="L18" s="451" t="str">
        <f t="shared" si="1"/>
        <v>n/a </v>
      </c>
      <c r="M18" s="451" t="str">
        <f t="shared" si="1"/>
        <v>n/a </v>
      </c>
      <c r="N18" s="451" t="str">
        <f t="shared" si="1"/>
        <v>n/a </v>
      </c>
      <c r="O18" s="451" t="str">
        <f t="shared" si="1"/>
        <v>n/a </v>
      </c>
      <c r="P18" s="451" t="str">
        <f t="shared" si="1"/>
        <v>n/a </v>
      </c>
      <c r="Q18" s="60">
        <f>IF(Q12&gt;0,Q24/Q12,0)</f>
        <v>0</v>
      </c>
      <c r="S18" s="386"/>
      <c r="T18" s="386"/>
      <c r="U18" s="386"/>
      <c r="V18" s="386"/>
    </row>
    <row r="19" spans="1:22" s="9" customFormat="1" ht="12.75">
      <c r="A19" s="12">
        <v>6</v>
      </c>
      <c r="B19" s="635" t="s">
        <v>386</v>
      </c>
      <c r="C19" s="333"/>
      <c r="D19" s="333"/>
      <c r="E19" s="451" t="str">
        <f aca="true" t="shared" si="2" ref="E19:P20">IF(E13=0,"n/a ",+E25/E13)</f>
        <v>n/a </v>
      </c>
      <c r="F19" s="451" t="str">
        <f t="shared" si="2"/>
        <v>n/a </v>
      </c>
      <c r="G19" s="451" t="str">
        <f t="shared" si="2"/>
        <v>n/a </v>
      </c>
      <c r="H19" s="451" t="str">
        <f t="shared" si="2"/>
        <v>n/a </v>
      </c>
      <c r="I19" s="451" t="str">
        <f t="shared" si="2"/>
        <v>n/a </v>
      </c>
      <c r="J19" s="451" t="str">
        <f t="shared" si="2"/>
        <v>n/a </v>
      </c>
      <c r="K19" s="451" t="str">
        <f t="shared" si="2"/>
        <v>n/a </v>
      </c>
      <c r="L19" s="451" t="str">
        <f t="shared" si="2"/>
        <v>n/a </v>
      </c>
      <c r="M19" s="451" t="str">
        <f t="shared" si="2"/>
        <v>n/a </v>
      </c>
      <c r="N19" s="451" t="str">
        <f t="shared" si="2"/>
        <v>n/a </v>
      </c>
      <c r="O19" s="451" t="str">
        <f t="shared" si="2"/>
        <v>n/a </v>
      </c>
      <c r="P19" s="451" t="str">
        <f t="shared" si="2"/>
        <v>n/a </v>
      </c>
      <c r="Q19" s="60">
        <f>IF(Q13&gt;0,Q25/Q13,0)</f>
        <v>0</v>
      </c>
      <c r="S19" s="386"/>
      <c r="T19" s="386"/>
      <c r="U19" s="386"/>
      <c r="V19" s="386"/>
    </row>
    <row r="20" spans="1:22" s="9" customFormat="1" ht="12.75">
      <c r="A20" s="12">
        <v>7</v>
      </c>
      <c r="B20" s="635" t="s">
        <v>161</v>
      </c>
      <c r="C20" s="333"/>
      <c r="D20" s="333"/>
      <c r="E20" s="451" t="str">
        <f t="shared" si="2"/>
        <v>n/a </v>
      </c>
      <c r="F20" s="451" t="str">
        <f t="shared" si="2"/>
        <v>n/a </v>
      </c>
      <c r="G20" s="451" t="str">
        <f t="shared" si="2"/>
        <v>n/a </v>
      </c>
      <c r="H20" s="451" t="str">
        <f t="shared" si="2"/>
        <v>n/a </v>
      </c>
      <c r="I20" s="451" t="str">
        <f t="shared" si="2"/>
        <v>n/a </v>
      </c>
      <c r="J20" s="451" t="str">
        <f t="shared" si="2"/>
        <v>n/a </v>
      </c>
      <c r="K20" s="451" t="str">
        <f t="shared" si="2"/>
        <v>n/a </v>
      </c>
      <c r="L20" s="451" t="str">
        <f t="shared" si="2"/>
        <v>n/a </v>
      </c>
      <c r="M20" s="451" t="str">
        <f t="shared" si="2"/>
        <v>n/a </v>
      </c>
      <c r="N20" s="451" t="str">
        <f t="shared" si="2"/>
        <v>n/a </v>
      </c>
      <c r="O20" s="451" t="str">
        <f t="shared" si="2"/>
        <v>n/a </v>
      </c>
      <c r="P20" s="451" t="str">
        <f t="shared" si="2"/>
        <v>n/a </v>
      </c>
      <c r="Q20" s="60">
        <f>IF(Q14&gt;0,Q26/Q14,0)</f>
        <v>0</v>
      </c>
      <c r="S20" s="386"/>
      <c r="T20" s="386"/>
      <c r="U20" s="386"/>
      <c r="V20" s="386"/>
    </row>
    <row r="21" spans="1:22" s="9" customFormat="1" ht="13.5" thickBot="1">
      <c r="A21" s="12">
        <v>8</v>
      </c>
      <c r="B21" s="127" t="s">
        <v>152</v>
      </c>
      <c r="C21" s="333"/>
      <c r="D21" s="333"/>
      <c r="E21" s="452">
        <f>IF(E$15&gt;0,ROUND((E27)/(E$15),2),0)</f>
        <v>0</v>
      </c>
      <c r="F21" s="452">
        <f aca="true" t="shared" si="3" ref="F21:P21">IF(F$15&gt;0,ROUND((F27)/(F$15),2),0)</f>
        <v>0</v>
      </c>
      <c r="G21" s="452">
        <f t="shared" si="3"/>
        <v>0</v>
      </c>
      <c r="H21" s="452">
        <f t="shared" si="3"/>
        <v>0</v>
      </c>
      <c r="I21" s="452">
        <f t="shared" si="3"/>
        <v>0</v>
      </c>
      <c r="J21" s="452">
        <f t="shared" si="3"/>
        <v>0</v>
      </c>
      <c r="K21" s="452">
        <f t="shared" si="3"/>
        <v>0</v>
      </c>
      <c r="L21" s="452">
        <f t="shared" si="3"/>
        <v>0</v>
      </c>
      <c r="M21" s="452">
        <f t="shared" si="3"/>
        <v>0</v>
      </c>
      <c r="N21" s="452">
        <f t="shared" si="3"/>
        <v>0</v>
      </c>
      <c r="O21" s="452">
        <f t="shared" si="3"/>
        <v>0</v>
      </c>
      <c r="P21" s="452">
        <f t="shared" si="3"/>
        <v>0</v>
      </c>
      <c r="Q21" s="70">
        <f>IF(Q$15&gt;0,ROUND((Q27)/(Q$15),2),0)</f>
        <v>0</v>
      </c>
      <c r="S21" s="386"/>
      <c r="T21" s="386"/>
      <c r="U21" s="386"/>
      <c r="V21" s="386"/>
    </row>
    <row r="22" spans="1:22" s="9" customFormat="1" ht="9" customHeight="1" thickTop="1">
      <c r="A22" s="12"/>
      <c r="B22" s="127"/>
      <c r="C22" s="333"/>
      <c r="D22" s="333"/>
      <c r="E22" s="453"/>
      <c r="F22" s="453"/>
      <c r="G22" s="453"/>
      <c r="H22" s="453"/>
      <c r="I22" s="453"/>
      <c r="J22" s="453"/>
      <c r="K22" s="453"/>
      <c r="L22" s="453"/>
      <c r="M22" s="453"/>
      <c r="N22" s="453"/>
      <c r="O22" s="453"/>
      <c r="P22" s="453"/>
      <c r="Q22" s="252"/>
      <c r="S22" s="386"/>
      <c r="T22" s="386"/>
      <c r="U22" s="386"/>
      <c r="V22" s="386"/>
    </row>
    <row r="23" spans="1:22" s="9" customFormat="1" ht="12.75">
      <c r="A23" s="12"/>
      <c r="B23" s="33" t="s">
        <v>150</v>
      </c>
      <c r="C23" s="333"/>
      <c r="D23" s="333"/>
      <c r="E23" s="447"/>
      <c r="F23" s="447"/>
      <c r="G23" s="447"/>
      <c r="H23" s="447"/>
      <c r="I23" s="447"/>
      <c r="J23" s="447"/>
      <c r="K23" s="447"/>
      <c r="L23" s="447"/>
      <c r="M23" s="447"/>
      <c r="N23" s="447"/>
      <c r="O23" s="447"/>
      <c r="P23" s="447"/>
      <c r="Q23" s="109"/>
      <c r="S23" s="386"/>
      <c r="T23" s="386"/>
      <c r="U23" s="386"/>
      <c r="V23" s="386"/>
    </row>
    <row r="24" spans="1:22" s="9" customFormat="1" ht="12.75">
      <c r="A24" s="12">
        <v>9</v>
      </c>
      <c r="B24" s="635" t="s">
        <v>385</v>
      </c>
      <c r="C24" s="333"/>
      <c r="D24" s="333"/>
      <c r="E24" s="610"/>
      <c r="F24" s="610"/>
      <c r="G24" s="610"/>
      <c r="H24" s="610"/>
      <c r="I24" s="610"/>
      <c r="J24" s="610"/>
      <c r="K24" s="629"/>
      <c r="L24" s="629"/>
      <c r="M24" s="629"/>
      <c r="N24" s="629"/>
      <c r="O24" s="629"/>
      <c r="P24" s="629"/>
      <c r="Q24" s="55">
        <f>SUM(E24:P24)</f>
        <v>0</v>
      </c>
      <c r="S24" s="386"/>
      <c r="T24" s="386"/>
      <c r="U24" s="386"/>
      <c r="V24" s="386"/>
    </row>
    <row r="25" spans="1:22" s="9" customFormat="1" ht="12.75">
      <c r="A25" s="12">
        <v>10</v>
      </c>
      <c r="B25" s="635" t="s">
        <v>386</v>
      </c>
      <c r="C25" s="333"/>
      <c r="D25" s="333"/>
      <c r="E25" s="610"/>
      <c r="F25" s="610"/>
      <c r="G25" s="610"/>
      <c r="H25" s="610"/>
      <c r="I25" s="610"/>
      <c r="J25" s="610"/>
      <c r="K25" s="629"/>
      <c r="L25" s="629"/>
      <c r="M25" s="629"/>
      <c r="N25" s="629"/>
      <c r="O25" s="629"/>
      <c r="P25" s="629"/>
      <c r="Q25" s="55">
        <f>SUM(E25:P25)</f>
        <v>0</v>
      </c>
      <c r="S25" s="386"/>
      <c r="T25" s="386"/>
      <c r="U25" s="386"/>
      <c r="V25" s="386"/>
    </row>
    <row r="26" spans="1:22" s="9" customFormat="1" ht="12.75">
      <c r="A26" s="12">
        <v>11</v>
      </c>
      <c r="B26" s="635" t="s">
        <v>161</v>
      </c>
      <c r="C26" s="333"/>
      <c r="D26" s="333"/>
      <c r="E26" s="610"/>
      <c r="F26" s="610"/>
      <c r="G26" s="610"/>
      <c r="H26" s="610"/>
      <c r="I26" s="610"/>
      <c r="J26" s="610"/>
      <c r="K26" s="629"/>
      <c r="L26" s="629"/>
      <c r="M26" s="629"/>
      <c r="N26" s="629"/>
      <c r="O26" s="629"/>
      <c r="P26" s="629"/>
      <c r="Q26" s="55">
        <f>SUM(E26:P26)</f>
        <v>0</v>
      </c>
      <c r="S26" s="386"/>
      <c r="T26" s="386"/>
      <c r="U26" s="386"/>
      <c r="V26" s="386"/>
    </row>
    <row r="27" spans="1:22" s="9" customFormat="1" ht="13.5" thickBot="1">
      <c r="A27" s="12">
        <v>12</v>
      </c>
      <c r="B27" s="21" t="s">
        <v>153</v>
      </c>
      <c r="C27" s="333"/>
      <c r="D27" s="333"/>
      <c r="E27" s="335">
        <f aca="true" t="shared" si="4" ref="E27:Q27">ROUND(SUM(E24:E26),0)</f>
        <v>0</v>
      </c>
      <c r="F27" s="335">
        <f t="shared" si="4"/>
        <v>0</v>
      </c>
      <c r="G27" s="335">
        <f t="shared" si="4"/>
        <v>0</v>
      </c>
      <c r="H27" s="335">
        <f t="shared" si="4"/>
        <v>0</v>
      </c>
      <c r="I27" s="335">
        <f t="shared" si="4"/>
        <v>0</v>
      </c>
      <c r="J27" s="335">
        <f t="shared" si="4"/>
        <v>0</v>
      </c>
      <c r="K27" s="335">
        <f t="shared" si="4"/>
        <v>0</v>
      </c>
      <c r="L27" s="335">
        <f t="shared" si="4"/>
        <v>0</v>
      </c>
      <c r="M27" s="335">
        <f t="shared" si="4"/>
        <v>0</v>
      </c>
      <c r="N27" s="335">
        <f t="shared" si="4"/>
        <v>0</v>
      </c>
      <c r="O27" s="335">
        <f t="shared" si="4"/>
        <v>0</v>
      </c>
      <c r="P27" s="335">
        <f t="shared" si="4"/>
        <v>0</v>
      </c>
      <c r="Q27" s="71">
        <f t="shared" si="4"/>
        <v>0</v>
      </c>
      <c r="S27" s="386"/>
      <c r="T27" s="386"/>
      <c r="U27" s="386"/>
      <c r="V27" s="386"/>
    </row>
    <row r="28" spans="1:22" s="9" customFormat="1" ht="9" customHeight="1" thickTop="1">
      <c r="A28" s="12"/>
      <c r="B28" s="454"/>
      <c r="C28" s="333"/>
      <c r="D28" s="333"/>
      <c r="E28" s="455"/>
      <c r="F28" s="455"/>
      <c r="G28" s="455"/>
      <c r="H28" s="455"/>
      <c r="I28" s="455"/>
      <c r="J28" s="455"/>
      <c r="K28" s="455"/>
      <c r="L28" s="455"/>
      <c r="M28" s="455"/>
      <c r="N28" s="455"/>
      <c r="O28" s="455"/>
      <c r="P28" s="455"/>
      <c r="Q28" s="131"/>
      <c r="S28" s="386"/>
      <c r="T28" s="386"/>
      <c r="U28" s="386"/>
      <c r="V28" s="386"/>
    </row>
    <row r="29" spans="1:22" s="9" customFormat="1" ht="12.75">
      <c r="A29" s="12"/>
      <c r="B29" s="450" t="s">
        <v>404</v>
      </c>
      <c r="C29" s="333"/>
      <c r="D29" s="333"/>
      <c r="E29" s="447"/>
      <c r="F29" s="447"/>
      <c r="G29" s="447"/>
      <c r="H29" s="447"/>
      <c r="I29" s="447"/>
      <c r="J29" s="447"/>
      <c r="K29" s="447"/>
      <c r="L29" s="447"/>
      <c r="M29" s="447"/>
      <c r="N29" s="447"/>
      <c r="O29" s="447"/>
      <c r="P29" s="447"/>
      <c r="Q29" s="109"/>
      <c r="S29" s="386"/>
      <c r="T29" s="386"/>
      <c r="U29" s="386"/>
      <c r="V29" s="386"/>
    </row>
    <row r="30" spans="1:22" s="9" customFormat="1" ht="12.75">
      <c r="A30" s="12">
        <v>13</v>
      </c>
      <c r="B30" s="448" t="s">
        <v>385</v>
      </c>
      <c r="C30" s="333"/>
      <c r="D30" s="333"/>
      <c r="E30" s="451" t="str">
        <f>IF(E12=0,"n/a ",+E36/E12)</f>
        <v>n/a </v>
      </c>
      <c r="F30" s="451" t="str">
        <f aca="true" t="shared" si="5" ref="F30:P30">IF(F12=0,"n/a ",+F36/F12)</f>
        <v>n/a </v>
      </c>
      <c r="G30" s="451" t="str">
        <f t="shared" si="5"/>
        <v>n/a </v>
      </c>
      <c r="H30" s="451" t="str">
        <f t="shared" si="5"/>
        <v>n/a </v>
      </c>
      <c r="I30" s="451" t="str">
        <f t="shared" si="5"/>
        <v>n/a </v>
      </c>
      <c r="J30" s="451" t="str">
        <f t="shared" si="5"/>
        <v>n/a </v>
      </c>
      <c r="K30" s="451" t="str">
        <f t="shared" si="5"/>
        <v>n/a </v>
      </c>
      <c r="L30" s="451" t="str">
        <f t="shared" si="5"/>
        <v>n/a </v>
      </c>
      <c r="M30" s="451" t="str">
        <f t="shared" si="5"/>
        <v>n/a </v>
      </c>
      <c r="N30" s="451" t="str">
        <f t="shared" si="5"/>
        <v>n/a </v>
      </c>
      <c r="O30" s="451" t="str">
        <f t="shared" si="5"/>
        <v>n/a </v>
      </c>
      <c r="P30" s="451" t="str">
        <f t="shared" si="5"/>
        <v>n/a </v>
      </c>
      <c r="Q30" s="60">
        <f>IF(Q12&gt;0,Q36/Q12,0)</f>
        <v>0</v>
      </c>
      <c r="S30" s="386"/>
      <c r="T30" s="386"/>
      <c r="U30" s="386"/>
      <c r="V30" s="386"/>
    </row>
    <row r="31" spans="1:22" s="9" customFormat="1" ht="12.75">
      <c r="A31" s="12">
        <v>14</v>
      </c>
      <c r="B31" s="448" t="s">
        <v>386</v>
      </c>
      <c r="C31" s="333"/>
      <c r="D31" s="333"/>
      <c r="E31" s="451" t="str">
        <f>IF(E13=0,"n/a ",+E37/E13)</f>
        <v>n/a </v>
      </c>
      <c r="F31" s="451" t="str">
        <f aca="true" t="shared" si="6" ref="F31:P31">IF(F13=0,"n/a ",+F37/F13)</f>
        <v>n/a </v>
      </c>
      <c r="G31" s="451" t="str">
        <f t="shared" si="6"/>
        <v>n/a </v>
      </c>
      <c r="H31" s="451" t="str">
        <f t="shared" si="6"/>
        <v>n/a </v>
      </c>
      <c r="I31" s="451" t="str">
        <f t="shared" si="6"/>
        <v>n/a </v>
      </c>
      <c r="J31" s="451" t="str">
        <f t="shared" si="6"/>
        <v>n/a </v>
      </c>
      <c r="K31" s="451" t="str">
        <f t="shared" si="6"/>
        <v>n/a </v>
      </c>
      <c r="L31" s="451" t="str">
        <f t="shared" si="6"/>
        <v>n/a </v>
      </c>
      <c r="M31" s="451" t="str">
        <f t="shared" si="6"/>
        <v>n/a </v>
      </c>
      <c r="N31" s="451" t="str">
        <f t="shared" si="6"/>
        <v>n/a </v>
      </c>
      <c r="O31" s="451" t="str">
        <f t="shared" si="6"/>
        <v>n/a </v>
      </c>
      <c r="P31" s="451" t="str">
        <f t="shared" si="6"/>
        <v>n/a </v>
      </c>
      <c r="Q31" s="60">
        <f>IF(Q13&gt;0,Q37/Q13,0)</f>
        <v>0</v>
      </c>
      <c r="S31" s="386"/>
      <c r="T31" s="386"/>
      <c r="U31" s="386"/>
      <c r="V31" s="386"/>
    </row>
    <row r="32" spans="1:22" s="9" customFormat="1" ht="12.75">
      <c r="A32" s="12">
        <v>15</v>
      </c>
      <c r="B32" s="448" t="s">
        <v>161</v>
      </c>
      <c r="C32" s="333"/>
      <c r="D32" s="333"/>
      <c r="E32" s="451" t="str">
        <f>IF(E14=0,"n/a ",+E38/E14)</f>
        <v>n/a </v>
      </c>
      <c r="F32" s="451" t="str">
        <f aca="true" t="shared" si="7" ref="F32:P32">IF(F14=0,"n/a ",+F38/F14)</f>
        <v>n/a </v>
      </c>
      <c r="G32" s="451" t="str">
        <f t="shared" si="7"/>
        <v>n/a </v>
      </c>
      <c r="H32" s="451" t="str">
        <f t="shared" si="7"/>
        <v>n/a </v>
      </c>
      <c r="I32" s="451" t="str">
        <f t="shared" si="7"/>
        <v>n/a </v>
      </c>
      <c r="J32" s="451" t="str">
        <f t="shared" si="7"/>
        <v>n/a </v>
      </c>
      <c r="K32" s="451" t="str">
        <f t="shared" si="7"/>
        <v>n/a </v>
      </c>
      <c r="L32" s="451" t="str">
        <f t="shared" si="7"/>
        <v>n/a </v>
      </c>
      <c r="M32" s="451" t="str">
        <f t="shared" si="7"/>
        <v>n/a </v>
      </c>
      <c r="N32" s="451" t="str">
        <f t="shared" si="7"/>
        <v>n/a </v>
      </c>
      <c r="O32" s="451" t="str">
        <f t="shared" si="7"/>
        <v>n/a </v>
      </c>
      <c r="P32" s="451" t="str">
        <f t="shared" si="7"/>
        <v>n/a </v>
      </c>
      <c r="Q32" s="361">
        <f>IF(Q14&gt;0,Q38/Q14,0)</f>
        <v>0</v>
      </c>
      <c r="S32" s="386"/>
      <c r="T32" s="386"/>
      <c r="U32" s="386"/>
      <c r="V32" s="386"/>
    </row>
    <row r="33" spans="1:22" s="9" customFormat="1" ht="13.5" thickBot="1">
      <c r="A33" s="12">
        <v>16</v>
      </c>
      <c r="B33" s="255" t="s">
        <v>154</v>
      </c>
      <c r="C33" s="333"/>
      <c r="D33" s="333"/>
      <c r="E33" s="452">
        <f>IF(E$15&gt;0,E39/(E$15),0)</f>
        <v>0</v>
      </c>
      <c r="F33" s="452">
        <f aca="true" t="shared" si="8" ref="F33:P33">IF(F$15&gt;0,F39/(F$15),0)</f>
        <v>0</v>
      </c>
      <c r="G33" s="452">
        <f t="shared" si="8"/>
        <v>0</v>
      </c>
      <c r="H33" s="452">
        <f t="shared" si="8"/>
        <v>0</v>
      </c>
      <c r="I33" s="452">
        <f t="shared" si="8"/>
        <v>0</v>
      </c>
      <c r="J33" s="452">
        <f t="shared" si="8"/>
        <v>0</v>
      </c>
      <c r="K33" s="452">
        <f t="shared" si="8"/>
        <v>0</v>
      </c>
      <c r="L33" s="452">
        <f t="shared" si="8"/>
        <v>0</v>
      </c>
      <c r="M33" s="452">
        <f t="shared" si="8"/>
        <v>0</v>
      </c>
      <c r="N33" s="452">
        <f t="shared" si="8"/>
        <v>0</v>
      </c>
      <c r="O33" s="452">
        <f t="shared" si="8"/>
        <v>0</v>
      </c>
      <c r="P33" s="452">
        <f t="shared" si="8"/>
        <v>0</v>
      </c>
      <c r="Q33" s="70">
        <f>IF(Q15&gt;0,Q39/Q15,0)</f>
        <v>0</v>
      </c>
      <c r="S33" s="386"/>
      <c r="T33" s="386"/>
      <c r="U33" s="386"/>
      <c r="V33" s="386"/>
    </row>
    <row r="34" spans="1:22" s="9" customFormat="1" ht="9" customHeight="1" thickTop="1">
      <c r="A34" s="109"/>
      <c r="B34" s="447"/>
      <c r="C34" s="333"/>
      <c r="D34" s="333"/>
      <c r="E34" s="447"/>
      <c r="F34" s="447"/>
      <c r="G34" s="447"/>
      <c r="H34" s="447"/>
      <c r="I34" s="447"/>
      <c r="J34" s="447"/>
      <c r="K34" s="447"/>
      <c r="L34" s="447"/>
      <c r="M34" s="447"/>
      <c r="N34" s="447"/>
      <c r="O34" s="447"/>
      <c r="P34" s="447"/>
      <c r="Q34" s="109"/>
      <c r="S34" s="386"/>
      <c r="T34" s="386"/>
      <c r="U34" s="386"/>
      <c r="V34" s="386"/>
    </row>
    <row r="35" spans="1:22" s="9" customFormat="1" ht="12.75">
      <c r="A35" s="12"/>
      <c r="B35" s="450" t="s">
        <v>151</v>
      </c>
      <c r="C35" s="333"/>
      <c r="D35" s="333"/>
      <c r="E35" s="447"/>
      <c r="F35" s="447"/>
      <c r="G35" s="447"/>
      <c r="H35" s="447"/>
      <c r="I35" s="447"/>
      <c r="J35" s="447"/>
      <c r="K35" s="447"/>
      <c r="L35" s="447"/>
      <c r="M35" s="447"/>
      <c r="N35" s="447"/>
      <c r="O35" s="447"/>
      <c r="P35" s="447"/>
      <c r="Q35" s="109"/>
      <c r="S35" s="386"/>
      <c r="T35" s="386"/>
      <c r="U35" s="386"/>
      <c r="V35" s="386"/>
    </row>
    <row r="36" spans="1:22" s="9" customFormat="1" ht="12.75">
      <c r="A36" s="12">
        <v>17</v>
      </c>
      <c r="B36" s="448" t="s">
        <v>385</v>
      </c>
      <c r="C36" s="333"/>
      <c r="D36" s="333"/>
      <c r="E36" s="611"/>
      <c r="F36" s="611"/>
      <c r="G36" s="611"/>
      <c r="H36" s="611"/>
      <c r="I36" s="611"/>
      <c r="J36" s="611"/>
      <c r="K36" s="629"/>
      <c r="L36" s="629"/>
      <c r="M36" s="629"/>
      <c r="N36" s="629"/>
      <c r="O36" s="629"/>
      <c r="P36" s="629"/>
      <c r="Q36" s="55">
        <f>SUM(E36:P36)</f>
        <v>0</v>
      </c>
      <c r="S36" s="386"/>
      <c r="T36" s="386"/>
      <c r="U36" s="386"/>
      <c r="V36" s="386"/>
    </row>
    <row r="37" spans="1:22" s="9" customFormat="1" ht="12.75">
      <c r="A37" s="12">
        <v>18</v>
      </c>
      <c r="B37" s="448" t="s">
        <v>386</v>
      </c>
      <c r="C37" s="333"/>
      <c r="D37" s="333"/>
      <c r="E37" s="611"/>
      <c r="F37" s="611"/>
      <c r="G37" s="611"/>
      <c r="H37" s="611"/>
      <c r="I37" s="611"/>
      <c r="J37" s="611"/>
      <c r="K37" s="629"/>
      <c r="L37" s="629"/>
      <c r="M37" s="629"/>
      <c r="N37" s="629"/>
      <c r="O37" s="629"/>
      <c r="P37" s="629"/>
      <c r="Q37" s="55">
        <f>SUM(E37:P37)</f>
        <v>0</v>
      </c>
      <c r="S37" s="386"/>
      <c r="T37" s="386"/>
      <c r="U37" s="386"/>
      <c r="V37" s="386"/>
    </row>
    <row r="38" spans="1:22" s="9" customFormat="1" ht="12.75">
      <c r="A38" s="12">
        <v>19</v>
      </c>
      <c r="B38" s="448" t="s">
        <v>161</v>
      </c>
      <c r="C38" s="333"/>
      <c r="D38" s="333"/>
      <c r="E38" s="611"/>
      <c r="F38" s="611"/>
      <c r="G38" s="611"/>
      <c r="H38" s="611"/>
      <c r="I38" s="611"/>
      <c r="J38" s="611"/>
      <c r="K38" s="629"/>
      <c r="L38" s="629"/>
      <c r="M38" s="629"/>
      <c r="N38" s="629"/>
      <c r="O38" s="629"/>
      <c r="P38" s="629"/>
      <c r="Q38" s="55">
        <f>SUM(E38:P38)</f>
        <v>0</v>
      </c>
      <c r="S38" s="386"/>
      <c r="T38" s="386"/>
      <c r="U38" s="386"/>
      <c r="V38" s="386"/>
    </row>
    <row r="39" spans="1:22" s="9" customFormat="1" ht="13.5" thickBot="1">
      <c r="A39" s="12">
        <v>20</v>
      </c>
      <c r="B39" s="454" t="s">
        <v>155</v>
      </c>
      <c r="C39" s="333"/>
      <c r="D39" s="333"/>
      <c r="E39" s="335">
        <f aca="true" t="shared" si="9" ref="E39:Q39">ROUND(SUM(E36:E38),0)</f>
        <v>0</v>
      </c>
      <c r="F39" s="335">
        <f t="shared" si="9"/>
        <v>0</v>
      </c>
      <c r="G39" s="335">
        <f t="shared" si="9"/>
        <v>0</v>
      </c>
      <c r="H39" s="335">
        <f t="shared" si="9"/>
        <v>0</v>
      </c>
      <c r="I39" s="335">
        <f t="shared" si="9"/>
        <v>0</v>
      </c>
      <c r="J39" s="335">
        <f t="shared" si="9"/>
        <v>0</v>
      </c>
      <c r="K39" s="335">
        <f t="shared" si="9"/>
        <v>0</v>
      </c>
      <c r="L39" s="335">
        <f t="shared" si="9"/>
        <v>0</v>
      </c>
      <c r="M39" s="335">
        <f t="shared" si="9"/>
        <v>0</v>
      </c>
      <c r="N39" s="335">
        <f t="shared" si="9"/>
        <v>0</v>
      </c>
      <c r="O39" s="335">
        <f t="shared" si="9"/>
        <v>0</v>
      </c>
      <c r="P39" s="335">
        <f t="shared" si="9"/>
        <v>0</v>
      </c>
      <c r="Q39" s="71">
        <f t="shared" si="9"/>
        <v>0</v>
      </c>
      <c r="S39" s="386"/>
      <c r="T39" s="386"/>
      <c r="U39" s="386"/>
      <c r="V39" s="386"/>
    </row>
    <row r="40" spans="1:22" s="9" customFormat="1" ht="18.75" customHeight="1" thickTop="1">
      <c r="A40" s="12"/>
      <c r="B40" s="454"/>
      <c r="C40" s="333"/>
      <c r="D40" s="333"/>
      <c r="E40" s="455"/>
      <c r="F40" s="455"/>
      <c r="G40" s="455"/>
      <c r="H40" s="455"/>
      <c r="I40" s="455"/>
      <c r="J40" s="455"/>
      <c r="K40" s="455"/>
      <c r="L40" s="455"/>
      <c r="M40" s="455"/>
      <c r="N40" s="455"/>
      <c r="O40" s="455"/>
      <c r="P40" s="455"/>
      <c r="Q40" s="131"/>
      <c r="S40" s="386"/>
      <c r="T40" s="386"/>
      <c r="U40" s="386"/>
      <c r="V40" s="386"/>
    </row>
    <row r="41" spans="1:22" s="9" customFormat="1" ht="12.75">
      <c r="A41" s="20"/>
      <c r="B41" s="332" t="s">
        <v>313</v>
      </c>
      <c r="C41" s="447"/>
      <c r="D41" s="447"/>
      <c r="E41" s="447"/>
      <c r="F41" s="447"/>
      <c r="G41" s="447"/>
      <c r="H41" s="447"/>
      <c r="I41" s="447"/>
      <c r="J41" s="447"/>
      <c r="K41" s="447"/>
      <c r="L41" s="447"/>
      <c r="M41" s="447"/>
      <c r="N41" s="447"/>
      <c r="O41" s="447"/>
      <c r="P41" s="447"/>
      <c r="Q41" s="109"/>
      <c r="S41" s="386"/>
      <c r="T41" s="386"/>
      <c r="U41" s="386"/>
      <c r="V41" s="386"/>
    </row>
    <row r="42" spans="1:22" s="9" customFormat="1" ht="12.75">
      <c r="A42" s="12">
        <v>21</v>
      </c>
      <c r="B42" s="448" t="s">
        <v>385</v>
      </c>
      <c r="C42" s="447"/>
      <c r="D42" s="447"/>
      <c r="E42" s="612"/>
      <c r="F42" s="612"/>
      <c r="G42" s="612"/>
      <c r="H42" s="612"/>
      <c r="I42" s="612"/>
      <c r="J42" s="612"/>
      <c r="K42" s="628"/>
      <c r="L42" s="628"/>
      <c r="M42" s="628"/>
      <c r="N42" s="628"/>
      <c r="O42" s="628"/>
      <c r="P42" s="628"/>
      <c r="Q42" s="77">
        <f>SUM(E$42:P$42)</f>
        <v>0</v>
      </c>
      <c r="S42" s="386"/>
      <c r="T42" s="386"/>
      <c r="U42" s="386"/>
      <c r="V42" s="386"/>
    </row>
    <row r="43" spans="1:22" s="9" customFormat="1" ht="12.75">
      <c r="A43" s="12">
        <v>22</v>
      </c>
      <c r="B43" s="448" t="s">
        <v>386</v>
      </c>
      <c r="C43" s="447"/>
      <c r="D43" s="447"/>
      <c r="E43" s="612"/>
      <c r="F43" s="612"/>
      <c r="G43" s="612"/>
      <c r="H43" s="612"/>
      <c r="I43" s="612"/>
      <c r="J43" s="612"/>
      <c r="K43" s="628"/>
      <c r="L43" s="628"/>
      <c r="M43" s="628"/>
      <c r="N43" s="628"/>
      <c r="O43" s="628"/>
      <c r="P43" s="628"/>
      <c r="Q43" s="77">
        <f>SUM(E43:P43)</f>
        <v>0</v>
      </c>
      <c r="S43" s="386"/>
      <c r="T43" s="386"/>
      <c r="U43" s="386"/>
      <c r="V43" s="386"/>
    </row>
    <row r="44" spans="1:22" s="9" customFormat="1" ht="12.75">
      <c r="A44" s="12">
        <v>23</v>
      </c>
      <c r="B44" s="448" t="s">
        <v>161</v>
      </c>
      <c r="C44" s="447"/>
      <c r="D44" s="447"/>
      <c r="E44" s="612"/>
      <c r="F44" s="612"/>
      <c r="G44" s="612"/>
      <c r="H44" s="612"/>
      <c r="I44" s="612"/>
      <c r="J44" s="612"/>
      <c r="K44" s="628"/>
      <c r="L44" s="628"/>
      <c r="M44" s="628"/>
      <c r="N44" s="628"/>
      <c r="O44" s="628"/>
      <c r="P44" s="628"/>
      <c r="Q44" s="77">
        <f>SUM(E44:P44)</f>
        <v>0</v>
      </c>
      <c r="S44" s="386"/>
      <c r="T44" s="386"/>
      <c r="U44" s="386"/>
      <c r="V44" s="386"/>
    </row>
    <row r="45" spans="1:22" s="9" customFormat="1" ht="13.5" thickBot="1">
      <c r="A45" s="12">
        <v>24</v>
      </c>
      <c r="B45" s="265" t="s">
        <v>22</v>
      </c>
      <c r="C45" s="447"/>
      <c r="D45" s="447"/>
      <c r="E45" s="335">
        <f>SUM(E$42:E44)</f>
        <v>0</v>
      </c>
      <c r="F45" s="335">
        <f>SUM(F$42:F44)</f>
        <v>0</v>
      </c>
      <c r="G45" s="335">
        <f>SUM(G$42:G44)</f>
        <v>0</v>
      </c>
      <c r="H45" s="335">
        <f>SUM(H$42:H44)</f>
        <v>0</v>
      </c>
      <c r="I45" s="335">
        <f>SUM(I$42:I44)</f>
        <v>0</v>
      </c>
      <c r="J45" s="335">
        <f>SUM(J$42:J44)</f>
        <v>0</v>
      </c>
      <c r="K45" s="335">
        <f>SUM(K$42:K44)</f>
        <v>0</v>
      </c>
      <c r="L45" s="335">
        <f>SUM(L$42:L44)</f>
        <v>0</v>
      </c>
      <c r="M45" s="335">
        <f>SUM(M$42:M44)</f>
        <v>0</v>
      </c>
      <c r="N45" s="335">
        <f>SUM(N$42:N44)</f>
        <v>0</v>
      </c>
      <c r="O45" s="335">
        <f>SUM(O$42:O44)</f>
        <v>0</v>
      </c>
      <c r="P45" s="335">
        <f>SUM(P$42:P44)</f>
        <v>0</v>
      </c>
      <c r="Q45" s="71">
        <f>SUM(Q$42:Q44)</f>
        <v>0</v>
      </c>
      <c r="S45" s="386"/>
      <c r="T45" s="386"/>
      <c r="U45" s="386"/>
      <c r="V45" s="386"/>
    </row>
    <row r="46" spans="1:22" s="9" customFormat="1" ht="6.75" customHeight="1" thickTop="1">
      <c r="A46" s="102"/>
      <c r="S46" s="386"/>
      <c r="T46" s="386"/>
      <c r="U46" s="386"/>
      <c r="V46" s="386"/>
    </row>
    <row r="47" spans="1:2" ht="12.75">
      <c r="A47" s="12"/>
      <c r="B47" s="179" t="s">
        <v>340</v>
      </c>
    </row>
    <row r="48" spans="1:27" ht="12.75">
      <c r="A48" s="12">
        <v>25</v>
      </c>
      <c r="B48" s="167" t="s">
        <v>385</v>
      </c>
      <c r="E48" s="613"/>
      <c r="F48" s="613"/>
      <c r="G48" s="613"/>
      <c r="H48" s="613"/>
      <c r="I48" s="613"/>
      <c r="J48" s="613"/>
      <c r="K48" s="613"/>
      <c r="L48" s="613"/>
      <c r="M48" s="613"/>
      <c r="N48" s="613"/>
      <c r="O48" s="613"/>
      <c r="P48" s="613"/>
      <c r="Q48" s="60">
        <f>IF(Q$42&gt;0,Q54/Q$42,0)</f>
        <v>0</v>
      </c>
      <c r="V48" s="263"/>
      <c r="W48" s="2"/>
      <c r="X48" s="55"/>
      <c r="Y48" s="2"/>
      <c r="Z48" s="2"/>
      <c r="AA48" s="55"/>
    </row>
    <row r="49" spans="1:27" ht="12.75">
      <c r="A49" s="12">
        <v>26</v>
      </c>
      <c r="B49" s="167" t="s">
        <v>386</v>
      </c>
      <c r="E49" s="613"/>
      <c r="F49" s="613"/>
      <c r="G49" s="613"/>
      <c r="H49" s="613"/>
      <c r="I49" s="613"/>
      <c r="J49" s="613"/>
      <c r="K49" s="613"/>
      <c r="L49" s="613"/>
      <c r="M49" s="613"/>
      <c r="N49" s="613"/>
      <c r="O49" s="613"/>
      <c r="P49" s="613"/>
      <c r="Q49" s="60">
        <f>IF(Q$43&gt;0,Q55/Q$43,0)</f>
        <v>0</v>
      </c>
      <c r="V49" s="263"/>
      <c r="W49" s="2"/>
      <c r="X49" s="55"/>
      <c r="Y49" s="2"/>
      <c r="Z49" s="2"/>
      <c r="AA49" s="55"/>
    </row>
    <row r="50" spans="1:27" ht="12.75">
      <c r="A50" s="12">
        <v>27</v>
      </c>
      <c r="B50" s="167" t="s">
        <v>161</v>
      </c>
      <c r="E50" s="613"/>
      <c r="F50" s="613"/>
      <c r="G50" s="613"/>
      <c r="H50" s="613"/>
      <c r="I50" s="613"/>
      <c r="J50" s="613"/>
      <c r="K50" s="613"/>
      <c r="L50" s="613"/>
      <c r="M50" s="613"/>
      <c r="N50" s="613"/>
      <c r="O50" s="613"/>
      <c r="P50" s="613"/>
      <c r="Q50" s="60">
        <f>IF(Q$44&gt;0,Q56/Q$44,0)</f>
        <v>0</v>
      </c>
      <c r="V50" s="263"/>
      <c r="W50" s="2"/>
      <c r="X50" s="55"/>
      <c r="Y50" s="2"/>
      <c r="Z50" s="2"/>
      <c r="AA50" s="55"/>
    </row>
    <row r="51" spans="1:17" ht="13.5" thickBot="1">
      <c r="A51" s="12">
        <v>28</v>
      </c>
      <c r="B51" s="172" t="s">
        <v>156</v>
      </c>
      <c r="E51" s="31">
        <f aca="true" t="shared" si="10" ref="E51:Q51">IF(E$45&gt;0,ROUND((E57)/(E$45),2),0)</f>
        <v>0</v>
      </c>
      <c r="F51" s="31">
        <f t="shared" si="10"/>
        <v>0</v>
      </c>
      <c r="G51" s="31">
        <f t="shared" si="10"/>
        <v>0</v>
      </c>
      <c r="H51" s="31">
        <f t="shared" si="10"/>
        <v>0</v>
      </c>
      <c r="I51" s="31">
        <f t="shared" si="10"/>
        <v>0</v>
      </c>
      <c r="J51" s="31">
        <f t="shared" si="10"/>
        <v>0</v>
      </c>
      <c r="K51" s="31">
        <f t="shared" si="10"/>
        <v>0</v>
      </c>
      <c r="L51" s="31">
        <f t="shared" si="10"/>
        <v>0</v>
      </c>
      <c r="M51" s="31">
        <f t="shared" si="10"/>
        <v>0</v>
      </c>
      <c r="N51" s="31">
        <f t="shared" si="10"/>
        <v>0</v>
      </c>
      <c r="O51" s="31">
        <f t="shared" si="10"/>
        <v>0</v>
      </c>
      <c r="P51" s="31">
        <f t="shared" si="10"/>
        <v>0</v>
      </c>
      <c r="Q51" s="70">
        <f t="shared" si="10"/>
        <v>0</v>
      </c>
    </row>
    <row r="52" spans="1:17" ht="9" customHeight="1" thickTop="1">
      <c r="A52" s="12"/>
      <c r="B52" s="172"/>
      <c r="E52" s="60"/>
      <c r="F52" s="60"/>
      <c r="G52" s="60"/>
      <c r="H52" s="60"/>
      <c r="I52" s="60"/>
      <c r="J52" s="60"/>
      <c r="K52" s="60"/>
      <c r="L52" s="60"/>
      <c r="M52" s="60"/>
      <c r="N52" s="60"/>
      <c r="O52" s="60"/>
      <c r="P52" s="60"/>
      <c r="Q52" s="252"/>
    </row>
    <row r="53" spans="1:2" ht="12.75">
      <c r="A53" s="12"/>
      <c r="B53" s="33" t="s">
        <v>149</v>
      </c>
    </row>
    <row r="54" spans="1:22" s="9" customFormat="1" ht="12.75">
      <c r="A54" s="12">
        <v>29</v>
      </c>
      <c r="B54" s="167" t="s">
        <v>385</v>
      </c>
      <c r="E54" s="55">
        <f aca="true" t="shared" si="11" ref="E54:P54">SUM(E48*E$42)</f>
        <v>0</v>
      </c>
      <c r="F54" s="55">
        <f t="shared" si="11"/>
        <v>0</v>
      </c>
      <c r="G54" s="55">
        <f t="shared" si="11"/>
        <v>0</v>
      </c>
      <c r="H54" s="55">
        <f t="shared" si="11"/>
        <v>0</v>
      </c>
      <c r="I54" s="55">
        <f t="shared" si="11"/>
        <v>0</v>
      </c>
      <c r="J54" s="55">
        <f t="shared" si="11"/>
        <v>0</v>
      </c>
      <c r="K54" s="55">
        <f t="shared" si="11"/>
        <v>0</v>
      </c>
      <c r="L54" s="55">
        <f t="shared" si="11"/>
        <v>0</v>
      </c>
      <c r="M54" s="55">
        <f t="shared" si="11"/>
        <v>0</v>
      </c>
      <c r="N54" s="55">
        <f t="shared" si="11"/>
        <v>0</v>
      </c>
      <c r="O54" s="55">
        <f t="shared" si="11"/>
        <v>0</v>
      </c>
      <c r="P54" s="55">
        <f t="shared" si="11"/>
        <v>0</v>
      </c>
      <c r="Q54" s="55">
        <f>SUM(E54:P54)</f>
        <v>0</v>
      </c>
      <c r="S54" s="386"/>
      <c r="T54" s="386"/>
      <c r="U54" s="386"/>
      <c r="V54" s="386"/>
    </row>
    <row r="55" spans="1:17" ht="12.75">
      <c r="A55" s="12">
        <v>30</v>
      </c>
      <c r="B55" s="167" t="s">
        <v>386</v>
      </c>
      <c r="E55" s="55">
        <f aca="true" t="shared" si="12" ref="E55:P55">SUM(E49*E$43)</f>
        <v>0</v>
      </c>
      <c r="F55" s="55">
        <f t="shared" si="12"/>
        <v>0</v>
      </c>
      <c r="G55" s="55">
        <f t="shared" si="12"/>
        <v>0</v>
      </c>
      <c r="H55" s="55">
        <f t="shared" si="12"/>
        <v>0</v>
      </c>
      <c r="I55" s="55">
        <f t="shared" si="12"/>
        <v>0</v>
      </c>
      <c r="J55" s="55">
        <f t="shared" si="12"/>
        <v>0</v>
      </c>
      <c r="K55" s="55">
        <f t="shared" si="12"/>
        <v>0</v>
      </c>
      <c r="L55" s="55">
        <f t="shared" si="12"/>
        <v>0</v>
      </c>
      <c r="M55" s="55">
        <f t="shared" si="12"/>
        <v>0</v>
      </c>
      <c r="N55" s="55">
        <f t="shared" si="12"/>
        <v>0</v>
      </c>
      <c r="O55" s="55">
        <f t="shared" si="12"/>
        <v>0</v>
      </c>
      <c r="P55" s="55">
        <f t="shared" si="12"/>
        <v>0</v>
      </c>
      <c r="Q55" s="55">
        <f>SUM(E55:P55)</f>
        <v>0</v>
      </c>
    </row>
    <row r="56" spans="1:17" ht="12.75">
      <c r="A56" s="12">
        <v>31</v>
      </c>
      <c r="B56" s="167" t="s">
        <v>161</v>
      </c>
      <c r="E56" s="55">
        <f aca="true" t="shared" si="13" ref="E56:P56">SUM(E50*E$44)</f>
        <v>0</v>
      </c>
      <c r="F56" s="55">
        <f t="shared" si="13"/>
        <v>0</v>
      </c>
      <c r="G56" s="55">
        <f t="shared" si="13"/>
        <v>0</v>
      </c>
      <c r="H56" s="55">
        <f t="shared" si="13"/>
        <v>0</v>
      </c>
      <c r="I56" s="55">
        <f t="shared" si="13"/>
        <v>0</v>
      </c>
      <c r="J56" s="55">
        <f t="shared" si="13"/>
        <v>0</v>
      </c>
      <c r="K56" s="55">
        <f t="shared" si="13"/>
        <v>0</v>
      </c>
      <c r="L56" s="55">
        <f t="shared" si="13"/>
        <v>0</v>
      </c>
      <c r="M56" s="55">
        <f t="shared" si="13"/>
        <v>0</v>
      </c>
      <c r="N56" s="55">
        <f t="shared" si="13"/>
        <v>0</v>
      </c>
      <c r="O56" s="55">
        <f t="shared" si="13"/>
        <v>0</v>
      </c>
      <c r="P56" s="55">
        <f t="shared" si="13"/>
        <v>0</v>
      </c>
      <c r="Q56" s="55">
        <f>SUM(E56:P56)</f>
        <v>0</v>
      </c>
    </row>
    <row r="57" spans="1:22" s="9" customFormat="1" ht="13.5" thickBot="1">
      <c r="A57" s="12">
        <v>32</v>
      </c>
      <c r="B57" s="175" t="s">
        <v>157</v>
      </c>
      <c r="E57" s="36">
        <f aca="true" t="shared" si="14" ref="E57:Q57">ROUND(SUM(E54:E56),0)</f>
        <v>0</v>
      </c>
      <c r="F57" s="36">
        <f t="shared" si="14"/>
        <v>0</v>
      </c>
      <c r="G57" s="36">
        <f t="shared" si="14"/>
        <v>0</v>
      </c>
      <c r="H57" s="36">
        <f t="shared" si="14"/>
        <v>0</v>
      </c>
      <c r="I57" s="36">
        <f t="shared" si="14"/>
        <v>0</v>
      </c>
      <c r="J57" s="36">
        <f t="shared" si="14"/>
        <v>0</v>
      </c>
      <c r="K57" s="36">
        <f t="shared" si="14"/>
        <v>0</v>
      </c>
      <c r="L57" s="36">
        <f t="shared" si="14"/>
        <v>0</v>
      </c>
      <c r="M57" s="36">
        <f t="shared" si="14"/>
        <v>0</v>
      </c>
      <c r="N57" s="36">
        <f t="shared" si="14"/>
        <v>0</v>
      </c>
      <c r="O57" s="36">
        <f t="shared" si="14"/>
        <v>0</v>
      </c>
      <c r="P57" s="36">
        <f t="shared" si="14"/>
        <v>0</v>
      </c>
      <c r="Q57" s="71">
        <f t="shared" si="14"/>
        <v>0</v>
      </c>
      <c r="S57" s="386"/>
      <c r="T57" s="386"/>
      <c r="U57" s="386"/>
      <c r="V57" s="386"/>
    </row>
    <row r="58" spans="1:22" s="9" customFormat="1" ht="7.5" customHeight="1" thickTop="1">
      <c r="A58" s="109"/>
      <c r="B58" s="175"/>
      <c r="E58" s="37"/>
      <c r="F58" s="37"/>
      <c r="G58" s="37"/>
      <c r="H58" s="37"/>
      <c r="I58" s="37"/>
      <c r="J58" s="37"/>
      <c r="K58" s="37"/>
      <c r="L58" s="37"/>
      <c r="M58" s="37"/>
      <c r="N58" s="37"/>
      <c r="O58" s="37"/>
      <c r="P58" s="37"/>
      <c r="Q58" s="131"/>
      <c r="S58" s="386"/>
      <c r="T58" s="386"/>
      <c r="U58" s="386"/>
      <c r="V58" s="386"/>
    </row>
    <row r="59" spans="1:2" ht="12.75">
      <c r="A59" s="12"/>
      <c r="B59" s="28" t="s">
        <v>341</v>
      </c>
    </row>
    <row r="60" spans="1:17" ht="12.75">
      <c r="A60" s="12">
        <v>33</v>
      </c>
      <c r="B60" s="167" t="s">
        <v>385</v>
      </c>
      <c r="E60" s="613"/>
      <c r="F60" s="613"/>
      <c r="G60" s="613"/>
      <c r="H60" s="613"/>
      <c r="I60" s="613"/>
      <c r="J60" s="613"/>
      <c r="K60" s="613"/>
      <c r="L60" s="613"/>
      <c r="M60" s="613"/>
      <c r="N60" s="613"/>
      <c r="O60" s="613"/>
      <c r="P60" s="613"/>
      <c r="Q60" s="60">
        <f>IF(Q$42&gt;0,Q66/Q$42,0)</f>
        <v>0</v>
      </c>
    </row>
    <row r="61" spans="1:17" ht="12.75">
      <c r="A61" s="12">
        <v>34</v>
      </c>
      <c r="B61" s="167" t="s">
        <v>386</v>
      </c>
      <c r="E61" s="613"/>
      <c r="F61" s="613"/>
      <c r="G61" s="613"/>
      <c r="H61" s="613"/>
      <c r="I61" s="613"/>
      <c r="J61" s="613"/>
      <c r="K61" s="613"/>
      <c r="L61" s="613"/>
      <c r="M61" s="613"/>
      <c r="N61" s="613"/>
      <c r="O61" s="613"/>
      <c r="P61" s="613"/>
      <c r="Q61" s="60">
        <f>IF(Q$43&gt;0,Q67/Q$43,0)</f>
        <v>0</v>
      </c>
    </row>
    <row r="62" spans="1:17" ht="12.75">
      <c r="A62" s="12">
        <v>35</v>
      </c>
      <c r="B62" s="167" t="s">
        <v>161</v>
      </c>
      <c r="E62" s="613"/>
      <c r="F62" s="613"/>
      <c r="G62" s="613"/>
      <c r="H62" s="613"/>
      <c r="I62" s="613"/>
      <c r="J62" s="613"/>
      <c r="K62" s="613"/>
      <c r="L62" s="613"/>
      <c r="M62" s="613"/>
      <c r="N62" s="613"/>
      <c r="O62" s="613"/>
      <c r="P62" s="613"/>
      <c r="Q62" s="60">
        <f>IF(Q$44&gt;0,Q68/Q$44,0)</f>
        <v>0</v>
      </c>
    </row>
    <row r="63" spans="1:17" ht="13.5" thickBot="1">
      <c r="A63" s="12">
        <v>36</v>
      </c>
      <c r="B63" s="8" t="s">
        <v>158</v>
      </c>
      <c r="E63" s="31">
        <f aca="true" t="shared" si="15" ref="E63:Q63">IF(E$45&gt;0,E69/(E$45),0)</f>
        <v>0</v>
      </c>
      <c r="F63" s="31">
        <f t="shared" si="15"/>
        <v>0</v>
      </c>
      <c r="G63" s="31">
        <f t="shared" si="15"/>
        <v>0</v>
      </c>
      <c r="H63" s="31">
        <f t="shared" si="15"/>
        <v>0</v>
      </c>
      <c r="I63" s="31">
        <f t="shared" si="15"/>
        <v>0</v>
      </c>
      <c r="J63" s="31">
        <f t="shared" si="15"/>
        <v>0</v>
      </c>
      <c r="K63" s="31">
        <f t="shared" si="15"/>
        <v>0</v>
      </c>
      <c r="L63" s="31">
        <f t="shared" si="15"/>
        <v>0</v>
      </c>
      <c r="M63" s="31">
        <f t="shared" si="15"/>
        <v>0</v>
      </c>
      <c r="N63" s="31">
        <f t="shared" si="15"/>
        <v>0</v>
      </c>
      <c r="O63" s="31">
        <f t="shared" si="15"/>
        <v>0</v>
      </c>
      <c r="P63" s="31">
        <f t="shared" si="15"/>
        <v>0</v>
      </c>
      <c r="Q63" s="70">
        <f t="shared" si="15"/>
        <v>0</v>
      </c>
    </row>
    <row r="64" ht="9" customHeight="1" thickTop="1"/>
    <row r="65" spans="2:22" s="2" customFormat="1" ht="12.75">
      <c r="B65" s="179" t="s">
        <v>148</v>
      </c>
      <c r="C65" s="109"/>
      <c r="D65" s="109"/>
      <c r="E65" s="109"/>
      <c r="F65" s="109"/>
      <c r="G65" s="109"/>
      <c r="H65" s="109"/>
      <c r="I65" s="109"/>
      <c r="J65" s="109"/>
      <c r="K65" s="109"/>
      <c r="L65" s="109"/>
      <c r="M65" s="109"/>
      <c r="N65" s="109"/>
      <c r="O65" s="109"/>
      <c r="P65" s="109"/>
      <c r="Q65" s="109"/>
      <c r="R65" s="109"/>
      <c r="S65" s="263"/>
      <c r="T65" s="263"/>
      <c r="U65" s="263"/>
      <c r="V65" s="263"/>
    </row>
    <row r="66" spans="1:22" s="2" customFormat="1" ht="12.75">
      <c r="A66" s="2">
        <v>37</v>
      </c>
      <c r="B66" s="167" t="s">
        <v>385</v>
      </c>
      <c r="C66" s="9"/>
      <c r="D66" s="9"/>
      <c r="E66" s="55">
        <f aca="true" t="shared" si="16" ref="E66:P66">SUM(E$42*E60)</f>
        <v>0</v>
      </c>
      <c r="F66" s="55">
        <f t="shared" si="16"/>
        <v>0</v>
      </c>
      <c r="G66" s="55">
        <f t="shared" si="16"/>
        <v>0</v>
      </c>
      <c r="H66" s="55">
        <f t="shared" si="16"/>
        <v>0</v>
      </c>
      <c r="I66" s="55">
        <f t="shared" si="16"/>
        <v>0</v>
      </c>
      <c r="J66" s="55">
        <f t="shared" si="16"/>
        <v>0</v>
      </c>
      <c r="K66" s="55">
        <f t="shared" si="16"/>
        <v>0</v>
      </c>
      <c r="L66" s="55">
        <f t="shared" si="16"/>
        <v>0</v>
      </c>
      <c r="M66" s="55">
        <f t="shared" si="16"/>
        <v>0</v>
      </c>
      <c r="N66" s="55">
        <f t="shared" si="16"/>
        <v>0</v>
      </c>
      <c r="O66" s="55">
        <f t="shared" si="16"/>
        <v>0</v>
      </c>
      <c r="P66" s="55">
        <f t="shared" si="16"/>
        <v>0</v>
      </c>
      <c r="Q66" s="55">
        <f>SUM(E66:P66)</f>
        <v>0</v>
      </c>
      <c r="R66" s="9"/>
      <c r="S66" s="263"/>
      <c r="T66" s="263"/>
      <c r="U66" s="263"/>
      <c r="V66" s="263"/>
    </row>
    <row r="67" spans="1:22" s="2" customFormat="1" ht="12.75">
      <c r="A67" s="2">
        <v>38</v>
      </c>
      <c r="B67" s="167" t="s">
        <v>386</v>
      </c>
      <c r="C67" s="109"/>
      <c r="D67" s="109"/>
      <c r="E67" s="55">
        <f aca="true" t="shared" si="17" ref="E67:P67">SUM(E$43*E61)</f>
        <v>0</v>
      </c>
      <c r="F67" s="55">
        <f t="shared" si="17"/>
        <v>0</v>
      </c>
      <c r="G67" s="55">
        <f t="shared" si="17"/>
        <v>0</v>
      </c>
      <c r="H67" s="55">
        <f t="shared" si="17"/>
        <v>0</v>
      </c>
      <c r="I67" s="55">
        <f t="shared" si="17"/>
        <v>0</v>
      </c>
      <c r="J67" s="55">
        <f t="shared" si="17"/>
        <v>0</v>
      </c>
      <c r="K67" s="55">
        <f t="shared" si="17"/>
        <v>0</v>
      </c>
      <c r="L67" s="55">
        <f t="shared" si="17"/>
        <v>0</v>
      </c>
      <c r="M67" s="55">
        <f t="shared" si="17"/>
        <v>0</v>
      </c>
      <c r="N67" s="55">
        <f t="shared" si="17"/>
        <v>0</v>
      </c>
      <c r="O67" s="55">
        <f t="shared" si="17"/>
        <v>0</v>
      </c>
      <c r="P67" s="55">
        <f t="shared" si="17"/>
        <v>0</v>
      </c>
      <c r="Q67" s="55">
        <f>SUM(E67:P67)</f>
        <v>0</v>
      </c>
      <c r="R67" s="109"/>
      <c r="S67" s="263"/>
      <c r="T67" s="263"/>
      <c r="U67" s="263"/>
      <c r="V67" s="263"/>
    </row>
    <row r="68" spans="1:22" s="2" customFormat="1" ht="12.75">
      <c r="A68" s="2">
        <v>39</v>
      </c>
      <c r="B68" s="167" t="s">
        <v>161</v>
      </c>
      <c r="C68" s="109"/>
      <c r="D68" s="109"/>
      <c r="E68" s="55">
        <f aca="true" t="shared" si="18" ref="E68:P68">SUM(E$44*E62)</f>
        <v>0</v>
      </c>
      <c r="F68" s="55">
        <f t="shared" si="18"/>
        <v>0</v>
      </c>
      <c r="G68" s="55">
        <f t="shared" si="18"/>
        <v>0</v>
      </c>
      <c r="H68" s="55">
        <f t="shared" si="18"/>
        <v>0</v>
      </c>
      <c r="I68" s="55">
        <f t="shared" si="18"/>
        <v>0</v>
      </c>
      <c r="J68" s="55">
        <f t="shared" si="18"/>
        <v>0</v>
      </c>
      <c r="K68" s="55">
        <f t="shared" si="18"/>
        <v>0</v>
      </c>
      <c r="L68" s="55">
        <f t="shared" si="18"/>
        <v>0</v>
      </c>
      <c r="M68" s="55">
        <f t="shared" si="18"/>
        <v>0</v>
      </c>
      <c r="N68" s="55">
        <f t="shared" si="18"/>
        <v>0</v>
      </c>
      <c r="O68" s="55">
        <f t="shared" si="18"/>
        <v>0</v>
      </c>
      <c r="P68" s="55">
        <f t="shared" si="18"/>
        <v>0</v>
      </c>
      <c r="Q68" s="55">
        <f>SUM(E68:P68)</f>
        <v>0</v>
      </c>
      <c r="R68" s="109"/>
      <c r="S68" s="263"/>
      <c r="T68" s="263"/>
      <c r="U68" s="263"/>
      <c r="V68" s="263"/>
    </row>
    <row r="69" spans="1:22" s="2" customFormat="1" ht="13.5" thickBot="1">
      <c r="A69" s="2">
        <v>40</v>
      </c>
      <c r="B69" s="21" t="s">
        <v>159</v>
      </c>
      <c r="C69" s="9"/>
      <c r="D69" s="9"/>
      <c r="E69" s="36">
        <f aca="true" t="shared" si="19" ref="E69:Q69">ROUND(SUM(E66:E68),0)</f>
        <v>0</v>
      </c>
      <c r="F69" s="36">
        <f t="shared" si="19"/>
        <v>0</v>
      </c>
      <c r="G69" s="36">
        <f t="shared" si="19"/>
        <v>0</v>
      </c>
      <c r="H69" s="36">
        <f t="shared" si="19"/>
        <v>0</v>
      </c>
      <c r="I69" s="36">
        <f t="shared" si="19"/>
        <v>0</v>
      </c>
      <c r="J69" s="36">
        <f t="shared" si="19"/>
        <v>0</v>
      </c>
      <c r="K69" s="36">
        <f t="shared" si="19"/>
        <v>0</v>
      </c>
      <c r="L69" s="36">
        <f t="shared" si="19"/>
        <v>0</v>
      </c>
      <c r="M69" s="36">
        <f t="shared" si="19"/>
        <v>0</v>
      </c>
      <c r="N69" s="36">
        <f t="shared" si="19"/>
        <v>0</v>
      </c>
      <c r="O69" s="36">
        <f t="shared" si="19"/>
        <v>0</v>
      </c>
      <c r="P69" s="36">
        <f t="shared" si="19"/>
        <v>0</v>
      </c>
      <c r="Q69" s="71">
        <f t="shared" si="19"/>
        <v>0</v>
      </c>
      <c r="R69" s="9"/>
      <c r="S69" s="263"/>
      <c r="T69" s="263"/>
      <c r="U69" s="263"/>
      <c r="V69" s="263"/>
    </row>
    <row r="70" spans="1:22" s="2" customFormat="1" ht="9.75" customHeight="1" thickTop="1">
      <c r="A70" s="12"/>
      <c r="B70" s="7"/>
      <c r="C70" s="9"/>
      <c r="D70" s="9"/>
      <c r="E70" s="9"/>
      <c r="F70" s="9"/>
      <c r="G70" s="9"/>
      <c r="H70" s="9"/>
      <c r="I70" s="9"/>
      <c r="J70" s="9"/>
      <c r="K70" s="9"/>
      <c r="L70" s="9"/>
      <c r="M70" s="9"/>
      <c r="N70" s="9"/>
      <c r="O70" s="9"/>
      <c r="P70" s="9"/>
      <c r="Q70" s="9"/>
      <c r="R70" s="9"/>
      <c r="S70" s="263"/>
      <c r="T70" s="263"/>
      <c r="U70" s="263"/>
      <c r="V70" s="263"/>
    </row>
    <row r="71" spans="1:18" ht="40.5" customHeight="1">
      <c r="A71" s="685" t="str">
        <f>+'Part 1'!A101:Q101</f>
        <v>Note:  Except where stated otherwise, reporting is on an incurred basis (that is, reported in the period corresponding to dates of service, rather than to date paid).  With each new FSR submission, all prior quarters' data must be updated to reflect, in the column pertaining to the appropriate past month, the most recent revised IBNR estimates, the most recent Medicare capitation premium adjustments, and the most recent Medicare and Medicaid payment file data.</v>
      </c>
      <c r="B71" s="685"/>
      <c r="C71" s="685"/>
      <c r="D71" s="685"/>
      <c r="E71" s="685"/>
      <c r="F71" s="685"/>
      <c r="G71" s="685"/>
      <c r="H71" s="685"/>
      <c r="I71" s="685"/>
      <c r="J71" s="685"/>
      <c r="K71" s="685"/>
      <c r="L71" s="685"/>
      <c r="M71" s="685"/>
      <c r="N71" s="685"/>
      <c r="O71" s="685"/>
      <c r="P71" s="685"/>
      <c r="Q71" s="691"/>
      <c r="R71" s="22"/>
    </row>
    <row r="73" s="386" customFormat="1" ht="12.75">
      <c r="B73" s="392"/>
    </row>
    <row r="74" spans="1:2" s="386" customFormat="1" ht="12.75">
      <c r="A74" s="393"/>
      <c r="B74" s="381"/>
    </row>
    <row r="75" spans="1:2" s="386" customFormat="1" ht="12.75">
      <c r="A75" s="393"/>
      <c r="B75" s="381"/>
    </row>
    <row r="76" spans="1:2" s="386" customFormat="1" ht="12.75">
      <c r="A76" s="393"/>
      <c r="B76" s="381"/>
    </row>
    <row r="77" spans="1:2" s="386" customFormat="1" ht="12.75">
      <c r="A77" s="393"/>
      <c r="B77" s="381"/>
    </row>
    <row r="78" spans="1:2" s="386" customFormat="1" ht="12.75">
      <c r="A78" s="393"/>
      <c r="B78" s="381"/>
    </row>
    <row r="79" s="386" customFormat="1" ht="12.75"/>
    <row r="80" s="386" customFormat="1" ht="12.75"/>
    <row r="81" s="386" customFormat="1" ht="12.75"/>
    <row r="82" s="386" customFormat="1" ht="12.75"/>
    <row r="83" s="386" customFormat="1" ht="12.75"/>
    <row r="84" s="386" customFormat="1" ht="12.75"/>
    <row r="85" s="386" customFormat="1" ht="12.75"/>
  </sheetData>
  <sheetProtection password="C4A1" sheet="1" formatColumns="0"/>
  <mergeCells count="2">
    <mergeCell ref="A71:Q71"/>
    <mergeCell ref="C3:H3"/>
  </mergeCells>
  <conditionalFormatting sqref="Q6">
    <cfRule type="cellIs" priority="3" dxfId="23" operator="equal" stopIfTrue="1">
      <formula>0</formula>
    </cfRule>
  </conditionalFormatting>
  <conditionalFormatting sqref="C5">
    <cfRule type="cellIs" priority="1" dxfId="23" operator="lessThanOrEqual" stopIfTrue="1">
      <formula>42000</formula>
    </cfRule>
  </conditionalFormatting>
  <dataValidations count="2">
    <dataValidation type="whole" operator="greaterThanOrEqual" allowBlank="1" showErrorMessage="1" promptTitle="positive integer" prompt="this value cannot be a fractional or negative number" errorTitle="Must be an integer.  " error="This must be a positive whole number." sqref="E12:P14 E42:P44">
      <formula1>0</formula1>
    </dataValidation>
    <dataValidation type="custom" showErrorMessage="1" errorTitle="No member months entered:" error="There must be Medicare member months entered for this risk group (above) in order to show Medicare premium revenues.  &#10;  (No members = no premiums)" sqref="E24:P26">
      <formula1>E12&gt;0</formula1>
    </dataValidation>
  </dataValidations>
  <printOptions/>
  <pageMargins left="0.54" right="0.53" top="0.46" bottom="0.47" header="0.19" footer="0.17"/>
  <pageSetup cellComments="asDisplayed" fitToHeight="0" horizontalDpi="600" verticalDpi="600" orientation="landscape" scale="62" r:id="rId3"/>
  <headerFooter alignWithMargins="0">
    <oddFooter>&amp;L&amp;A&amp;CMedical and Pharmacy Premiums&amp;R&amp;D</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V111"/>
  <sheetViews>
    <sheetView zoomScale="80" zoomScaleNormal="80" zoomScalePageLayoutView="0" workbookViewId="0" topLeftCell="A1">
      <pane xSplit="3" ySplit="10" topLeftCell="D35" activePane="bottomRight" state="frozen"/>
      <selection pane="topLeft" activeCell="A1" sqref="A1"/>
      <selection pane="topRight" activeCell="D1" sqref="D1"/>
      <selection pane="bottomLeft" activeCell="A11" sqref="A11"/>
      <selection pane="bottomRight" activeCell="A74" sqref="A74:IV74"/>
    </sheetView>
  </sheetViews>
  <sheetFormatPr defaultColWidth="9.33203125" defaultRowHeight="12.75"/>
  <cols>
    <col min="1" max="1" width="4.66015625" style="2" bestFit="1" customWidth="1"/>
    <col min="2" max="2" width="20.16015625" style="2" customWidth="1"/>
    <col min="3" max="3" width="15.16015625" style="2" customWidth="1"/>
    <col min="4" max="4" width="6.5" style="2" customWidth="1"/>
    <col min="5" max="16" width="13.66015625" style="2" customWidth="1"/>
    <col min="17" max="17" width="15" style="2" customWidth="1"/>
    <col min="18" max="18" width="2.83203125" style="2" customWidth="1"/>
    <col min="19" max="22" width="12.83203125" style="263" customWidth="1"/>
    <col min="23" max="24" width="12.83203125" style="2" customWidth="1"/>
    <col min="25" max="16384" width="9.33203125" style="2" customWidth="1"/>
  </cols>
  <sheetData>
    <row r="1" spans="1:18" ht="12.75">
      <c r="A1" s="91"/>
      <c r="B1" s="91" t="str">
        <f>+'Part 1'!B1</f>
        <v>State of Texas</v>
      </c>
      <c r="C1" s="91"/>
      <c r="D1" s="73" t="s">
        <v>16</v>
      </c>
      <c r="E1" s="73"/>
      <c r="F1" s="73"/>
      <c r="G1" s="73"/>
      <c r="H1" s="73"/>
      <c r="I1" s="73"/>
      <c r="J1" s="73"/>
      <c r="K1" s="73"/>
      <c r="L1" s="73"/>
      <c r="M1" s="73"/>
      <c r="N1" s="73" t="str">
        <f>+'Part 1'!N1</f>
        <v>HHSC Medicaid/CHIP Division - Finance</v>
      </c>
      <c r="O1" s="73"/>
      <c r="P1" s="73"/>
      <c r="Q1" s="73"/>
      <c r="R1" s="57"/>
    </row>
    <row r="2" spans="1:18" ht="6" customHeight="1">
      <c r="A2" s="91"/>
      <c r="B2" s="91"/>
      <c r="C2" s="91"/>
      <c r="D2" s="26"/>
      <c r="E2" s="26"/>
      <c r="F2" s="26"/>
      <c r="G2" s="26"/>
      <c r="H2" s="26"/>
      <c r="I2" s="26"/>
      <c r="J2" s="26"/>
      <c r="K2" s="26"/>
      <c r="L2" s="26"/>
      <c r="M2" s="26"/>
      <c r="N2" s="26"/>
      <c r="O2" s="26"/>
      <c r="P2" s="26"/>
      <c r="Q2" s="26"/>
      <c r="R2" s="57"/>
    </row>
    <row r="3" spans="1:18" ht="18">
      <c r="A3" s="4"/>
      <c r="B3" s="5" t="s">
        <v>241</v>
      </c>
      <c r="C3" s="689" t="str">
        <f>+'Part 1'!C3:F3</f>
        <v>             ----------------------------------------&gt;            </v>
      </c>
      <c r="D3" s="689"/>
      <c r="E3" s="689"/>
      <c r="F3" s="689"/>
      <c r="G3" s="689"/>
      <c r="H3" s="689"/>
      <c r="I3" s="220"/>
      <c r="J3" s="220"/>
      <c r="K3" s="220"/>
      <c r="L3" s="220"/>
      <c r="M3" s="220"/>
      <c r="N3" s="401" t="str">
        <f>+'Part 1'!N3</f>
        <v>MMP self-reported data, subject to audit</v>
      </c>
      <c r="O3" s="220"/>
      <c r="P3" s="220"/>
      <c r="Q3" s="220"/>
      <c r="R3" s="56"/>
    </row>
    <row r="4" spans="1:18" ht="15.75">
      <c r="A4" s="4"/>
      <c r="B4" s="5" t="s">
        <v>4</v>
      </c>
      <c r="C4" s="95">
        <f>+'Part 1'!C4</f>
        <v>2017</v>
      </c>
      <c r="E4" s="80" t="s">
        <v>15</v>
      </c>
      <c r="F4" s="398" t="str">
        <f>+'Part 1'!F4</f>
        <v>MMP Dual Demo - Integrated Care Program (STAR+PLUS+Medicare)</v>
      </c>
      <c r="G4" s="100"/>
      <c r="H4" s="96"/>
      <c r="I4" s="96"/>
      <c r="J4" s="96"/>
      <c r="K4" s="96"/>
      <c r="L4" s="96"/>
      <c r="M4" s="96"/>
      <c r="N4" s="96"/>
      <c r="O4" s="96"/>
      <c r="P4" s="96"/>
      <c r="Q4" s="97"/>
      <c r="R4" s="56"/>
    </row>
    <row r="5" spans="1:18" ht="12.75">
      <c r="A5" s="4"/>
      <c r="B5" s="5" t="s">
        <v>5</v>
      </c>
      <c r="C5" s="108">
        <f>+'Part 1'!C5</f>
        <v>0</v>
      </c>
      <c r="E5" s="81" t="s">
        <v>284</v>
      </c>
      <c r="F5" s="106">
        <f>+'Part 1'!F5</f>
        <v>0</v>
      </c>
      <c r="G5" s="92"/>
      <c r="H5" s="93"/>
      <c r="I5" s="93"/>
      <c r="J5" s="93"/>
      <c r="K5" s="93"/>
      <c r="L5" s="93"/>
      <c r="M5" s="93"/>
      <c r="N5" s="93"/>
      <c r="O5" s="93"/>
      <c r="P5" s="402" t="s">
        <v>338</v>
      </c>
      <c r="Q5" s="505">
        <f>+'Part 1'!Q5</f>
        <v>2.3</v>
      </c>
      <c r="R5" s="103"/>
    </row>
    <row r="6" spans="1:18" ht="15">
      <c r="A6" s="4"/>
      <c r="B6" s="5" t="s">
        <v>6</v>
      </c>
      <c r="C6" s="106">
        <f>+'Part 1'!C6</f>
        <v>0</v>
      </c>
      <c r="F6" s="5" t="s">
        <v>85</v>
      </c>
      <c r="G6" s="108">
        <f>+'Part 1'!G6</f>
        <v>0</v>
      </c>
      <c r="H6" s="93"/>
      <c r="I6" s="93"/>
      <c r="J6" s="93"/>
      <c r="K6" s="93"/>
      <c r="L6" s="93"/>
      <c r="M6" s="93"/>
      <c r="N6" s="93"/>
      <c r="O6" s="93"/>
      <c r="P6" s="93"/>
      <c r="Q6" s="584">
        <f>+'Part 1'!Q6</f>
        <v>0</v>
      </c>
      <c r="R6" s="103"/>
    </row>
    <row r="7" spans="1:18" ht="8.25" customHeight="1">
      <c r="A7" s="24"/>
      <c r="B7" s="1"/>
      <c r="C7" s="6"/>
      <c r="D7" s="6"/>
      <c r="E7" s="6"/>
      <c r="F7" s="6"/>
      <c r="G7" s="7"/>
      <c r="H7" s="109"/>
      <c r="I7" s="109"/>
      <c r="J7" s="109"/>
      <c r="K7" s="109"/>
      <c r="L7" s="109"/>
      <c r="M7" s="109"/>
      <c r="N7" s="109"/>
      <c r="O7" s="109"/>
      <c r="P7" s="109"/>
      <c r="Q7" s="5"/>
      <c r="R7" s="7"/>
    </row>
    <row r="8" spans="1:18" ht="18">
      <c r="A8" s="25"/>
      <c r="B8" s="98" t="s">
        <v>91</v>
      </c>
      <c r="C8" s="694" t="s">
        <v>421</v>
      </c>
      <c r="D8" s="694"/>
      <c r="E8" s="694"/>
      <c r="F8" s="694"/>
      <c r="G8" s="694"/>
      <c r="H8" s="694"/>
      <c r="I8" s="694"/>
      <c r="J8" s="111" t="s">
        <v>461</v>
      </c>
      <c r="L8" s="105"/>
      <c r="M8" s="105"/>
      <c r="N8" s="16" t="s">
        <v>210</v>
      </c>
      <c r="O8" s="105"/>
      <c r="P8" s="105"/>
      <c r="Q8" s="105"/>
      <c r="R8" s="112"/>
    </row>
    <row r="9" spans="2:18" ht="12.75">
      <c r="B9" s="107"/>
      <c r="C9" s="73"/>
      <c r="D9" s="73"/>
      <c r="E9" s="73"/>
      <c r="F9" s="73"/>
      <c r="G9" s="111"/>
      <c r="H9" s="105"/>
      <c r="I9" s="105"/>
      <c r="J9" s="105"/>
      <c r="K9" s="105"/>
      <c r="L9" s="105"/>
      <c r="M9" s="105"/>
      <c r="N9" s="105"/>
      <c r="O9" s="105"/>
      <c r="P9" s="105"/>
      <c r="Q9" s="414" t="s">
        <v>364</v>
      </c>
      <c r="R9" s="112"/>
    </row>
    <row r="10" spans="2:22" s="113" customFormat="1" ht="12.75">
      <c r="B10" s="17"/>
      <c r="C10" s="228"/>
      <c r="D10" s="229" t="s">
        <v>0</v>
      </c>
      <c r="E10" s="243">
        <f>+'Part 1'!E10</f>
        <v>42628</v>
      </c>
      <c r="F10" s="243">
        <f>+'Part 1'!F10</f>
        <v>42659</v>
      </c>
      <c r="G10" s="243">
        <f>+'Part 1'!G10</f>
        <v>42690</v>
      </c>
      <c r="H10" s="243">
        <f>+'Part 1'!H10</f>
        <v>42721</v>
      </c>
      <c r="I10" s="243">
        <f>+'Part 1'!I10</f>
        <v>42752</v>
      </c>
      <c r="J10" s="243">
        <f>+'Part 1'!J10</f>
        <v>42783</v>
      </c>
      <c r="K10" s="243">
        <f>+'Part 1'!K10</f>
        <v>42814</v>
      </c>
      <c r="L10" s="243">
        <f>+'Part 1'!L10</f>
        <v>42845</v>
      </c>
      <c r="M10" s="243">
        <f>+'Part 1'!M10</f>
        <v>42876</v>
      </c>
      <c r="N10" s="243">
        <f>+'Part 1'!N10</f>
        <v>42907</v>
      </c>
      <c r="O10" s="243">
        <f>+'Part 1'!O10</f>
        <v>42938</v>
      </c>
      <c r="P10" s="243">
        <f>+'Part 1'!P10</f>
        <v>42969</v>
      </c>
      <c r="Q10" s="231" t="s">
        <v>1</v>
      </c>
      <c r="R10" s="18"/>
      <c r="S10" s="388"/>
      <c r="T10" s="388"/>
      <c r="U10" s="388"/>
      <c r="V10" s="388"/>
    </row>
    <row r="11" spans="1:18" ht="12.75">
      <c r="A11" s="244"/>
      <c r="B11" s="560" t="s">
        <v>175</v>
      </c>
      <c r="C11" s="561" t="s">
        <v>494</v>
      </c>
      <c r="D11" s="11"/>
      <c r="E11" s="11"/>
      <c r="F11" s="11"/>
      <c r="G11" s="11"/>
      <c r="H11" s="11"/>
      <c r="I11" s="11"/>
      <c r="J11" s="11"/>
      <c r="K11" s="11"/>
      <c r="L11" s="11"/>
      <c r="M11" s="11"/>
      <c r="N11" s="11"/>
      <c r="O11" s="11"/>
      <c r="P11" s="11"/>
      <c r="Q11" s="11"/>
      <c r="R11" s="11"/>
    </row>
    <row r="12" spans="1:18" ht="12.75">
      <c r="A12" s="12"/>
      <c r="B12" s="33" t="s">
        <v>178</v>
      </c>
      <c r="C12" s="11"/>
      <c r="D12" s="11"/>
      <c r="E12" s="11"/>
      <c r="F12" s="11"/>
      <c r="G12" s="11"/>
      <c r="H12" s="11"/>
      <c r="I12" s="11"/>
      <c r="J12" s="11"/>
      <c r="K12" s="11"/>
      <c r="L12" s="11"/>
      <c r="M12" s="11"/>
      <c r="N12" s="11"/>
      <c r="O12" s="11"/>
      <c r="P12" s="11"/>
      <c r="Q12" s="11"/>
      <c r="R12" s="11"/>
    </row>
    <row r="13" spans="1:18" ht="12.75">
      <c r="A13" s="12">
        <v>1</v>
      </c>
      <c r="B13" s="167" t="s">
        <v>385</v>
      </c>
      <c r="C13" s="11"/>
      <c r="D13" s="11"/>
      <c r="E13" s="256"/>
      <c r="F13" s="256"/>
      <c r="G13" s="256"/>
      <c r="H13" s="256"/>
      <c r="I13" s="256"/>
      <c r="J13" s="256"/>
      <c r="K13" s="256"/>
      <c r="L13" s="256"/>
      <c r="M13" s="256"/>
      <c r="N13" s="256"/>
      <c r="O13" s="256"/>
      <c r="P13" s="256"/>
      <c r="Q13" s="29">
        <f>SUM(E13:P13)</f>
        <v>0</v>
      </c>
      <c r="R13" s="11"/>
    </row>
    <row r="14" spans="1:18" ht="12.75">
      <c r="A14" s="12">
        <v>2</v>
      </c>
      <c r="B14" s="167" t="s">
        <v>386</v>
      </c>
      <c r="C14" s="11"/>
      <c r="D14" s="11"/>
      <c r="E14" s="256"/>
      <c r="F14" s="256"/>
      <c r="G14" s="256"/>
      <c r="H14" s="256"/>
      <c r="I14" s="256"/>
      <c r="J14" s="256"/>
      <c r="K14" s="256"/>
      <c r="L14" s="256"/>
      <c r="M14" s="256"/>
      <c r="N14" s="256"/>
      <c r="O14" s="256"/>
      <c r="P14" s="256"/>
      <c r="Q14" s="29">
        <f>SUM(E14:P14)</f>
        <v>0</v>
      </c>
      <c r="R14" s="11"/>
    </row>
    <row r="15" spans="1:18" ht="12.75">
      <c r="A15" s="12">
        <v>3</v>
      </c>
      <c r="B15" s="167" t="s">
        <v>161</v>
      </c>
      <c r="C15" s="11"/>
      <c r="D15" s="11"/>
      <c r="E15" s="256"/>
      <c r="F15" s="256"/>
      <c r="G15" s="256"/>
      <c r="H15" s="256"/>
      <c r="I15" s="256"/>
      <c r="J15" s="256"/>
      <c r="K15" s="256"/>
      <c r="L15" s="256"/>
      <c r="M15" s="256"/>
      <c r="N15" s="256"/>
      <c r="O15" s="256"/>
      <c r="P15" s="256"/>
      <c r="Q15" s="29">
        <f>SUM(E15:P15)</f>
        <v>0</v>
      </c>
      <c r="R15" s="11"/>
    </row>
    <row r="16" spans="1:18" ht="13.5" thickBot="1">
      <c r="A16" s="12">
        <v>4</v>
      </c>
      <c r="B16" s="177" t="s">
        <v>179</v>
      </c>
      <c r="C16" s="11"/>
      <c r="D16" s="11"/>
      <c r="E16" s="36">
        <f aca="true" t="shared" si="0" ref="E16:Q16">ROUND(SUM(E13:E15),0)</f>
        <v>0</v>
      </c>
      <c r="F16" s="36">
        <f t="shared" si="0"/>
        <v>0</v>
      </c>
      <c r="G16" s="36">
        <f t="shared" si="0"/>
        <v>0</v>
      </c>
      <c r="H16" s="36">
        <f t="shared" si="0"/>
        <v>0</v>
      </c>
      <c r="I16" s="36">
        <f t="shared" si="0"/>
        <v>0</v>
      </c>
      <c r="J16" s="36">
        <f t="shared" si="0"/>
        <v>0</v>
      </c>
      <c r="K16" s="36">
        <f t="shared" si="0"/>
        <v>0</v>
      </c>
      <c r="L16" s="36">
        <f t="shared" si="0"/>
        <v>0</v>
      </c>
      <c r="M16" s="36">
        <f t="shared" si="0"/>
        <v>0</v>
      </c>
      <c r="N16" s="36">
        <f t="shared" si="0"/>
        <v>0</v>
      </c>
      <c r="O16" s="36">
        <f t="shared" si="0"/>
        <v>0</v>
      </c>
      <c r="P16" s="36">
        <f t="shared" si="0"/>
        <v>0</v>
      </c>
      <c r="Q16" s="71">
        <f t="shared" si="0"/>
        <v>0</v>
      </c>
      <c r="R16" s="11"/>
    </row>
    <row r="17" spans="1:18" ht="7.5" customHeight="1" thickTop="1">
      <c r="A17" s="12"/>
      <c r="B17" s="177"/>
      <c r="C17" s="11"/>
      <c r="D17" s="11"/>
      <c r="E17" s="37"/>
      <c r="F17" s="37"/>
      <c r="G17" s="37"/>
      <c r="H17" s="37"/>
      <c r="I17" s="37"/>
      <c r="J17" s="37"/>
      <c r="K17" s="37"/>
      <c r="L17" s="37"/>
      <c r="M17" s="37"/>
      <c r="N17" s="37"/>
      <c r="O17" s="37"/>
      <c r="P17" s="37"/>
      <c r="Q17" s="37"/>
      <c r="R17" s="11"/>
    </row>
    <row r="18" spans="1:18" ht="12.75">
      <c r="A18" s="12"/>
      <c r="B18" s="178" t="s">
        <v>87</v>
      </c>
      <c r="C18" s="11"/>
      <c r="D18" s="11"/>
      <c r="E18" s="42"/>
      <c r="F18" s="42"/>
      <c r="G18" s="42"/>
      <c r="H18" s="8"/>
      <c r="I18" s="8"/>
      <c r="J18" s="8"/>
      <c r="K18" s="8"/>
      <c r="L18" s="8"/>
      <c r="M18" s="8"/>
      <c r="N18" s="8"/>
      <c r="O18" s="8"/>
      <c r="P18" s="8"/>
      <c r="Q18" s="8"/>
      <c r="R18" s="11"/>
    </row>
    <row r="19" spans="1:18" ht="12.75">
      <c r="A19" s="12">
        <v>5</v>
      </c>
      <c r="B19" s="167" t="s">
        <v>385</v>
      </c>
      <c r="C19" s="11"/>
      <c r="D19" s="11"/>
      <c r="E19" s="256"/>
      <c r="F19" s="256"/>
      <c r="G19" s="256"/>
      <c r="H19" s="256"/>
      <c r="I19" s="256"/>
      <c r="J19" s="256"/>
      <c r="K19" s="256"/>
      <c r="L19" s="256"/>
      <c r="M19" s="256"/>
      <c r="N19" s="256"/>
      <c r="O19" s="256"/>
      <c r="P19" s="256"/>
      <c r="Q19" s="29">
        <f>SUM(E19:P19)</f>
        <v>0</v>
      </c>
      <c r="R19" s="11"/>
    </row>
    <row r="20" spans="1:18" ht="12.75">
      <c r="A20" s="12">
        <v>6</v>
      </c>
      <c r="B20" s="167" t="s">
        <v>386</v>
      </c>
      <c r="C20" s="11"/>
      <c r="D20" s="11"/>
      <c r="E20" s="256"/>
      <c r="F20" s="256"/>
      <c r="G20" s="256"/>
      <c r="H20" s="256"/>
      <c r="I20" s="256"/>
      <c r="J20" s="256"/>
      <c r="K20" s="256"/>
      <c r="L20" s="256"/>
      <c r="M20" s="256"/>
      <c r="N20" s="256"/>
      <c r="O20" s="256"/>
      <c r="P20" s="256"/>
      <c r="Q20" s="29">
        <f>SUM(E20:P20)</f>
        <v>0</v>
      </c>
      <c r="R20" s="11"/>
    </row>
    <row r="21" spans="1:18" ht="12.75">
      <c r="A21" s="12">
        <v>7</v>
      </c>
      <c r="B21" s="167" t="s">
        <v>161</v>
      </c>
      <c r="C21" s="11"/>
      <c r="D21" s="11"/>
      <c r="E21" s="256"/>
      <c r="F21" s="256"/>
      <c r="G21" s="256"/>
      <c r="H21" s="256"/>
      <c r="I21" s="256"/>
      <c r="J21" s="256"/>
      <c r="K21" s="256"/>
      <c r="L21" s="256"/>
      <c r="M21" s="256"/>
      <c r="N21" s="256"/>
      <c r="O21" s="256"/>
      <c r="P21" s="256"/>
      <c r="Q21" s="29">
        <f>SUM(E21:P21)</f>
        <v>0</v>
      </c>
      <c r="R21" s="11"/>
    </row>
    <row r="22" spans="1:18" ht="13.5" thickBot="1">
      <c r="A22" s="12">
        <v>8</v>
      </c>
      <c r="B22" s="7" t="s">
        <v>180</v>
      </c>
      <c r="C22" s="11"/>
      <c r="D22" s="11"/>
      <c r="E22" s="36">
        <f aca="true" t="shared" si="1" ref="E22:Q22">ROUND(SUM(E19:E21),0)</f>
        <v>0</v>
      </c>
      <c r="F22" s="36">
        <f t="shared" si="1"/>
        <v>0</v>
      </c>
      <c r="G22" s="36">
        <f t="shared" si="1"/>
        <v>0</v>
      </c>
      <c r="H22" s="36">
        <f t="shared" si="1"/>
        <v>0</v>
      </c>
      <c r="I22" s="36">
        <f t="shared" si="1"/>
        <v>0</v>
      </c>
      <c r="J22" s="36">
        <f t="shared" si="1"/>
        <v>0</v>
      </c>
      <c r="K22" s="36">
        <f t="shared" si="1"/>
        <v>0</v>
      </c>
      <c r="L22" s="36">
        <f t="shared" si="1"/>
        <v>0</v>
      </c>
      <c r="M22" s="36">
        <f t="shared" si="1"/>
        <v>0</v>
      </c>
      <c r="N22" s="36">
        <f t="shared" si="1"/>
        <v>0</v>
      </c>
      <c r="O22" s="36">
        <f t="shared" si="1"/>
        <v>0</v>
      </c>
      <c r="P22" s="36">
        <f t="shared" si="1"/>
        <v>0</v>
      </c>
      <c r="Q22" s="71">
        <f t="shared" si="1"/>
        <v>0</v>
      </c>
      <c r="R22" s="11"/>
    </row>
    <row r="23" spans="1:18" ht="9" customHeight="1" thickTop="1">
      <c r="A23" s="12"/>
      <c r="B23" s="7"/>
      <c r="C23" s="11"/>
      <c r="D23" s="11"/>
      <c r="E23" s="37"/>
      <c r="F23" s="37"/>
      <c r="G23" s="37"/>
      <c r="H23" s="37"/>
      <c r="I23" s="37"/>
      <c r="J23" s="37"/>
      <c r="K23" s="37"/>
      <c r="L23" s="37"/>
      <c r="M23" s="37"/>
      <c r="N23" s="37"/>
      <c r="O23" s="37"/>
      <c r="P23" s="37"/>
      <c r="Q23" s="37"/>
      <c r="R23" s="11"/>
    </row>
    <row r="24" spans="1:18" ht="12.75">
      <c r="A24" s="12"/>
      <c r="B24" s="267" t="s">
        <v>88</v>
      </c>
      <c r="C24" s="11"/>
      <c r="D24" s="11"/>
      <c r="E24" s="42"/>
      <c r="F24" s="42"/>
      <c r="G24" s="42"/>
      <c r="H24" s="42"/>
      <c r="I24" s="42"/>
      <c r="J24" s="42"/>
      <c r="K24" s="42"/>
      <c r="L24" s="42"/>
      <c r="M24" s="42"/>
      <c r="N24" s="42"/>
      <c r="O24" s="42"/>
      <c r="P24" s="42"/>
      <c r="Q24" s="42"/>
      <c r="R24" s="11"/>
    </row>
    <row r="25" spans="1:18" ht="12.75">
      <c r="A25" s="12">
        <v>9</v>
      </c>
      <c r="B25" s="167" t="s">
        <v>385</v>
      </c>
      <c r="C25" s="11"/>
      <c r="D25" s="11"/>
      <c r="E25" s="256"/>
      <c r="F25" s="256"/>
      <c r="G25" s="256"/>
      <c r="H25" s="256"/>
      <c r="I25" s="256"/>
      <c r="J25" s="256"/>
      <c r="K25" s="256"/>
      <c r="L25" s="256"/>
      <c r="M25" s="256"/>
      <c r="N25" s="256"/>
      <c r="O25" s="256"/>
      <c r="P25" s="256"/>
      <c r="Q25" s="29">
        <f>SUM(E25:P25)</f>
        <v>0</v>
      </c>
      <c r="R25" s="11"/>
    </row>
    <row r="26" spans="1:18" ht="12.75">
      <c r="A26" s="12">
        <v>10</v>
      </c>
      <c r="B26" s="167" t="s">
        <v>386</v>
      </c>
      <c r="C26" s="11"/>
      <c r="D26" s="11"/>
      <c r="E26" s="256"/>
      <c r="F26" s="256"/>
      <c r="G26" s="256"/>
      <c r="H26" s="256"/>
      <c r="I26" s="256"/>
      <c r="J26" s="256"/>
      <c r="K26" s="256"/>
      <c r="L26" s="256"/>
      <c r="M26" s="256"/>
      <c r="N26" s="256"/>
      <c r="O26" s="256"/>
      <c r="P26" s="256"/>
      <c r="Q26" s="29">
        <f>SUM(E26:P26)</f>
        <v>0</v>
      </c>
      <c r="R26" s="11"/>
    </row>
    <row r="27" spans="1:18" ht="12.75">
      <c r="A27" s="12">
        <v>11</v>
      </c>
      <c r="B27" s="167" t="s">
        <v>161</v>
      </c>
      <c r="C27" s="11"/>
      <c r="D27" s="11"/>
      <c r="E27" s="256"/>
      <c r="F27" s="256"/>
      <c r="G27" s="256"/>
      <c r="H27" s="256"/>
      <c r="I27" s="256"/>
      <c r="J27" s="256"/>
      <c r="K27" s="256"/>
      <c r="L27" s="256"/>
      <c r="M27" s="256"/>
      <c r="N27" s="256"/>
      <c r="O27" s="256"/>
      <c r="P27" s="256"/>
      <c r="Q27" s="29">
        <f>SUM(E27:P27)</f>
        <v>0</v>
      </c>
      <c r="R27" s="11"/>
    </row>
    <row r="28" spans="1:18" ht="13.5" thickBot="1">
      <c r="A28" s="12">
        <v>12</v>
      </c>
      <c r="B28" s="268" t="s">
        <v>181</v>
      </c>
      <c r="C28" s="11"/>
      <c r="D28" s="11"/>
      <c r="E28" s="36">
        <f aca="true" t="shared" si="2" ref="E28:Q28">ROUND(SUM(E25:E27),0)</f>
        <v>0</v>
      </c>
      <c r="F28" s="36">
        <f t="shared" si="2"/>
        <v>0</v>
      </c>
      <c r="G28" s="36">
        <f t="shared" si="2"/>
        <v>0</v>
      </c>
      <c r="H28" s="36">
        <f t="shared" si="2"/>
        <v>0</v>
      </c>
      <c r="I28" s="36">
        <f t="shared" si="2"/>
        <v>0</v>
      </c>
      <c r="J28" s="36">
        <f t="shared" si="2"/>
        <v>0</v>
      </c>
      <c r="K28" s="36">
        <f t="shared" si="2"/>
        <v>0</v>
      </c>
      <c r="L28" s="36">
        <f t="shared" si="2"/>
        <v>0</v>
      </c>
      <c r="M28" s="36">
        <f t="shared" si="2"/>
        <v>0</v>
      </c>
      <c r="N28" s="36">
        <f t="shared" si="2"/>
        <v>0</v>
      </c>
      <c r="O28" s="36">
        <f t="shared" si="2"/>
        <v>0</v>
      </c>
      <c r="P28" s="36">
        <f t="shared" si="2"/>
        <v>0</v>
      </c>
      <c r="Q28" s="71">
        <f t="shared" si="2"/>
        <v>0</v>
      </c>
      <c r="R28" s="11"/>
    </row>
    <row r="29" spans="1:18" ht="13.5" thickTop="1">
      <c r="A29" s="12"/>
      <c r="B29" s="177"/>
      <c r="C29" s="456" t="s">
        <v>348</v>
      </c>
      <c r="D29" s="11"/>
      <c r="E29" s="405" t="str">
        <f>IF(ABS(+E28-('Part 5'!E25+'Part 5'!E26))&gt;1,"ERROR"," ")</f>
        <v> </v>
      </c>
      <c r="F29" s="405" t="str">
        <f>IF(ABS(+F28-('Part 5'!F25+'Part 5'!F26))&gt;1,"ERROR"," ")</f>
        <v> </v>
      </c>
      <c r="G29" s="405" t="str">
        <f>IF(ABS(+G28-('Part 5'!G25+'Part 5'!G26))&gt;1,"ERROR"," ")</f>
        <v> </v>
      </c>
      <c r="H29" s="405" t="str">
        <f>IF(ABS(+H28-('Part 5'!H25+'Part 5'!H26))&gt;1,"ERROR"," ")</f>
        <v> </v>
      </c>
      <c r="I29" s="405" t="str">
        <f>IF(ABS(+I28-('Part 5'!I25+'Part 5'!I26))&gt;1,"ERROR"," ")</f>
        <v> </v>
      </c>
      <c r="J29" s="405" t="str">
        <f>IF(ABS(+J28-('Part 5'!J25+'Part 5'!J26))&gt;1,"ERROR"," ")</f>
        <v> </v>
      </c>
      <c r="K29" s="405" t="str">
        <f>IF(ABS(+K28-('Part 5'!K25+'Part 5'!K26))&gt;1,"ERROR"," ")</f>
        <v> </v>
      </c>
      <c r="L29" s="405" t="str">
        <f>IF(ABS(+L28-('Part 5'!L25+'Part 5'!L26))&gt;1,"ERROR"," ")</f>
        <v> </v>
      </c>
      <c r="M29" s="405" t="str">
        <f>IF(ABS(+M28-('Part 5'!M25+'Part 5'!M26))&gt;1,"ERROR"," ")</f>
        <v> </v>
      </c>
      <c r="N29" s="405" t="str">
        <f>IF(ABS(+N28-('Part 5'!N25+'Part 5'!N26))&gt;1,"ERROR"," ")</f>
        <v> </v>
      </c>
      <c r="O29" s="405" t="str">
        <f>IF(ABS(+O28-('Part 5'!O25+'Part 5'!O26))&gt;1,"ERROR"," ")</f>
        <v> </v>
      </c>
      <c r="P29" s="405" t="str">
        <f>IF(ABS(+P28-('Part 5'!P25+'Part 5'!P26))&gt;1,"ERROR"," ")</f>
        <v> </v>
      </c>
      <c r="Q29" s="405" t="str">
        <f>IF(ABS(+Q28-('Part 5'!Q25+'Part 5'!Q26))&gt;1,"ERROR"," ")</f>
        <v> </v>
      </c>
      <c r="R29" s="11"/>
    </row>
    <row r="30" spans="1:18" ht="12.75">
      <c r="A30" s="12"/>
      <c r="B30" s="270" t="s">
        <v>135</v>
      </c>
      <c r="C30" s="457"/>
      <c r="D30" s="11"/>
      <c r="E30" s="42"/>
      <c r="F30" s="42"/>
      <c r="G30" s="8"/>
      <c r="H30" s="8"/>
      <c r="I30" s="8"/>
      <c r="J30" s="8"/>
      <c r="K30" s="8"/>
      <c r="L30" s="8"/>
      <c r="M30" s="8"/>
      <c r="N30" s="8"/>
      <c r="O30" s="8"/>
      <c r="P30" s="8"/>
      <c r="Q30" s="8"/>
      <c r="R30" s="11"/>
    </row>
    <row r="31" spans="1:18" ht="12.75">
      <c r="A31" s="12">
        <v>13</v>
      </c>
      <c r="B31" s="167" t="s">
        <v>385</v>
      </c>
      <c r="C31" s="457"/>
      <c r="D31" s="11"/>
      <c r="E31" s="256"/>
      <c r="F31" s="256"/>
      <c r="G31" s="256"/>
      <c r="H31" s="256"/>
      <c r="I31" s="256"/>
      <c r="J31" s="256"/>
      <c r="K31" s="256"/>
      <c r="L31" s="256"/>
      <c r="M31" s="256"/>
      <c r="N31" s="256"/>
      <c r="O31" s="256"/>
      <c r="P31" s="256"/>
      <c r="Q31" s="29">
        <f>SUM(E31:P31)</f>
        <v>0</v>
      </c>
      <c r="R31" s="11"/>
    </row>
    <row r="32" spans="1:18" ht="12.75">
      <c r="A32" s="12">
        <v>14</v>
      </c>
      <c r="B32" s="167" t="s">
        <v>386</v>
      </c>
      <c r="C32" s="457"/>
      <c r="D32" s="11"/>
      <c r="E32" s="256"/>
      <c r="F32" s="256"/>
      <c r="G32" s="256"/>
      <c r="H32" s="256"/>
      <c r="I32" s="256"/>
      <c r="J32" s="256"/>
      <c r="K32" s="256"/>
      <c r="L32" s="256"/>
      <c r="M32" s="256"/>
      <c r="N32" s="256"/>
      <c r="O32" s="256"/>
      <c r="P32" s="256"/>
      <c r="Q32" s="29">
        <f>SUM(E32:P32)</f>
        <v>0</v>
      </c>
      <c r="R32" s="11"/>
    </row>
    <row r="33" spans="1:18" ht="12.75">
      <c r="A33" s="12">
        <v>15</v>
      </c>
      <c r="B33" s="167" t="s">
        <v>161</v>
      </c>
      <c r="C33" s="457"/>
      <c r="D33" s="11"/>
      <c r="E33" s="256"/>
      <c r="F33" s="256"/>
      <c r="G33" s="256"/>
      <c r="H33" s="256"/>
      <c r="I33" s="256"/>
      <c r="J33" s="256"/>
      <c r="K33" s="256"/>
      <c r="L33" s="256"/>
      <c r="M33" s="256"/>
      <c r="N33" s="256"/>
      <c r="O33" s="256"/>
      <c r="P33" s="256"/>
      <c r="Q33" s="29">
        <f>SUM(E33:P33)</f>
        <v>0</v>
      </c>
      <c r="R33" s="11"/>
    </row>
    <row r="34" spans="1:18" ht="13.5" thickBot="1">
      <c r="A34" s="12">
        <v>16</v>
      </c>
      <c r="B34" s="271" t="s">
        <v>182</v>
      </c>
      <c r="C34" s="457"/>
      <c r="D34" s="11"/>
      <c r="E34" s="36">
        <f aca="true" t="shared" si="3" ref="E34:Q34">ROUND(SUM(E31:E33),0)</f>
        <v>0</v>
      </c>
      <c r="F34" s="36">
        <f t="shared" si="3"/>
        <v>0</v>
      </c>
      <c r="G34" s="36">
        <f t="shared" si="3"/>
        <v>0</v>
      </c>
      <c r="H34" s="36">
        <f t="shared" si="3"/>
        <v>0</v>
      </c>
      <c r="I34" s="36">
        <f t="shared" si="3"/>
        <v>0</v>
      </c>
      <c r="J34" s="36">
        <f t="shared" si="3"/>
        <v>0</v>
      </c>
      <c r="K34" s="36">
        <f t="shared" si="3"/>
        <v>0</v>
      </c>
      <c r="L34" s="36">
        <f t="shared" si="3"/>
        <v>0</v>
      </c>
      <c r="M34" s="36">
        <f t="shared" si="3"/>
        <v>0</v>
      </c>
      <c r="N34" s="36">
        <f t="shared" si="3"/>
        <v>0</v>
      </c>
      <c r="O34" s="36">
        <f t="shared" si="3"/>
        <v>0</v>
      </c>
      <c r="P34" s="36">
        <f t="shared" si="3"/>
        <v>0</v>
      </c>
      <c r="Q34" s="71">
        <f t="shared" si="3"/>
        <v>0</v>
      </c>
      <c r="R34" s="11"/>
    </row>
    <row r="35" spans="1:18" ht="13.5" thickTop="1">
      <c r="A35" s="12"/>
      <c r="B35" s="27"/>
      <c r="C35" s="456" t="s">
        <v>348</v>
      </c>
      <c r="D35" s="11"/>
      <c r="E35" s="405" t="str">
        <f>IF(ABS(+E34-('Part 5'!E27+'Part 5'!E37))&gt;1,"ERROR"," ")</f>
        <v> </v>
      </c>
      <c r="F35" s="405" t="str">
        <f>IF(ABS(+F34-('Part 5'!F27+'Part 5'!F37))&gt;1,"ERROR"," ")</f>
        <v> </v>
      </c>
      <c r="G35" s="405" t="str">
        <f>IF(ABS(+G34-('Part 5'!G27+'Part 5'!G37))&gt;1,"ERROR"," ")</f>
        <v> </v>
      </c>
      <c r="H35" s="405" t="str">
        <f>IF(ABS(+H34-('Part 5'!H27+'Part 5'!H37))&gt;1,"ERROR"," ")</f>
        <v> </v>
      </c>
      <c r="I35" s="405" t="str">
        <f>IF(ABS(+I34-('Part 5'!I27+'Part 5'!I37))&gt;1,"ERROR"," ")</f>
        <v> </v>
      </c>
      <c r="J35" s="405" t="str">
        <f>IF(ABS(+J34-('Part 5'!J27+'Part 5'!J37))&gt;1,"ERROR"," ")</f>
        <v> </v>
      </c>
      <c r="K35" s="405" t="str">
        <f>IF(ABS(+K34-('Part 5'!K27+'Part 5'!K37))&gt;1,"ERROR"," ")</f>
        <v> </v>
      </c>
      <c r="L35" s="405" t="str">
        <f>IF(ABS(+L34-('Part 5'!L27+'Part 5'!L37))&gt;1,"ERROR"," ")</f>
        <v> </v>
      </c>
      <c r="M35" s="405" t="str">
        <f>IF(ABS(+M34-('Part 5'!M27+'Part 5'!M37))&gt;1,"ERROR"," ")</f>
        <v> </v>
      </c>
      <c r="N35" s="405" t="str">
        <f>IF(ABS(+N34-('Part 5'!N27+'Part 5'!N37))&gt;1,"ERROR"," ")</f>
        <v> </v>
      </c>
      <c r="O35" s="405" t="str">
        <f>IF(ABS(+O34-('Part 5'!O27+'Part 5'!O37))&gt;1,"ERROR"," ")</f>
        <v> </v>
      </c>
      <c r="P35" s="405" t="str">
        <f>IF(ABS(+P34-('Part 5'!P27+'Part 5'!P37))&gt;1,"ERROR"," ")</f>
        <v> </v>
      </c>
      <c r="Q35" s="405" t="str">
        <f>IF(ABS(+Q34-('Part 5'!Q27+'Part 5'!Q37))&gt;1,"ERROR"," ")</f>
        <v> </v>
      </c>
      <c r="R35" s="11"/>
    </row>
    <row r="36" spans="1:18" ht="12.75">
      <c r="A36" s="12"/>
      <c r="B36" s="42" t="s">
        <v>130</v>
      </c>
      <c r="C36" s="11"/>
      <c r="D36" s="11"/>
      <c r="E36" s="42"/>
      <c r="F36" s="42"/>
      <c r="G36" s="8"/>
      <c r="H36" s="8"/>
      <c r="I36" s="8"/>
      <c r="J36" s="8"/>
      <c r="K36" s="8"/>
      <c r="L36" s="8"/>
      <c r="M36" s="8"/>
      <c r="N36" s="8"/>
      <c r="O36" s="8"/>
      <c r="P36" s="8"/>
      <c r="Q36" s="8"/>
      <c r="R36" s="11"/>
    </row>
    <row r="37" spans="1:18" ht="12.75">
      <c r="A37" s="12">
        <v>17</v>
      </c>
      <c r="B37" s="167" t="s">
        <v>385</v>
      </c>
      <c r="C37" s="11"/>
      <c r="D37" s="11"/>
      <c r="E37" s="256"/>
      <c r="F37" s="256"/>
      <c r="G37" s="256"/>
      <c r="H37" s="256"/>
      <c r="I37" s="256"/>
      <c r="J37" s="256"/>
      <c r="K37" s="256"/>
      <c r="L37" s="256"/>
      <c r="M37" s="256"/>
      <c r="N37" s="256"/>
      <c r="O37" s="256"/>
      <c r="P37" s="256"/>
      <c r="Q37" s="29">
        <f>SUM(E37:P37)</f>
        <v>0</v>
      </c>
      <c r="R37" s="11"/>
    </row>
    <row r="38" spans="1:18" ht="12.75">
      <c r="A38" s="12">
        <v>18</v>
      </c>
      <c r="B38" s="167" t="s">
        <v>386</v>
      </c>
      <c r="C38" s="11"/>
      <c r="D38" s="11"/>
      <c r="E38" s="256"/>
      <c r="F38" s="256"/>
      <c r="G38" s="256"/>
      <c r="H38" s="256"/>
      <c r="I38" s="256"/>
      <c r="J38" s="256"/>
      <c r="K38" s="256"/>
      <c r="L38" s="256"/>
      <c r="M38" s="256"/>
      <c r="N38" s="256"/>
      <c r="O38" s="256"/>
      <c r="P38" s="256"/>
      <c r="Q38" s="29">
        <f>SUM(E38:P38)</f>
        <v>0</v>
      </c>
      <c r="R38" s="11"/>
    </row>
    <row r="39" spans="1:18" ht="12.75">
      <c r="A39" s="12">
        <v>19</v>
      </c>
      <c r="B39" s="167" t="s">
        <v>161</v>
      </c>
      <c r="C39" s="11"/>
      <c r="D39" s="11"/>
      <c r="E39" s="256"/>
      <c r="F39" s="256"/>
      <c r="G39" s="256"/>
      <c r="H39" s="256"/>
      <c r="I39" s="256"/>
      <c r="J39" s="256"/>
      <c r="K39" s="256"/>
      <c r="L39" s="256"/>
      <c r="M39" s="256"/>
      <c r="N39" s="256"/>
      <c r="O39" s="256"/>
      <c r="P39" s="256"/>
      <c r="Q39" s="29">
        <f>SUM(E39:P39)</f>
        <v>0</v>
      </c>
      <c r="R39" s="11"/>
    </row>
    <row r="40" spans="1:18" ht="13.5" thickBot="1">
      <c r="A40" s="12">
        <v>20</v>
      </c>
      <c r="B40" s="177" t="s">
        <v>89</v>
      </c>
      <c r="C40" s="11"/>
      <c r="D40" s="11"/>
      <c r="E40" s="36">
        <f aca="true" t="shared" si="4" ref="E40:Q40">ROUND(SUM(E37:E39),0)</f>
        <v>0</v>
      </c>
      <c r="F40" s="36">
        <f t="shared" si="4"/>
        <v>0</v>
      </c>
      <c r="G40" s="36">
        <f t="shared" si="4"/>
        <v>0</v>
      </c>
      <c r="H40" s="36">
        <f t="shared" si="4"/>
        <v>0</v>
      </c>
      <c r="I40" s="36">
        <f t="shared" si="4"/>
        <v>0</v>
      </c>
      <c r="J40" s="36">
        <f t="shared" si="4"/>
        <v>0</v>
      </c>
      <c r="K40" s="36">
        <f t="shared" si="4"/>
        <v>0</v>
      </c>
      <c r="L40" s="36">
        <f t="shared" si="4"/>
        <v>0</v>
      </c>
      <c r="M40" s="36">
        <f t="shared" si="4"/>
        <v>0</v>
      </c>
      <c r="N40" s="36">
        <f t="shared" si="4"/>
        <v>0</v>
      </c>
      <c r="O40" s="36">
        <f t="shared" si="4"/>
        <v>0</v>
      </c>
      <c r="P40" s="36">
        <f t="shared" si="4"/>
        <v>0</v>
      </c>
      <c r="Q40" s="71">
        <f t="shared" si="4"/>
        <v>0</v>
      </c>
      <c r="R40" s="11"/>
    </row>
    <row r="41" spans="1:18" ht="19.5" customHeight="1" thickTop="1">
      <c r="A41" s="12"/>
      <c r="B41" s="177"/>
      <c r="C41" s="11"/>
      <c r="D41" s="11"/>
      <c r="E41" s="11"/>
      <c r="F41" s="11"/>
      <c r="G41" s="11"/>
      <c r="H41" s="11"/>
      <c r="I41" s="11"/>
      <c r="J41" s="11"/>
      <c r="K41" s="11"/>
      <c r="L41" s="11"/>
      <c r="M41" s="11"/>
      <c r="N41" s="11"/>
      <c r="O41" s="11"/>
      <c r="P41" s="11"/>
      <c r="Q41" s="11"/>
      <c r="R41" s="11"/>
    </row>
    <row r="42" spans="1:18" ht="12.75">
      <c r="A42" s="12"/>
      <c r="B42" s="560" t="s">
        <v>174</v>
      </c>
      <c r="C42" s="11"/>
      <c r="D42" s="11"/>
      <c r="E42" s="11"/>
      <c r="F42" s="11"/>
      <c r="G42" s="11"/>
      <c r="H42" s="11"/>
      <c r="I42" s="11"/>
      <c r="J42" s="11"/>
      <c r="K42" s="11"/>
      <c r="L42" s="11"/>
      <c r="M42" s="11"/>
      <c r="N42" s="11"/>
      <c r="O42" s="11"/>
      <c r="P42" s="11"/>
      <c r="Q42" s="11"/>
      <c r="R42" s="11"/>
    </row>
    <row r="43" spans="1:18" ht="12.75">
      <c r="A43" s="12"/>
      <c r="B43" s="33" t="s">
        <v>178</v>
      </c>
      <c r="C43" s="8"/>
      <c r="D43" s="8"/>
      <c r="E43" s="8"/>
      <c r="F43" s="8"/>
      <c r="G43" s="8"/>
      <c r="H43" s="8"/>
      <c r="I43" s="8"/>
      <c r="J43" s="8"/>
      <c r="K43" s="8"/>
      <c r="L43" s="8"/>
      <c r="M43" s="8"/>
      <c r="N43" s="8"/>
      <c r="O43" s="8"/>
      <c r="P43" s="8"/>
      <c r="Q43" s="8"/>
      <c r="R43" s="8"/>
    </row>
    <row r="44" spans="1:18" ht="12.75">
      <c r="A44" s="12">
        <v>21</v>
      </c>
      <c r="B44" s="167" t="s">
        <v>385</v>
      </c>
      <c r="C44" s="37"/>
      <c r="D44" s="37"/>
      <c r="E44" s="256"/>
      <c r="F44" s="256"/>
      <c r="G44" s="256"/>
      <c r="H44" s="256"/>
      <c r="I44" s="256"/>
      <c r="J44" s="256"/>
      <c r="K44" s="256"/>
      <c r="L44" s="256"/>
      <c r="M44" s="256"/>
      <c r="N44" s="256"/>
      <c r="O44" s="256"/>
      <c r="P44" s="256"/>
      <c r="Q44" s="29">
        <f>SUM(E44:P44)</f>
        <v>0</v>
      </c>
      <c r="R44" s="59"/>
    </row>
    <row r="45" spans="1:18" ht="12.75">
      <c r="A45" s="12">
        <v>22</v>
      </c>
      <c r="B45" s="167" t="s">
        <v>386</v>
      </c>
      <c r="C45" s="37"/>
      <c r="D45" s="37"/>
      <c r="E45" s="256"/>
      <c r="F45" s="256"/>
      <c r="G45" s="256"/>
      <c r="H45" s="256"/>
      <c r="I45" s="256"/>
      <c r="J45" s="256"/>
      <c r="K45" s="256"/>
      <c r="L45" s="256"/>
      <c r="M45" s="256"/>
      <c r="N45" s="256"/>
      <c r="O45" s="256"/>
      <c r="P45" s="256"/>
      <c r="Q45" s="29">
        <f>SUM(E45:P45)</f>
        <v>0</v>
      </c>
      <c r="R45" s="59"/>
    </row>
    <row r="46" spans="1:18" ht="12.75">
      <c r="A46" s="12">
        <v>23</v>
      </c>
      <c r="B46" s="167" t="s">
        <v>161</v>
      </c>
      <c r="C46" s="37"/>
      <c r="D46" s="37"/>
      <c r="E46" s="256"/>
      <c r="F46" s="256"/>
      <c r="G46" s="256"/>
      <c r="H46" s="256"/>
      <c r="I46" s="256"/>
      <c r="J46" s="256"/>
      <c r="K46" s="256"/>
      <c r="L46" s="256"/>
      <c r="M46" s="256"/>
      <c r="N46" s="256"/>
      <c r="O46" s="256"/>
      <c r="P46" s="256"/>
      <c r="Q46" s="29">
        <f>SUM(E46:P46)</f>
        <v>0</v>
      </c>
      <c r="R46" s="59"/>
    </row>
    <row r="47" spans="1:18" ht="13.5" thickBot="1">
      <c r="A47" s="12">
        <v>24</v>
      </c>
      <c r="B47" s="177" t="s">
        <v>183</v>
      </c>
      <c r="C47" s="37"/>
      <c r="D47" s="37"/>
      <c r="E47" s="36">
        <f aca="true" t="shared" si="5" ref="E47:Q47">ROUND(SUM(E44:E46),0)</f>
        <v>0</v>
      </c>
      <c r="F47" s="36">
        <f t="shared" si="5"/>
        <v>0</v>
      </c>
      <c r="G47" s="36">
        <f t="shared" si="5"/>
        <v>0</v>
      </c>
      <c r="H47" s="36">
        <f t="shared" si="5"/>
        <v>0</v>
      </c>
      <c r="I47" s="36">
        <f t="shared" si="5"/>
        <v>0</v>
      </c>
      <c r="J47" s="36">
        <f t="shared" si="5"/>
        <v>0</v>
      </c>
      <c r="K47" s="36">
        <f t="shared" si="5"/>
        <v>0</v>
      </c>
      <c r="L47" s="36">
        <f t="shared" si="5"/>
        <v>0</v>
      </c>
      <c r="M47" s="36">
        <f t="shared" si="5"/>
        <v>0</v>
      </c>
      <c r="N47" s="36">
        <f t="shared" si="5"/>
        <v>0</v>
      </c>
      <c r="O47" s="36">
        <f t="shared" si="5"/>
        <v>0</v>
      </c>
      <c r="P47" s="36">
        <f t="shared" si="5"/>
        <v>0</v>
      </c>
      <c r="Q47" s="71">
        <f t="shared" si="5"/>
        <v>0</v>
      </c>
      <c r="R47" s="37"/>
    </row>
    <row r="48" spans="1:18" ht="9" customHeight="1" thickTop="1">
      <c r="A48" s="12"/>
      <c r="B48" s="177"/>
      <c r="C48" s="37"/>
      <c r="D48" s="37"/>
      <c r="E48" s="37"/>
      <c r="F48" s="37"/>
      <c r="G48" s="37"/>
      <c r="H48" s="37"/>
      <c r="I48" s="37"/>
      <c r="J48" s="37"/>
      <c r="K48" s="37"/>
      <c r="L48" s="37"/>
      <c r="M48" s="37"/>
      <c r="N48" s="37"/>
      <c r="O48" s="37"/>
      <c r="P48" s="37"/>
      <c r="Q48" s="37"/>
      <c r="R48" s="37"/>
    </row>
    <row r="49" spans="1:18" ht="12.75">
      <c r="A49" s="12"/>
      <c r="B49" s="178" t="s">
        <v>87</v>
      </c>
      <c r="C49" s="42"/>
      <c r="D49" s="42"/>
      <c r="E49" s="42"/>
      <c r="F49" s="42"/>
      <c r="G49" s="42"/>
      <c r="H49" s="8"/>
      <c r="I49" s="8"/>
      <c r="J49" s="8"/>
      <c r="K49" s="8"/>
      <c r="L49" s="8"/>
      <c r="M49" s="8"/>
      <c r="N49" s="8"/>
      <c r="O49" s="8"/>
      <c r="P49" s="8"/>
      <c r="Q49" s="8"/>
      <c r="R49" s="27"/>
    </row>
    <row r="50" spans="1:18" ht="12.75">
      <c r="A50" s="12">
        <v>25</v>
      </c>
      <c r="B50" s="167" t="s">
        <v>385</v>
      </c>
      <c r="C50" s="37"/>
      <c r="D50" s="37"/>
      <c r="E50" s="256"/>
      <c r="F50" s="256"/>
      <c r="G50" s="256"/>
      <c r="H50" s="256"/>
      <c r="I50" s="256"/>
      <c r="J50" s="256"/>
      <c r="K50" s="256"/>
      <c r="L50" s="256"/>
      <c r="M50" s="256"/>
      <c r="N50" s="256"/>
      <c r="O50" s="256"/>
      <c r="P50" s="256"/>
      <c r="Q50" s="29">
        <f>SUM(E50:P50)</f>
        <v>0</v>
      </c>
      <c r="R50" s="59"/>
    </row>
    <row r="51" spans="1:18" ht="12.75">
      <c r="A51" s="12">
        <v>26</v>
      </c>
      <c r="B51" s="167" t="s">
        <v>386</v>
      </c>
      <c r="C51" s="37"/>
      <c r="D51" s="37"/>
      <c r="E51" s="256"/>
      <c r="F51" s="256"/>
      <c r="G51" s="256"/>
      <c r="H51" s="256"/>
      <c r="I51" s="256"/>
      <c r="J51" s="256"/>
      <c r="K51" s="256"/>
      <c r="L51" s="256"/>
      <c r="M51" s="256"/>
      <c r="N51" s="256"/>
      <c r="O51" s="256"/>
      <c r="P51" s="256"/>
      <c r="Q51" s="29">
        <f>SUM(E51:P51)</f>
        <v>0</v>
      </c>
      <c r="R51" s="59"/>
    </row>
    <row r="52" spans="1:18" ht="12.75">
      <c r="A52" s="12">
        <v>27</v>
      </c>
      <c r="B52" s="167" t="s">
        <v>161</v>
      </c>
      <c r="C52" s="37"/>
      <c r="D52" s="37"/>
      <c r="E52" s="256"/>
      <c r="F52" s="256"/>
      <c r="G52" s="256"/>
      <c r="H52" s="256"/>
      <c r="I52" s="256"/>
      <c r="J52" s="256"/>
      <c r="K52" s="256"/>
      <c r="L52" s="256"/>
      <c r="M52" s="256"/>
      <c r="N52" s="256"/>
      <c r="O52" s="256"/>
      <c r="P52" s="256"/>
      <c r="Q52" s="29">
        <f>SUM(E52:P52)</f>
        <v>0</v>
      </c>
      <c r="R52" s="59"/>
    </row>
    <row r="53" spans="1:18" ht="13.5" thickBot="1">
      <c r="A53" s="12">
        <v>28</v>
      </c>
      <c r="B53" s="7" t="s">
        <v>184</v>
      </c>
      <c r="C53" s="37"/>
      <c r="D53" s="37"/>
      <c r="E53" s="36">
        <f aca="true" t="shared" si="6" ref="E53:Q53">ROUND(SUM(E50:E52),0)</f>
        <v>0</v>
      </c>
      <c r="F53" s="36">
        <f t="shared" si="6"/>
        <v>0</v>
      </c>
      <c r="G53" s="36">
        <f t="shared" si="6"/>
        <v>0</v>
      </c>
      <c r="H53" s="36">
        <f t="shared" si="6"/>
        <v>0</v>
      </c>
      <c r="I53" s="36">
        <f t="shared" si="6"/>
        <v>0</v>
      </c>
      <c r="J53" s="36">
        <f t="shared" si="6"/>
        <v>0</v>
      </c>
      <c r="K53" s="36">
        <f t="shared" si="6"/>
        <v>0</v>
      </c>
      <c r="L53" s="36">
        <f t="shared" si="6"/>
        <v>0</v>
      </c>
      <c r="M53" s="36">
        <f t="shared" si="6"/>
        <v>0</v>
      </c>
      <c r="N53" s="36">
        <f t="shared" si="6"/>
        <v>0</v>
      </c>
      <c r="O53" s="36">
        <f t="shared" si="6"/>
        <v>0</v>
      </c>
      <c r="P53" s="36">
        <f t="shared" si="6"/>
        <v>0</v>
      </c>
      <c r="Q53" s="71">
        <f t="shared" si="6"/>
        <v>0</v>
      </c>
      <c r="R53" s="37"/>
    </row>
    <row r="54" spans="1:18" ht="9.75" customHeight="1" thickTop="1">
      <c r="A54" s="12"/>
      <c r="B54" s="7"/>
      <c r="C54" s="37"/>
      <c r="D54" s="37"/>
      <c r="E54" s="37"/>
      <c r="F54" s="37"/>
      <c r="G54" s="37"/>
      <c r="H54" s="37"/>
      <c r="I54" s="37"/>
      <c r="J54" s="37"/>
      <c r="K54" s="37"/>
      <c r="L54" s="37"/>
      <c r="M54" s="37"/>
      <c r="N54" s="37"/>
      <c r="O54" s="37"/>
      <c r="P54" s="37"/>
      <c r="Q54" s="37"/>
      <c r="R54" s="37"/>
    </row>
    <row r="55" spans="1:18" ht="12.75">
      <c r="A55" s="12"/>
      <c r="B55" s="42" t="s">
        <v>88</v>
      </c>
      <c r="C55" s="42"/>
      <c r="D55" s="42"/>
      <c r="E55" s="42"/>
      <c r="F55" s="42"/>
      <c r="G55" s="42"/>
      <c r="H55" s="42"/>
      <c r="I55" s="42"/>
      <c r="J55" s="42"/>
      <c r="K55" s="42"/>
      <c r="L55" s="42"/>
      <c r="M55" s="42"/>
      <c r="N55" s="42"/>
      <c r="O55" s="42"/>
      <c r="P55" s="42"/>
      <c r="Q55" s="42"/>
      <c r="R55" s="37"/>
    </row>
    <row r="56" spans="1:18" ht="12.75">
      <c r="A56" s="12">
        <v>29</v>
      </c>
      <c r="B56" s="167" t="s">
        <v>385</v>
      </c>
      <c r="C56" s="168"/>
      <c r="D56" s="37"/>
      <c r="E56" s="256"/>
      <c r="F56" s="256"/>
      <c r="G56" s="256"/>
      <c r="H56" s="256"/>
      <c r="I56" s="256"/>
      <c r="J56" s="256"/>
      <c r="K56" s="256"/>
      <c r="L56" s="256"/>
      <c r="M56" s="256"/>
      <c r="N56" s="256"/>
      <c r="O56" s="256"/>
      <c r="P56" s="256"/>
      <c r="Q56" s="29">
        <f>SUM(E56:P56)</f>
        <v>0</v>
      </c>
      <c r="R56" s="59"/>
    </row>
    <row r="57" spans="1:18" ht="12.75">
      <c r="A57" s="12">
        <v>30</v>
      </c>
      <c r="B57" s="167" t="s">
        <v>386</v>
      </c>
      <c r="C57" s="168"/>
      <c r="D57" s="37"/>
      <c r="E57" s="256"/>
      <c r="F57" s="256"/>
      <c r="G57" s="256"/>
      <c r="H57" s="256"/>
      <c r="I57" s="256"/>
      <c r="J57" s="256"/>
      <c r="K57" s="256"/>
      <c r="L57" s="256"/>
      <c r="M57" s="256"/>
      <c r="N57" s="256"/>
      <c r="O57" s="256"/>
      <c r="P57" s="256"/>
      <c r="Q57" s="29">
        <f>SUM(E57:P57)</f>
        <v>0</v>
      </c>
      <c r="R57" s="59"/>
    </row>
    <row r="58" spans="1:18" ht="12.75">
      <c r="A58" s="12">
        <v>31</v>
      </c>
      <c r="B58" s="167" t="s">
        <v>161</v>
      </c>
      <c r="C58" s="168"/>
      <c r="D58" s="37"/>
      <c r="E58" s="256"/>
      <c r="F58" s="256"/>
      <c r="G58" s="256"/>
      <c r="H58" s="256"/>
      <c r="I58" s="256"/>
      <c r="J58" s="256"/>
      <c r="K58" s="256"/>
      <c r="L58" s="256"/>
      <c r="M58" s="256"/>
      <c r="N58" s="256"/>
      <c r="O58" s="256"/>
      <c r="P58" s="256"/>
      <c r="Q58" s="29">
        <f>SUM(E58:P58)</f>
        <v>0</v>
      </c>
      <c r="R58" s="59"/>
    </row>
    <row r="59" spans="1:18" ht="13.5" thickBot="1">
      <c r="A59" s="12">
        <v>32</v>
      </c>
      <c r="B59" s="177" t="s">
        <v>185</v>
      </c>
      <c r="C59" s="168"/>
      <c r="D59" s="37"/>
      <c r="E59" s="36">
        <f aca="true" t="shared" si="7" ref="E59:Q59">ROUND(SUM(E56:E58),0)</f>
        <v>0</v>
      </c>
      <c r="F59" s="36">
        <f t="shared" si="7"/>
        <v>0</v>
      </c>
      <c r="G59" s="36">
        <f t="shared" si="7"/>
        <v>0</v>
      </c>
      <c r="H59" s="36">
        <f t="shared" si="7"/>
        <v>0</v>
      </c>
      <c r="I59" s="36">
        <f t="shared" si="7"/>
        <v>0</v>
      </c>
      <c r="J59" s="36">
        <f t="shared" si="7"/>
        <v>0</v>
      </c>
      <c r="K59" s="36">
        <f t="shared" si="7"/>
        <v>0</v>
      </c>
      <c r="L59" s="36">
        <f t="shared" si="7"/>
        <v>0</v>
      </c>
      <c r="M59" s="36">
        <f t="shared" si="7"/>
        <v>0</v>
      </c>
      <c r="N59" s="36">
        <f t="shared" si="7"/>
        <v>0</v>
      </c>
      <c r="O59" s="36">
        <f t="shared" si="7"/>
        <v>0</v>
      </c>
      <c r="P59" s="36">
        <f t="shared" si="7"/>
        <v>0</v>
      </c>
      <c r="Q59" s="71">
        <f t="shared" si="7"/>
        <v>0</v>
      </c>
      <c r="R59" s="37"/>
    </row>
    <row r="60" spans="1:18" ht="13.5" thickTop="1">
      <c r="A60" s="12"/>
      <c r="B60" s="177"/>
      <c r="C60" s="456" t="s">
        <v>348</v>
      </c>
      <c r="D60" s="37"/>
      <c r="E60" s="406" t="str">
        <f>IF(ABS(+E59-('Part 5'!E59+'Part 5'!E60))&gt;1,"ERROR"," ")</f>
        <v> </v>
      </c>
      <c r="F60" s="406" t="str">
        <f>IF(ABS(+F59-('Part 5'!F59+'Part 5'!F60))&gt;1,"ERROR"," ")</f>
        <v> </v>
      </c>
      <c r="G60" s="406" t="str">
        <f>IF(ABS(+G59-('Part 5'!G59+'Part 5'!G60))&gt;1,"ERROR"," ")</f>
        <v> </v>
      </c>
      <c r="H60" s="406" t="str">
        <f>IF(ABS(+H59-('Part 5'!H59+'Part 5'!H60))&gt;1,"ERROR"," ")</f>
        <v> </v>
      </c>
      <c r="I60" s="406" t="str">
        <f>IF(ABS(+I59-('Part 5'!I59+'Part 5'!I60))&gt;1,"ERROR"," ")</f>
        <v> </v>
      </c>
      <c r="J60" s="406" t="str">
        <f>IF(ABS(+J59-('Part 5'!J59+'Part 5'!J60))&gt;1,"ERROR"," ")</f>
        <v> </v>
      </c>
      <c r="K60" s="406" t="str">
        <f>IF(ABS(+K59-('Part 5'!K59+'Part 5'!K60))&gt;1,"ERROR"," ")</f>
        <v> </v>
      </c>
      <c r="L60" s="406" t="str">
        <f>IF(ABS(+L59-('Part 5'!L59+'Part 5'!L60))&gt;1,"ERROR"," ")</f>
        <v> </v>
      </c>
      <c r="M60" s="406" t="str">
        <f>IF(ABS(+M59-('Part 5'!M59+'Part 5'!M60))&gt;1,"ERROR"," ")</f>
        <v> </v>
      </c>
      <c r="N60" s="406" t="str">
        <f>IF(ABS(+N59-('Part 5'!N59+'Part 5'!N60))&gt;1,"ERROR"," ")</f>
        <v> </v>
      </c>
      <c r="O60" s="406" t="str">
        <f>IF(ABS(+O59-('Part 5'!O59+'Part 5'!O60))&gt;1,"ERROR"," ")</f>
        <v> </v>
      </c>
      <c r="P60" s="406" t="str">
        <f>IF(ABS(+P59-('Part 5'!P59+'Part 5'!P60))&gt;1,"ERROR"," ")</f>
        <v> </v>
      </c>
      <c r="Q60" s="406" t="str">
        <f>IF(ABS(+Q59-('Part 5'!Q59+'Part 5'!Q60))&gt;1,"ERROR"," ")</f>
        <v> </v>
      </c>
      <c r="R60" s="37"/>
    </row>
    <row r="61" spans="1:18" ht="12.75">
      <c r="A61" s="12"/>
      <c r="B61" s="197" t="s">
        <v>135</v>
      </c>
      <c r="C61" s="267"/>
      <c r="D61" s="42"/>
      <c r="E61" s="42"/>
      <c r="F61" s="42"/>
      <c r="G61" s="8"/>
      <c r="H61" s="8"/>
      <c r="I61" s="8"/>
      <c r="J61" s="8"/>
      <c r="K61" s="8"/>
      <c r="L61" s="8"/>
      <c r="M61" s="8"/>
      <c r="N61" s="8"/>
      <c r="O61" s="8"/>
      <c r="P61" s="8"/>
      <c r="Q61" s="8"/>
      <c r="R61" s="27"/>
    </row>
    <row r="62" spans="1:18" ht="12.75">
      <c r="A62" s="12">
        <v>33</v>
      </c>
      <c r="B62" s="167" t="s">
        <v>385</v>
      </c>
      <c r="C62" s="455"/>
      <c r="D62" s="37"/>
      <c r="E62" s="256"/>
      <c r="F62" s="256"/>
      <c r="G62" s="256"/>
      <c r="H62" s="256"/>
      <c r="I62" s="256"/>
      <c r="J62" s="256"/>
      <c r="K62" s="256"/>
      <c r="L62" s="256"/>
      <c r="M62" s="256"/>
      <c r="N62" s="256"/>
      <c r="O62" s="256"/>
      <c r="P62" s="256"/>
      <c r="Q62" s="29">
        <f>SUM(E62:P62)</f>
        <v>0</v>
      </c>
      <c r="R62" s="59"/>
    </row>
    <row r="63" spans="1:18" ht="12.75">
      <c r="A63" s="12">
        <v>34</v>
      </c>
      <c r="B63" s="167" t="s">
        <v>386</v>
      </c>
      <c r="C63" s="455"/>
      <c r="D63" s="37"/>
      <c r="E63" s="256"/>
      <c r="F63" s="256"/>
      <c r="G63" s="256"/>
      <c r="H63" s="256"/>
      <c r="I63" s="256"/>
      <c r="J63" s="256"/>
      <c r="K63" s="256"/>
      <c r="L63" s="256"/>
      <c r="M63" s="256"/>
      <c r="N63" s="256"/>
      <c r="O63" s="256"/>
      <c r="P63" s="256"/>
      <c r="Q63" s="29">
        <f>SUM(E63:P63)</f>
        <v>0</v>
      </c>
      <c r="R63" s="59"/>
    </row>
    <row r="64" spans="1:18" ht="12.75">
      <c r="A64" s="12">
        <v>35</v>
      </c>
      <c r="B64" s="167" t="s">
        <v>161</v>
      </c>
      <c r="C64" s="455"/>
      <c r="D64" s="37"/>
      <c r="E64" s="256"/>
      <c r="F64" s="256"/>
      <c r="G64" s="256"/>
      <c r="H64" s="256"/>
      <c r="I64" s="256"/>
      <c r="J64" s="256"/>
      <c r="K64" s="256"/>
      <c r="L64" s="256"/>
      <c r="M64" s="256"/>
      <c r="N64" s="256"/>
      <c r="O64" s="256"/>
      <c r="P64" s="256"/>
      <c r="Q64" s="29">
        <f>SUM(E64:P64)</f>
        <v>0</v>
      </c>
      <c r="R64" s="59"/>
    </row>
    <row r="65" spans="1:18" ht="13.5" thickBot="1">
      <c r="A65" s="12">
        <v>36</v>
      </c>
      <c r="B65" s="254" t="s">
        <v>186</v>
      </c>
      <c r="C65" s="455"/>
      <c r="D65" s="37"/>
      <c r="E65" s="36">
        <f aca="true" t="shared" si="8" ref="E65:Q65">ROUND(SUM(E62:E64),0)</f>
        <v>0</v>
      </c>
      <c r="F65" s="36">
        <f t="shared" si="8"/>
        <v>0</v>
      </c>
      <c r="G65" s="36">
        <f t="shared" si="8"/>
        <v>0</v>
      </c>
      <c r="H65" s="36">
        <f t="shared" si="8"/>
        <v>0</v>
      </c>
      <c r="I65" s="36">
        <f t="shared" si="8"/>
        <v>0</v>
      </c>
      <c r="J65" s="36">
        <f t="shared" si="8"/>
        <v>0</v>
      </c>
      <c r="K65" s="36">
        <f t="shared" si="8"/>
        <v>0</v>
      </c>
      <c r="L65" s="36">
        <f t="shared" si="8"/>
        <v>0</v>
      </c>
      <c r="M65" s="36">
        <f t="shared" si="8"/>
        <v>0</v>
      </c>
      <c r="N65" s="36">
        <f t="shared" si="8"/>
        <v>0</v>
      </c>
      <c r="O65" s="36">
        <f t="shared" si="8"/>
        <v>0</v>
      </c>
      <c r="P65" s="36">
        <f t="shared" si="8"/>
        <v>0</v>
      </c>
      <c r="Q65" s="71">
        <f t="shared" si="8"/>
        <v>0</v>
      </c>
      <c r="R65" s="37"/>
    </row>
    <row r="66" spans="1:18" ht="13.5" thickTop="1">
      <c r="A66" s="12"/>
      <c r="B66" s="27"/>
      <c r="C66" s="456" t="s">
        <v>348</v>
      </c>
      <c r="D66" s="11"/>
      <c r="E66" s="405" t="str">
        <f>IF(ABS(+E65-('Part 5'!E61+'Part 5'!E75))&gt;1,"ERROR"," ")</f>
        <v> </v>
      </c>
      <c r="F66" s="405" t="str">
        <f>IF(ABS(+F65-('Part 5'!F61+'Part 5'!F75))&gt;1,"ERROR"," ")</f>
        <v> </v>
      </c>
      <c r="G66" s="405" t="str">
        <f>IF(ABS(+G65-('Part 5'!G61+'Part 5'!G75))&gt;1,"ERROR"," ")</f>
        <v> </v>
      </c>
      <c r="H66" s="405" t="str">
        <f>IF(ABS(+H65-('Part 5'!H61+'Part 5'!H75))&gt;1,"ERROR"," ")</f>
        <v> </v>
      </c>
      <c r="I66" s="405" t="str">
        <f>IF(ABS(+I65-('Part 5'!I61+'Part 5'!I75))&gt;1,"ERROR"," ")</f>
        <v> </v>
      </c>
      <c r="J66" s="405" t="str">
        <f>IF(ABS(+J65-('Part 5'!J61+'Part 5'!J75))&gt;1,"ERROR"," ")</f>
        <v> </v>
      </c>
      <c r="K66" s="405" t="str">
        <f>IF(ABS(+K65-('Part 5'!K61+'Part 5'!K75))&gt;1,"ERROR"," ")</f>
        <v> </v>
      </c>
      <c r="L66" s="405" t="str">
        <f>IF(ABS(+L65-('Part 5'!L61+'Part 5'!L75))&gt;1,"ERROR"," ")</f>
        <v> </v>
      </c>
      <c r="M66" s="405" t="str">
        <f>IF(ABS(+M65-('Part 5'!M61+'Part 5'!M75))&gt;1,"ERROR"," ")</f>
        <v> </v>
      </c>
      <c r="N66" s="405" t="str">
        <f>IF(ABS(+N65-('Part 5'!N61+'Part 5'!N75))&gt;1,"ERROR"," ")</f>
        <v> </v>
      </c>
      <c r="O66" s="405" t="str">
        <f>IF(ABS(+O65-('Part 5'!O61+'Part 5'!O75))&gt;1,"ERROR"," ")</f>
        <v> </v>
      </c>
      <c r="P66" s="405" t="str">
        <f>IF(ABS(+P65-('Part 5'!P61+'Part 5'!P75))&gt;1,"ERROR"," ")</f>
        <v> </v>
      </c>
      <c r="Q66" s="405" t="str">
        <f>IF(ABS(+Q65-('Part 5'!Q61+'Part 5'!Q75))&gt;1,"ERROR"," ")</f>
        <v> </v>
      </c>
      <c r="R66" s="37"/>
    </row>
    <row r="67" spans="1:18" ht="12.75">
      <c r="A67" s="15"/>
      <c r="B67" s="497" t="s">
        <v>424</v>
      </c>
      <c r="C67" s="456"/>
      <c r="D67" s="11"/>
      <c r="E67" s="405"/>
      <c r="F67" s="405"/>
      <c r="G67" s="405"/>
      <c r="H67" s="405"/>
      <c r="I67" s="405"/>
      <c r="J67" s="405"/>
      <c r="K67" s="405"/>
      <c r="L67" s="405"/>
      <c r="M67" s="405"/>
      <c r="N67" s="405"/>
      <c r="O67" s="405"/>
      <c r="P67" s="405"/>
      <c r="Q67" s="405"/>
      <c r="R67" s="37"/>
    </row>
    <row r="68" spans="1:18" ht="13.5" thickBot="1">
      <c r="A68" s="15">
        <v>37</v>
      </c>
      <c r="B68" s="498" t="s">
        <v>161</v>
      </c>
      <c r="C68" s="456"/>
      <c r="D68" s="11"/>
      <c r="E68" s="492"/>
      <c r="F68" s="492"/>
      <c r="G68" s="492"/>
      <c r="H68" s="492"/>
      <c r="I68" s="492"/>
      <c r="J68" s="492"/>
      <c r="K68" s="492"/>
      <c r="L68" s="492"/>
      <c r="M68" s="492"/>
      <c r="N68" s="492"/>
      <c r="O68" s="492"/>
      <c r="P68" s="492"/>
      <c r="Q68" s="493">
        <f>SUM(E68:P68)</f>
        <v>0</v>
      </c>
      <c r="R68" s="37"/>
    </row>
    <row r="69" spans="1:18" ht="10.5" customHeight="1" thickTop="1">
      <c r="A69" s="15"/>
      <c r="B69" s="27"/>
      <c r="C69" s="456"/>
      <c r="D69" s="11"/>
      <c r="E69" s="405"/>
      <c r="F69" s="405"/>
      <c r="G69" s="405"/>
      <c r="H69" s="405"/>
      <c r="I69" s="405"/>
      <c r="J69" s="405"/>
      <c r="K69" s="405"/>
      <c r="L69" s="405"/>
      <c r="M69" s="405"/>
      <c r="N69" s="405"/>
      <c r="O69" s="405"/>
      <c r="P69" s="405"/>
      <c r="Q69" s="405"/>
      <c r="R69" s="37"/>
    </row>
    <row r="70" spans="1:18" ht="12.75">
      <c r="A70" s="15"/>
      <c r="B70" s="42" t="s">
        <v>130</v>
      </c>
      <c r="C70" s="178"/>
      <c r="D70" s="42"/>
      <c r="E70" s="42"/>
      <c r="F70" s="42"/>
      <c r="G70" s="8"/>
      <c r="H70" s="8"/>
      <c r="I70" s="8"/>
      <c r="J70" s="8"/>
      <c r="K70" s="8"/>
      <c r="L70" s="8"/>
      <c r="M70" s="8"/>
      <c r="N70" s="8"/>
      <c r="O70" s="8"/>
      <c r="P70" s="8"/>
      <c r="Q70" s="8"/>
      <c r="R70" s="27"/>
    </row>
    <row r="71" spans="1:18" ht="12.75">
      <c r="A71" s="15">
        <v>38</v>
      </c>
      <c r="B71" s="167" t="s">
        <v>385</v>
      </c>
      <c r="C71" s="168"/>
      <c r="D71" s="37"/>
      <c r="E71" s="256"/>
      <c r="F71" s="256"/>
      <c r="G71" s="256"/>
      <c r="H71" s="256"/>
      <c r="I71" s="256"/>
      <c r="J71" s="256"/>
      <c r="K71" s="256"/>
      <c r="L71" s="256"/>
      <c r="M71" s="256"/>
      <c r="N71" s="256"/>
      <c r="O71" s="256"/>
      <c r="P71" s="256"/>
      <c r="Q71" s="29">
        <f>SUM(E71:P71)</f>
        <v>0</v>
      </c>
      <c r="R71" s="59"/>
    </row>
    <row r="72" spans="1:18" ht="12.75">
      <c r="A72" s="15">
        <v>39</v>
      </c>
      <c r="B72" s="167" t="s">
        <v>386</v>
      </c>
      <c r="C72" s="168"/>
      <c r="D72" s="37"/>
      <c r="E72" s="256"/>
      <c r="F72" s="256"/>
      <c r="G72" s="256"/>
      <c r="H72" s="256"/>
      <c r="I72" s="256"/>
      <c r="J72" s="256"/>
      <c r="K72" s="256"/>
      <c r="L72" s="256"/>
      <c r="M72" s="256"/>
      <c r="N72" s="256"/>
      <c r="O72" s="256"/>
      <c r="P72" s="256"/>
      <c r="Q72" s="29">
        <f>SUM(E72:P72)</f>
        <v>0</v>
      </c>
      <c r="R72" s="59"/>
    </row>
    <row r="73" spans="1:18" ht="12.75">
      <c r="A73" s="15">
        <v>40</v>
      </c>
      <c r="B73" s="167" t="s">
        <v>161</v>
      </c>
      <c r="C73" s="168"/>
      <c r="D73" s="37"/>
      <c r="E73" s="256"/>
      <c r="F73" s="256"/>
      <c r="G73" s="256"/>
      <c r="H73" s="256"/>
      <c r="I73" s="256"/>
      <c r="J73" s="256"/>
      <c r="K73" s="256"/>
      <c r="L73" s="256"/>
      <c r="M73" s="256"/>
      <c r="N73" s="256"/>
      <c r="O73" s="256"/>
      <c r="P73" s="256"/>
      <c r="Q73" s="29">
        <f>SUM(E73:P73)</f>
        <v>0</v>
      </c>
      <c r="R73" s="59"/>
    </row>
    <row r="74" spans="1:18" ht="13.5" thickBot="1">
      <c r="A74" s="15">
        <v>41</v>
      </c>
      <c r="B74" s="177" t="s">
        <v>187</v>
      </c>
      <c r="C74" s="168"/>
      <c r="D74" s="37"/>
      <c r="E74" s="36">
        <f aca="true" t="shared" si="9" ref="E74:Q74">ROUND(SUM(E71:E73),0)</f>
        <v>0</v>
      </c>
      <c r="F74" s="36">
        <f t="shared" si="9"/>
        <v>0</v>
      </c>
      <c r="G74" s="36">
        <f t="shared" si="9"/>
        <v>0</v>
      </c>
      <c r="H74" s="36">
        <f t="shared" si="9"/>
        <v>0</v>
      </c>
      <c r="I74" s="36">
        <f t="shared" si="9"/>
        <v>0</v>
      </c>
      <c r="J74" s="36">
        <f t="shared" si="9"/>
        <v>0</v>
      </c>
      <c r="K74" s="36">
        <f t="shared" si="9"/>
        <v>0</v>
      </c>
      <c r="L74" s="36">
        <f t="shared" si="9"/>
        <v>0</v>
      </c>
      <c r="M74" s="36">
        <f t="shared" si="9"/>
        <v>0</v>
      </c>
      <c r="N74" s="36">
        <f t="shared" si="9"/>
        <v>0</v>
      </c>
      <c r="O74" s="36">
        <f t="shared" si="9"/>
        <v>0</v>
      </c>
      <c r="P74" s="36">
        <f t="shared" si="9"/>
        <v>0</v>
      </c>
      <c r="Q74" s="71">
        <f t="shared" si="9"/>
        <v>0</v>
      </c>
      <c r="R74" s="37"/>
    </row>
    <row r="75" spans="1:18" ht="13.5" thickTop="1">
      <c r="A75" s="15"/>
      <c r="B75" s="7"/>
      <c r="C75" s="37"/>
      <c r="D75" s="37"/>
      <c r="E75" s="37"/>
      <c r="F75" s="37"/>
      <c r="G75" s="37"/>
      <c r="H75" s="37"/>
      <c r="I75" s="37"/>
      <c r="J75" s="37"/>
      <c r="K75" s="37"/>
      <c r="L75" s="37"/>
      <c r="M75" s="37"/>
      <c r="N75" s="37"/>
      <c r="O75" s="37"/>
      <c r="P75" s="37"/>
      <c r="Q75" s="37"/>
      <c r="R75" s="37"/>
    </row>
    <row r="76" spans="1:18" ht="12.75">
      <c r="A76" s="42" t="s">
        <v>425</v>
      </c>
      <c r="B76" s="8"/>
      <c r="C76" s="37"/>
      <c r="D76" s="37"/>
      <c r="E76" s="37"/>
      <c r="F76" s="37"/>
      <c r="G76" s="37"/>
      <c r="H76" s="37"/>
      <c r="I76" s="37"/>
      <c r="J76" s="37"/>
      <c r="K76" s="37"/>
      <c r="L76" s="37"/>
      <c r="M76" s="37"/>
      <c r="N76" s="37"/>
      <c r="O76" s="37"/>
      <c r="P76" s="37"/>
      <c r="Q76" s="37"/>
      <c r="R76" s="37"/>
    </row>
    <row r="77" spans="1:18" ht="12.75" customHeight="1">
      <c r="A77" s="15">
        <v>42</v>
      </c>
      <c r="B77" s="693"/>
      <c r="C77" s="693"/>
      <c r="D77" s="693"/>
      <c r="E77" s="693"/>
      <c r="F77" s="693"/>
      <c r="G77" s="693"/>
      <c r="H77" s="693"/>
      <c r="I77" s="693"/>
      <c r="J77" s="693"/>
      <c r="K77" s="693"/>
      <c r="L77" s="693"/>
      <c r="M77" s="693"/>
      <c r="N77" s="693"/>
      <c r="O77" s="693"/>
      <c r="P77" s="693"/>
      <c r="Q77" s="693"/>
      <c r="R77" s="86"/>
    </row>
    <row r="78" spans="1:18" ht="12.75" customHeight="1">
      <c r="A78" s="15"/>
      <c r="B78" s="425"/>
      <c r="C78" s="425"/>
      <c r="D78" s="425"/>
      <c r="E78" s="425"/>
      <c r="F78" s="425"/>
      <c r="G78" s="425"/>
      <c r="H78" s="425"/>
      <c r="I78" s="425"/>
      <c r="J78" s="425"/>
      <c r="K78" s="425"/>
      <c r="L78" s="425"/>
      <c r="M78" s="425"/>
      <c r="N78" s="425"/>
      <c r="O78" s="425"/>
      <c r="P78" s="425"/>
      <c r="Q78" s="425"/>
      <c r="R78" s="86"/>
    </row>
    <row r="79" spans="1:18" ht="12.75" customHeight="1">
      <c r="A79" s="15">
        <v>43</v>
      </c>
      <c r="B79" s="496" t="s">
        <v>427</v>
      </c>
      <c r="C79" s="425"/>
      <c r="D79" s="425"/>
      <c r="E79" s="256"/>
      <c r="F79" s="256"/>
      <c r="G79" s="256"/>
      <c r="H79" s="256"/>
      <c r="I79" s="256"/>
      <c r="J79" s="256"/>
      <c r="K79" s="256"/>
      <c r="L79" s="256"/>
      <c r="M79" s="256"/>
      <c r="N79" s="256"/>
      <c r="O79" s="256"/>
      <c r="P79" s="256"/>
      <c r="Q79" s="29">
        <f>SUM(E79:P79)</f>
        <v>0</v>
      </c>
      <c r="R79" s="86"/>
    </row>
    <row r="80" spans="1:18" ht="12.75" customHeight="1">
      <c r="A80" s="15">
        <v>44</v>
      </c>
      <c r="B80" s="496" t="s">
        <v>428</v>
      </c>
      <c r="C80" s="425"/>
      <c r="D80" s="425"/>
      <c r="E80" s="256"/>
      <c r="F80" s="256"/>
      <c r="G80" s="256"/>
      <c r="H80" s="256"/>
      <c r="I80" s="256"/>
      <c r="J80" s="256"/>
      <c r="K80" s="256"/>
      <c r="L80" s="256"/>
      <c r="M80" s="256"/>
      <c r="N80" s="256"/>
      <c r="O80" s="256"/>
      <c r="P80" s="256"/>
      <c r="Q80" s="29">
        <f>SUM(E80:P80)</f>
        <v>0</v>
      </c>
      <c r="R80" s="86"/>
    </row>
    <row r="81" spans="1:18" ht="16.5" customHeight="1">
      <c r="A81" s="15"/>
      <c r="B81" s="496"/>
      <c r="C81" s="425"/>
      <c r="D81" s="425"/>
      <c r="E81" s="344"/>
      <c r="F81" s="344"/>
      <c r="G81" s="344"/>
      <c r="H81" s="344"/>
      <c r="I81" s="344"/>
      <c r="J81" s="344"/>
      <c r="K81" s="344"/>
      <c r="L81" s="344"/>
      <c r="M81" s="344"/>
      <c r="N81" s="344"/>
      <c r="O81" s="344"/>
      <c r="P81" s="344"/>
      <c r="Q81" s="29"/>
      <c r="R81" s="86"/>
    </row>
    <row r="82" spans="1:18" ht="12.75" customHeight="1">
      <c r="A82" s="244"/>
      <c r="B82" s="560" t="s">
        <v>448</v>
      </c>
      <c r="C82" s="11"/>
      <c r="D82" s="11"/>
      <c r="E82" s="11"/>
      <c r="F82" s="11"/>
      <c r="G82" s="11"/>
      <c r="H82" s="11"/>
      <c r="I82" s="11"/>
      <c r="J82" s="11"/>
      <c r="K82" s="11"/>
      <c r="L82" s="11"/>
      <c r="M82" s="11"/>
      <c r="N82" s="11"/>
      <c r="O82" s="11"/>
      <c r="P82" s="11"/>
      <c r="Q82" s="11"/>
      <c r="R82" s="86"/>
    </row>
    <row r="83" spans="1:18" ht="12.75" customHeight="1">
      <c r="A83" s="15"/>
      <c r="B83" s="33" t="s">
        <v>214</v>
      </c>
      <c r="C83" s="11"/>
      <c r="D83" s="11"/>
      <c r="E83" s="11"/>
      <c r="F83" s="11"/>
      <c r="G83" s="11"/>
      <c r="H83" s="11"/>
      <c r="I83" s="11"/>
      <c r="J83" s="11"/>
      <c r="K83" s="11"/>
      <c r="L83" s="11"/>
      <c r="M83" s="11"/>
      <c r="N83" s="11"/>
      <c r="O83" s="11"/>
      <c r="P83" s="11"/>
      <c r="Q83" s="11"/>
      <c r="R83" s="86"/>
    </row>
    <row r="84" spans="1:18" ht="12.75" customHeight="1">
      <c r="A84" s="15">
        <v>45</v>
      </c>
      <c r="B84" s="498" t="s">
        <v>385</v>
      </c>
      <c r="C84" s="11"/>
      <c r="D84" s="11"/>
      <c r="E84" s="45">
        <f>+E13+E19+E25+E31+E37</f>
        <v>0</v>
      </c>
      <c r="F84" s="45">
        <f aca="true" t="shared" si="10" ref="F84:Q84">+F13+F19+F25+F31+F37</f>
        <v>0</v>
      </c>
      <c r="G84" s="45">
        <f t="shared" si="10"/>
        <v>0</v>
      </c>
      <c r="H84" s="45">
        <f t="shared" si="10"/>
        <v>0</v>
      </c>
      <c r="I84" s="45">
        <f t="shared" si="10"/>
        <v>0</v>
      </c>
      <c r="J84" s="45">
        <f t="shared" si="10"/>
        <v>0</v>
      </c>
      <c r="K84" s="45">
        <f t="shared" si="10"/>
        <v>0</v>
      </c>
      <c r="L84" s="45">
        <f t="shared" si="10"/>
        <v>0</v>
      </c>
      <c r="M84" s="45">
        <f t="shared" si="10"/>
        <v>0</v>
      </c>
      <c r="N84" s="45">
        <f t="shared" si="10"/>
        <v>0</v>
      </c>
      <c r="O84" s="45">
        <f t="shared" si="10"/>
        <v>0</v>
      </c>
      <c r="P84" s="45">
        <f t="shared" si="10"/>
        <v>0</v>
      </c>
      <c r="Q84" s="45">
        <f t="shared" si="10"/>
        <v>0</v>
      </c>
      <c r="R84" s="86"/>
    </row>
    <row r="85" spans="1:18" ht="12.75" customHeight="1">
      <c r="A85" s="15">
        <v>46</v>
      </c>
      <c r="B85" s="498" t="s">
        <v>386</v>
      </c>
      <c r="C85" s="11"/>
      <c r="D85" s="11"/>
      <c r="E85" s="45">
        <f aca="true" t="shared" si="11" ref="E85:Q86">+E14+E20+E26+E32+E38</f>
        <v>0</v>
      </c>
      <c r="F85" s="45">
        <f t="shared" si="11"/>
        <v>0</v>
      </c>
      <c r="G85" s="45">
        <f t="shared" si="11"/>
        <v>0</v>
      </c>
      <c r="H85" s="45">
        <f t="shared" si="11"/>
        <v>0</v>
      </c>
      <c r="I85" s="45">
        <f t="shared" si="11"/>
        <v>0</v>
      </c>
      <c r="J85" s="45">
        <f t="shared" si="11"/>
        <v>0</v>
      </c>
      <c r="K85" s="45">
        <f t="shared" si="11"/>
        <v>0</v>
      </c>
      <c r="L85" s="45">
        <f t="shared" si="11"/>
        <v>0</v>
      </c>
      <c r="M85" s="45">
        <f t="shared" si="11"/>
        <v>0</v>
      </c>
      <c r="N85" s="45">
        <f t="shared" si="11"/>
        <v>0</v>
      </c>
      <c r="O85" s="45">
        <f t="shared" si="11"/>
        <v>0</v>
      </c>
      <c r="P85" s="45">
        <f t="shared" si="11"/>
        <v>0</v>
      </c>
      <c r="Q85" s="45">
        <f t="shared" si="11"/>
        <v>0</v>
      </c>
      <c r="R85" s="86"/>
    </row>
    <row r="86" spans="1:18" ht="12.75" customHeight="1">
      <c r="A86" s="15">
        <v>47</v>
      </c>
      <c r="B86" s="498" t="s">
        <v>161</v>
      </c>
      <c r="C86" s="11"/>
      <c r="D86" s="11"/>
      <c r="E86" s="45">
        <f t="shared" si="11"/>
        <v>0</v>
      </c>
      <c r="F86" s="45">
        <f t="shared" si="11"/>
        <v>0</v>
      </c>
      <c r="G86" s="45">
        <f t="shared" si="11"/>
        <v>0</v>
      </c>
      <c r="H86" s="45">
        <f t="shared" si="11"/>
        <v>0</v>
      </c>
      <c r="I86" s="45">
        <f t="shared" si="11"/>
        <v>0</v>
      </c>
      <c r="J86" s="45">
        <f t="shared" si="11"/>
        <v>0</v>
      </c>
      <c r="K86" s="45">
        <f t="shared" si="11"/>
        <v>0</v>
      </c>
      <c r="L86" s="45">
        <f t="shared" si="11"/>
        <v>0</v>
      </c>
      <c r="M86" s="45">
        <f t="shared" si="11"/>
        <v>0</v>
      </c>
      <c r="N86" s="45">
        <f t="shared" si="11"/>
        <v>0</v>
      </c>
      <c r="O86" s="45">
        <f t="shared" si="11"/>
        <v>0</v>
      </c>
      <c r="P86" s="45">
        <f t="shared" si="11"/>
        <v>0</v>
      </c>
      <c r="Q86" s="45">
        <f t="shared" si="11"/>
        <v>0</v>
      </c>
      <c r="R86" s="86"/>
    </row>
    <row r="87" spans="1:18" ht="12.75" customHeight="1" thickBot="1">
      <c r="A87" s="15">
        <v>48</v>
      </c>
      <c r="B87" s="169" t="s">
        <v>446</v>
      </c>
      <c r="C87" s="11"/>
      <c r="D87" s="11"/>
      <c r="E87" s="36">
        <f>ROUND(SUM(E84:E86),0)</f>
        <v>0</v>
      </c>
      <c r="F87" s="36">
        <f aca="true" t="shared" si="12" ref="F87:Q87">ROUND(SUM(F84:F86),0)</f>
        <v>0</v>
      </c>
      <c r="G87" s="36">
        <f t="shared" si="12"/>
        <v>0</v>
      </c>
      <c r="H87" s="36">
        <f t="shared" si="12"/>
        <v>0</v>
      </c>
      <c r="I87" s="36">
        <f t="shared" si="12"/>
        <v>0</v>
      </c>
      <c r="J87" s="36">
        <f t="shared" si="12"/>
        <v>0</v>
      </c>
      <c r="K87" s="36">
        <f t="shared" si="12"/>
        <v>0</v>
      </c>
      <c r="L87" s="36">
        <f t="shared" si="12"/>
        <v>0</v>
      </c>
      <c r="M87" s="36">
        <f t="shared" si="12"/>
        <v>0</v>
      </c>
      <c r="N87" s="36">
        <f t="shared" si="12"/>
        <v>0</v>
      </c>
      <c r="O87" s="36">
        <f t="shared" si="12"/>
        <v>0</v>
      </c>
      <c r="P87" s="36">
        <f t="shared" si="12"/>
        <v>0</v>
      </c>
      <c r="Q87" s="36">
        <f t="shared" si="12"/>
        <v>0</v>
      </c>
      <c r="R87" s="86"/>
    </row>
    <row r="88" spans="1:18" ht="8.25" customHeight="1" thickTop="1">
      <c r="A88" s="15"/>
      <c r="B88" s="496"/>
      <c r="C88" s="425"/>
      <c r="D88" s="425"/>
      <c r="E88" s="45"/>
      <c r="F88" s="45"/>
      <c r="G88" s="45"/>
      <c r="H88" s="45"/>
      <c r="I88" s="45"/>
      <c r="J88" s="45"/>
      <c r="K88" s="45"/>
      <c r="L88" s="45"/>
      <c r="M88" s="45"/>
      <c r="N88" s="45"/>
      <c r="O88" s="45"/>
      <c r="P88" s="45"/>
      <c r="Q88" s="45"/>
      <c r="R88" s="86"/>
    </row>
    <row r="89" spans="1:18" ht="12.75" customHeight="1">
      <c r="A89" s="15"/>
      <c r="B89" s="33" t="s">
        <v>213</v>
      </c>
      <c r="C89" s="11"/>
      <c r="D89" s="11"/>
      <c r="E89" s="11"/>
      <c r="F89" s="11"/>
      <c r="G89" s="11"/>
      <c r="H89" s="11"/>
      <c r="I89" s="11"/>
      <c r="J89" s="11"/>
      <c r="K89" s="11"/>
      <c r="L89" s="11"/>
      <c r="M89" s="11"/>
      <c r="N89" s="11"/>
      <c r="O89" s="11"/>
      <c r="P89" s="11"/>
      <c r="Q89" s="11"/>
      <c r="R89" s="86"/>
    </row>
    <row r="90" spans="1:18" ht="12.75" customHeight="1">
      <c r="A90" s="15">
        <v>49</v>
      </c>
      <c r="B90" s="498" t="s">
        <v>385</v>
      </c>
      <c r="C90" s="11"/>
      <c r="D90" s="11"/>
      <c r="E90" s="45">
        <f>+E44+E50+E56+E62+E71</f>
        <v>0</v>
      </c>
      <c r="F90" s="45">
        <f aca="true" t="shared" si="13" ref="F90:Q90">+F44+F50+F56+F62+F71</f>
        <v>0</v>
      </c>
      <c r="G90" s="45">
        <f t="shared" si="13"/>
        <v>0</v>
      </c>
      <c r="H90" s="45">
        <f t="shared" si="13"/>
        <v>0</v>
      </c>
      <c r="I90" s="45">
        <f t="shared" si="13"/>
        <v>0</v>
      </c>
      <c r="J90" s="45">
        <f t="shared" si="13"/>
        <v>0</v>
      </c>
      <c r="K90" s="45">
        <f t="shared" si="13"/>
        <v>0</v>
      </c>
      <c r="L90" s="45">
        <f t="shared" si="13"/>
        <v>0</v>
      </c>
      <c r="M90" s="45">
        <f t="shared" si="13"/>
        <v>0</v>
      </c>
      <c r="N90" s="45">
        <f t="shared" si="13"/>
        <v>0</v>
      </c>
      <c r="O90" s="45">
        <f t="shared" si="13"/>
        <v>0</v>
      </c>
      <c r="P90" s="45">
        <f t="shared" si="13"/>
        <v>0</v>
      </c>
      <c r="Q90" s="45">
        <f t="shared" si="13"/>
        <v>0</v>
      </c>
      <c r="R90" s="86"/>
    </row>
    <row r="91" spans="1:18" ht="12.75" customHeight="1">
      <c r="A91" s="15">
        <v>50</v>
      </c>
      <c r="B91" s="498" t="s">
        <v>386</v>
      </c>
      <c r="C91" s="11"/>
      <c r="D91" s="11"/>
      <c r="E91" s="45">
        <f aca="true" t="shared" si="14" ref="E91:Q91">+E45+E51+E57+E63+E72</f>
        <v>0</v>
      </c>
      <c r="F91" s="45">
        <f t="shared" si="14"/>
        <v>0</v>
      </c>
      <c r="G91" s="45">
        <f t="shared" si="14"/>
        <v>0</v>
      </c>
      <c r="H91" s="45">
        <f t="shared" si="14"/>
        <v>0</v>
      </c>
      <c r="I91" s="45">
        <f t="shared" si="14"/>
        <v>0</v>
      </c>
      <c r="J91" s="45">
        <f t="shared" si="14"/>
        <v>0</v>
      </c>
      <c r="K91" s="45">
        <f t="shared" si="14"/>
        <v>0</v>
      </c>
      <c r="L91" s="45">
        <f t="shared" si="14"/>
        <v>0</v>
      </c>
      <c r="M91" s="45">
        <f t="shared" si="14"/>
        <v>0</v>
      </c>
      <c r="N91" s="45">
        <f t="shared" si="14"/>
        <v>0</v>
      </c>
      <c r="O91" s="45">
        <f t="shared" si="14"/>
        <v>0</v>
      </c>
      <c r="P91" s="45">
        <f t="shared" si="14"/>
        <v>0</v>
      </c>
      <c r="Q91" s="45">
        <f t="shared" si="14"/>
        <v>0</v>
      </c>
      <c r="R91" s="86"/>
    </row>
    <row r="92" spans="1:18" ht="12.75" customHeight="1">
      <c r="A92" s="15">
        <v>51</v>
      </c>
      <c r="B92" s="498" t="s">
        <v>161</v>
      </c>
      <c r="C92" s="11"/>
      <c r="D92" s="11"/>
      <c r="E92" s="45">
        <f>+E46+E52+E58+E64+E73+E68</f>
        <v>0</v>
      </c>
      <c r="F92" s="45">
        <f aca="true" t="shared" si="15" ref="F92:Q92">+F46+F52+F58+F64+F73+F68</f>
        <v>0</v>
      </c>
      <c r="G92" s="45">
        <f t="shared" si="15"/>
        <v>0</v>
      </c>
      <c r="H92" s="45">
        <f t="shared" si="15"/>
        <v>0</v>
      </c>
      <c r="I92" s="45">
        <f t="shared" si="15"/>
        <v>0</v>
      </c>
      <c r="J92" s="45">
        <f t="shared" si="15"/>
        <v>0</v>
      </c>
      <c r="K92" s="45">
        <f t="shared" si="15"/>
        <v>0</v>
      </c>
      <c r="L92" s="45">
        <f t="shared" si="15"/>
        <v>0</v>
      </c>
      <c r="M92" s="45">
        <f t="shared" si="15"/>
        <v>0</v>
      </c>
      <c r="N92" s="45">
        <f t="shared" si="15"/>
        <v>0</v>
      </c>
      <c r="O92" s="45">
        <f t="shared" si="15"/>
        <v>0</v>
      </c>
      <c r="P92" s="45">
        <f t="shared" si="15"/>
        <v>0</v>
      </c>
      <c r="Q92" s="45">
        <f t="shared" si="15"/>
        <v>0</v>
      </c>
      <c r="R92" s="86"/>
    </row>
    <row r="93" spans="1:18" ht="12.75" customHeight="1" thickBot="1">
      <c r="A93" s="15">
        <v>52</v>
      </c>
      <c r="B93" s="169" t="s">
        <v>450</v>
      </c>
      <c r="C93" s="11"/>
      <c r="D93" s="11"/>
      <c r="E93" s="36">
        <f>ROUND(SUM(E90:E92),0)</f>
        <v>0</v>
      </c>
      <c r="F93" s="36">
        <f aca="true" t="shared" si="16" ref="F93:Q93">ROUND(SUM(F90:F92),0)</f>
        <v>0</v>
      </c>
      <c r="G93" s="36">
        <f t="shared" si="16"/>
        <v>0</v>
      </c>
      <c r="H93" s="36">
        <f t="shared" si="16"/>
        <v>0</v>
      </c>
      <c r="I93" s="36">
        <f t="shared" si="16"/>
        <v>0</v>
      </c>
      <c r="J93" s="36">
        <f t="shared" si="16"/>
        <v>0</v>
      </c>
      <c r="K93" s="36">
        <f t="shared" si="16"/>
        <v>0</v>
      </c>
      <c r="L93" s="36">
        <f t="shared" si="16"/>
        <v>0</v>
      </c>
      <c r="M93" s="36">
        <f t="shared" si="16"/>
        <v>0</v>
      </c>
      <c r="N93" s="36">
        <f t="shared" si="16"/>
        <v>0</v>
      </c>
      <c r="O93" s="36">
        <f t="shared" si="16"/>
        <v>0</v>
      </c>
      <c r="P93" s="36">
        <f t="shared" si="16"/>
        <v>0</v>
      </c>
      <c r="Q93" s="36">
        <f t="shared" si="16"/>
        <v>0</v>
      </c>
      <c r="R93" s="86"/>
    </row>
    <row r="94" spans="1:18" ht="8.25" customHeight="1" thickTop="1">
      <c r="A94" s="15"/>
      <c r="B94" s="496"/>
      <c r="C94" s="425"/>
      <c r="D94" s="425"/>
      <c r="E94" s="45"/>
      <c r="F94" s="45"/>
      <c r="G94" s="45"/>
      <c r="H94" s="45"/>
      <c r="I94" s="45"/>
      <c r="J94" s="45"/>
      <c r="K94" s="45"/>
      <c r="L94" s="45"/>
      <c r="M94" s="45"/>
      <c r="N94" s="45"/>
      <c r="O94" s="45"/>
      <c r="P94" s="45"/>
      <c r="Q94" s="45"/>
      <c r="R94" s="86"/>
    </row>
    <row r="95" spans="1:18" ht="12.75" customHeight="1">
      <c r="A95" s="15"/>
      <c r="B95" s="33" t="s">
        <v>447</v>
      </c>
      <c r="C95" s="11"/>
      <c r="D95" s="11"/>
      <c r="E95" s="11"/>
      <c r="F95" s="11"/>
      <c r="G95" s="11"/>
      <c r="H95" s="11"/>
      <c r="I95" s="11"/>
      <c r="J95" s="11"/>
      <c r="K95" s="11"/>
      <c r="L95" s="11"/>
      <c r="M95" s="11"/>
      <c r="N95" s="11"/>
      <c r="O95" s="11"/>
      <c r="P95" s="11"/>
      <c r="Q95" s="11"/>
      <c r="R95" s="86"/>
    </row>
    <row r="96" spans="1:18" ht="12.75" customHeight="1">
      <c r="A96" s="15">
        <v>53</v>
      </c>
      <c r="B96" s="498" t="s">
        <v>385</v>
      </c>
      <c r="C96" s="11"/>
      <c r="D96" s="11"/>
      <c r="E96" s="45">
        <f>+E84+E90</f>
        <v>0</v>
      </c>
      <c r="F96" s="45">
        <f aca="true" t="shared" si="17" ref="F96:Q96">+F84+F90</f>
        <v>0</v>
      </c>
      <c r="G96" s="45">
        <f t="shared" si="17"/>
        <v>0</v>
      </c>
      <c r="H96" s="45">
        <f t="shared" si="17"/>
        <v>0</v>
      </c>
      <c r="I96" s="45">
        <f t="shared" si="17"/>
        <v>0</v>
      </c>
      <c r="J96" s="45">
        <f t="shared" si="17"/>
        <v>0</v>
      </c>
      <c r="K96" s="45">
        <f t="shared" si="17"/>
        <v>0</v>
      </c>
      <c r="L96" s="45">
        <f t="shared" si="17"/>
        <v>0</v>
      </c>
      <c r="M96" s="45">
        <f t="shared" si="17"/>
        <v>0</v>
      </c>
      <c r="N96" s="45">
        <f t="shared" si="17"/>
        <v>0</v>
      </c>
      <c r="O96" s="45">
        <f t="shared" si="17"/>
        <v>0</v>
      </c>
      <c r="P96" s="45">
        <f t="shared" si="17"/>
        <v>0</v>
      </c>
      <c r="Q96" s="45">
        <f t="shared" si="17"/>
        <v>0</v>
      </c>
      <c r="R96" s="86"/>
    </row>
    <row r="97" spans="1:18" ht="12.75" customHeight="1">
      <c r="A97" s="15">
        <v>54</v>
      </c>
      <c r="B97" s="498" t="s">
        <v>386</v>
      </c>
      <c r="C97" s="11"/>
      <c r="D97" s="11"/>
      <c r="E97" s="45">
        <f aca="true" t="shared" si="18" ref="E97:Q98">+E85+E91</f>
        <v>0</v>
      </c>
      <c r="F97" s="45">
        <f t="shared" si="18"/>
        <v>0</v>
      </c>
      <c r="G97" s="45">
        <f t="shared" si="18"/>
        <v>0</v>
      </c>
      <c r="H97" s="45">
        <f t="shared" si="18"/>
        <v>0</v>
      </c>
      <c r="I97" s="45">
        <f t="shared" si="18"/>
        <v>0</v>
      </c>
      <c r="J97" s="45">
        <f t="shared" si="18"/>
        <v>0</v>
      </c>
      <c r="K97" s="45">
        <f t="shared" si="18"/>
        <v>0</v>
      </c>
      <c r="L97" s="45">
        <f t="shared" si="18"/>
        <v>0</v>
      </c>
      <c r="M97" s="45">
        <f t="shared" si="18"/>
        <v>0</v>
      </c>
      <c r="N97" s="45">
        <f t="shared" si="18"/>
        <v>0</v>
      </c>
      <c r="O97" s="45">
        <f t="shared" si="18"/>
        <v>0</v>
      </c>
      <c r="P97" s="45">
        <f t="shared" si="18"/>
        <v>0</v>
      </c>
      <c r="Q97" s="45">
        <f t="shared" si="18"/>
        <v>0</v>
      </c>
      <c r="R97" s="86"/>
    </row>
    <row r="98" spans="1:18" ht="12.75" customHeight="1">
      <c r="A98" s="15">
        <v>55</v>
      </c>
      <c r="B98" s="498" t="s">
        <v>161</v>
      </c>
      <c r="C98" s="11"/>
      <c r="D98" s="11"/>
      <c r="E98" s="45">
        <f t="shared" si="18"/>
        <v>0</v>
      </c>
      <c r="F98" s="45">
        <f t="shared" si="18"/>
        <v>0</v>
      </c>
      <c r="G98" s="45">
        <f t="shared" si="18"/>
        <v>0</v>
      </c>
      <c r="H98" s="45">
        <f t="shared" si="18"/>
        <v>0</v>
      </c>
      <c r="I98" s="45">
        <f t="shared" si="18"/>
        <v>0</v>
      </c>
      <c r="J98" s="45">
        <f t="shared" si="18"/>
        <v>0</v>
      </c>
      <c r="K98" s="45">
        <f t="shared" si="18"/>
        <v>0</v>
      </c>
      <c r="L98" s="45">
        <f t="shared" si="18"/>
        <v>0</v>
      </c>
      <c r="M98" s="45">
        <f t="shared" si="18"/>
        <v>0</v>
      </c>
      <c r="N98" s="45">
        <f t="shared" si="18"/>
        <v>0</v>
      </c>
      <c r="O98" s="45">
        <f t="shared" si="18"/>
        <v>0</v>
      </c>
      <c r="P98" s="45">
        <f t="shared" si="18"/>
        <v>0</v>
      </c>
      <c r="Q98" s="45">
        <f t="shared" si="18"/>
        <v>0</v>
      </c>
      <c r="R98" s="86"/>
    </row>
    <row r="99" spans="1:18" ht="12.75" customHeight="1" thickBot="1">
      <c r="A99" s="15">
        <v>56</v>
      </c>
      <c r="B99" s="169" t="s">
        <v>451</v>
      </c>
      <c r="C99" s="11"/>
      <c r="D99" s="11"/>
      <c r="E99" s="36">
        <f>ROUND(SUM(E96:E98),0)</f>
        <v>0</v>
      </c>
      <c r="F99" s="36">
        <f aca="true" t="shared" si="19" ref="F99:Q99">ROUND(SUM(F96:F98),0)</f>
        <v>0</v>
      </c>
      <c r="G99" s="36">
        <f t="shared" si="19"/>
        <v>0</v>
      </c>
      <c r="H99" s="36">
        <f t="shared" si="19"/>
        <v>0</v>
      </c>
      <c r="I99" s="36">
        <f t="shared" si="19"/>
        <v>0</v>
      </c>
      <c r="J99" s="36">
        <f t="shared" si="19"/>
        <v>0</v>
      </c>
      <c r="K99" s="36">
        <f t="shared" si="19"/>
        <v>0</v>
      </c>
      <c r="L99" s="36">
        <f t="shared" si="19"/>
        <v>0</v>
      </c>
      <c r="M99" s="36">
        <f t="shared" si="19"/>
        <v>0</v>
      </c>
      <c r="N99" s="36">
        <f t="shared" si="19"/>
        <v>0</v>
      </c>
      <c r="O99" s="36">
        <f t="shared" si="19"/>
        <v>0</v>
      </c>
      <c r="P99" s="36">
        <f t="shared" si="19"/>
        <v>0</v>
      </c>
      <c r="Q99" s="36">
        <f t="shared" si="19"/>
        <v>0</v>
      </c>
      <c r="R99" s="86"/>
    </row>
    <row r="100" spans="1:18" ht="17.25" customHeight="1" thickTop="1">
      <c r="A100" s="15"/>
      <c r="B100" s="496"/>
      <c r="C100" s="425"/>
      <c r="D100" s="425"/>
      <c r="E100" s="344"/>
      <c r="F100" s="344"/>
      <c r="G100" s="344"/>
      <c r="H100" s="344"/>
      <c r="I100" s="344"/>
      <c r="J100" s="344"/>
      <c r="K100" s="344"/>
      <c r="L100" s="344"/>
      <c r="M100" s="344"/>
      <c r="N100" s="344"/>
      <c r="O100" s="344"/>
      <c r="P100" s="344"/>
      <c r="Q100" s="344"/>
      <c r="R100" s="86"/>
    </row>
    <row r="101" spans="1:18" ht="44.25" customHeight="1">
      <c r="A101" s="692" t="str">
        <f>+'Part 1'!A101:Q101</f>
        <v>Note:  Except where stated otherwise, reporting is on an incurred basis (that is, reported in the period corresponding to dates of service, rather than to date paid).  With each new FSR submission, all prior quarters' data must be updated to reflect, in the column pertaining to the appropriate past month, the most recent revised IBNR estimates, the most recent Medicare capitation premium adjustments, and the most recent Medicare and Medicaid payment file data.</v>
      </c>
      <c r="B101" s="692"/>
      <c r="C101" s="692"/>
      <c r="D101" s="692"/>
      <c r="E101" s="692"/>
      <c r="F101" s="692"/>
      <c r="G101" s="692"/>
      <c r="H101" s="692"/>
      <c r="I101" s="692"/>
      <c r="J101" s="692"/>
      <c r="K101" s="692"/>
      <c r="L101" s="692"/>
      <c r="M101" s="692"/>
      <c r="N101" s="692"/>
      <c r="O101" s="692"/>
      <c r="P101" s="692"/>
      <c r="Q101" s="692"/>
      <c r="R101" s="247"/>
    </row>
    <row r="102" spans="1:18" ht="28.5" customHeight="1">
      <c r="A102" s="273"/>
      <c r="B102" s="273"/>
      <c r="C102" s="273"/>
      <c r="D102" s="273"/>
      <c r="E102" s="273"/>
      <c r="F102" s="273"/>
      <c r="G102" s="273"/>
      <c r="H102" s="273"/>
      <c r="I102" s="273"/>
      <c r="J102" s="273"/>
      <c r="K102" s="273"/>
      <c r="L102" s="273"/>
      <c r="M102" s="273"/>
      <c r="N102" s="273"/>
      <c r="O102" s="273"/>
      <c r="P102" s="273"/>
      <c r="Q102" s="273"/>
      <c r="R102" s="247"/>
    </row>
    <row r="103" spans="1:18" ht="12.75" customHeight="1" hidden="1">
      <c r="A103" s="69"/>
      <c r="B103" s="458" t="s">
        <v>21</v>
      </c>
      <c r="C103" s="459"/>
      <c r="D103" s="459"/>
      <c r="E103" s="459"/>
      <c r="F103" s="459"/>
      <c r="G103" s="459"/>
      <c r="H103" s="459"/>
      <c r="I103" s="459"/>
      <c r="J103" s="459"/>
      <c r="K103" s="459"/>
      <c r="L103" s="459"/>
      <c r="M103" s="459"/>
      <c r="N103" s="459"/>
      <c r="O103" s="459"/>
      <c r="P103" s="459"/>
      <c r="Q103" s="459"/>
      <c r="R103" s="69"/>
    </row>
    <row r="104" spans="1:18" ht="12.75" customHeight="1" hidden="1">
      <c r="A104" s="69"/>
      <c r="B104" s="460" t="s">
        <v>385</v>
      </c>
      <c r="C104" s="459"/>
      <c r="D104" s="459"/>
      <c r="E104" s="461">
        <f>+'Part 3'!E42</f>
        <v>0</v>
      </c>
      <c r="F104" s="461">
        <f>+'Part 3'!F42</f>
        <v>0</v>
      </c>
      <c r="G104" s="461">
        <f>+'Part 3'!G42</f>
        <v>0</v>
      </c>
      <c r="H104" s="461">
        <f>+'Part 3'!H42</f>
        <v>0</v>
      </c>
      <c r="I104" s="461">
        <f>+'Part 3'!I42</f>
        <v>0</v>
      </c>
      <c r="J104" s="461">
        <f>+'Part 3'!J42</f>
        <v>0</v>
      </c>
      <c r="K104" s="461">
        <f>+'Part 3'!K42</f>
        <v>0</v>
      </c>
      <c r="L104" s="461">
        <f>+'Part 3'!L42</f>
        <v>0</v>
      </c>
      <c r="M104" s="461">
        <f>+'Part 3'!M42</f>
        <v>0</v>
      </c>
      <c r="N104" s="461">
        <f>+'Part 3'!N42</f>
        <v>0</v>
      </c>
      <c r="O104" s="461">
        <f>+'Part 3'!O42</f>
        <v>0</v>
      </c>
      <c r="P104" s="461">
        <f>+'Part 3'!P42</f>
        <v>0</v>
      </c>
      <c r="Q104" s="461">
        <f>SUM(E104:P104)</f>
        <v>0</v>
      </c>
      <c r="R104" s="69"/>
    </row>
    <row r="105" spans="1:18" ht="12.75" customHeight="1" hidden="1">
      <c r="A105" s="69"/>
      <c r="B105" s="460" t="s">
        <v>386</v>
      </c>
      <c r="C105" s="459"/>
      <c r="D105" s="459"/>
      <c r="E105" s="461">
        <f>+'Part 3'!E43</f>
        <v>0</v>
      </c>
      <c r="F105" s="461">
        <f>+'Part 3'!F43</f>
        <v>0</v>
      </c>
      <c r="G105" s="461">
        <f>+'Part 3'!G43</f>
        <v>0</v>
      </c>
      <c r="H105" s="461">
        <f>+'Part 3'!H43</f>
        <v>0</v>
      </c>
      <c r="I105" s="461">
        <f>+'Part 3'!I43</f>
        <v>0</v>
      </c>
      <c r="J105" s="461">
        <f>+'Part 3'!J43</f>
        <v>0</v>
      </c>
      <c r="K105" s="461">
        <f>+'Part 3'!K43</f>
        <v>0</v>
      </c>
      <c r="L105" s="461">
        <f>+'Part 3'!L43</f>
        <v>0</v>
      </c>
      <c r="M105" s="461">
        <f>+'Part 3'!M43</f>
        <v>0</v>
      </c>
      <c r="N105" s="461">
        <f>+'Part 3'!N43</f>
        <v>0</v>
      </c>
      <c r="O105" s="461">
        <f>+'Part 3'!O43</f>
        <v>0</v>
      </c>
      <c r="P105" s="461">
        <f>+'Part 3'!P43</f>
        <v>0</v>
      </c>
      <c r="Q105" s="461">
        <f>SUM(E105:P105)</f>
        <v>0</v>
      </c>
      <c r="R105" s="69"/>
    </row>
    <row r="106" spans="1:18" ht="12.75" customHeight="1" hidden="1">
      <c r="A106" s="69"/>
      <c r="B106" s="460" t="s">
        <v>161</v>
      </c>
      <c r="C106" s="459"/>
      <c r="D106" s="459"/>
      <c r="E106" s="461">
        <f>+'Part 3'!E44</f>
        <v>0</v>
      </c>
      <c r="F106" s="461">
        <f>+'Part 3'!F44</f>
        <v>0</v>
      </c>
      <c r="G106" s="461">
        <f>+'Part 3'!G44</f>
        <v>0</v>
      </c>
      <c r="H106" s="461">
        <f>+'Part 3'!H44</f>
        <v>0</v>
      </c>
      <c r="I106" s="461">
        <f>+'Part 3'!I44</f>
        <v>0</v>
      </c>
      <c r="J106" s="461">
        <f>+'Part 3'!J44</f>
        <v>0</v>
      </c>
      <c r="K106" s="461">
        <f>+'Part 3'!K44</f>
        <v>0</v>
      </c>
      <c r="L106" s="461">
        <f>+'Part 3'!L44</f>
        <v>0</v>
      </c>
      <c r="M106" s="461">
        <f>+'Part 3'!M44</f>
        <v>0</v>
      </c>
      <c r="N106" s="461">
        <f>+'Part 3'!N44</f>
        <v>0</v>
      </c>
      <c r="O106" s="461">
        <f>+'Part 3'!O44</f>
        <v>0</v>
      </c>
      <c r="P106" s="461">
        <f>+'Part 3'!P44</f>
        <v>0</v>
      </c>
      <c r="Q106" s="461">
        <f>SUM(E106:P106)</f>
        <v>0</v>
      </c>
      <c r="R106" s="69"/>
    </row>
    <row r="107" spans="1:18" ht="13.5" hidden="1" thickBot="1">
      <c r="A107" s="69"/>
      <c r="B107" s="462" t="s">
        <v>22</v>
      </c>
      <c r="C107" s="459"/>
      <c r="D107" s="459"/>
      <c r="E107" s="463">
        <f aca="true" t="shared" si="20" ref="E107:Q107">SUM(E104:E106)</f>
        <v>0</v>
      </c>
      <c r="F107" s="463">
        <f t="shared" si="20"/>
        <v>0</v>
      </c>
      <c r="G107" s="463">
        <f t="shared" si="20"/>
        <v>0</v>
      </c>
      <c r="H107" s="463">
        <f t="shared" si="20"/>
        <v>0</v>
      </c>
      <c r="I107" s="463">
        <f t="shared" si="20"/>
        <v>0</v>
      </c>
      <c r="J107" s="463">
        <f t="shared" si="20"/>
        <v>0</v>
      </c>
      <c r="K107" s="463">
        <f t="shared" si="20"/>
        <v>0</v>
      </c>
      <c r="L107" s="463">
        <f t="shared" si="20"/>
        <v>0</v>
      </c>
      <c r="M107" s="463">
        <f t="shared" si="20"/>
        <v>0</v>
      </c>
      <c r="N107" s="463">
        <f t="shared" si="20"/>
        <v>0</v>
      </c>
      <c r="O107" s="463">
        <f t="shared" si="20"/>
        <v>0</v>
      </c>
      <c r="P107" s="463">
        <f t="shared" si="20"/>
        <v>0</v>
      </c>
      <c r="Q107" s="464">
        <f t="shared" si="20"/>
        <v>0</v>
      </c>
      <c r="R107" s="69"/>
    </row>
    <row r="108" spans="1:18" ht="13.5" hidden="1" thickTop="1">
      <c r="A108" s="69"/>
      <c r="B108" s="465"/>
      <c r="C108" s="465"/>
      <c r="D108" s="465"/>
      <c r="E108" s="465"/>
      <c r="F108" s="465"/>
      <c r="G108" s="465"/>
      <c r="H108" s="465"/>
      <c r="I108" s="465"/>
      <c r="J108" s="465"/>
      <c r="K108" s="465"/>
      <c r="L108" s="465"/>
      <c r="M108" s="465"/>
      <c r="N108" s="465"/>
      <c r="O108" s="465"/>
      <c r="P108" s="465"/>
      <c r="Q108" s="465"/>
      <c r="R108" s="69"/>
    </row>
    <row r="109" spans="2:17" ht="12.75" hidden="1">
      <c r="B109" s="466" t="s">
        <v>276</v>
      </c>
      <c r="C109" s="466"/>
      <c r="D109" s="466"/>
      <c r="E109" s="467">
        <f aca="true" t="shared" si="21" ref="E109:P109">+E16+E22+E28+E34+E40</f>
        <v>0</v>
      </c>
      <c r="F109" s="467">
        <f t="shared" si="21"/>
        <v>0</v>
      </c>
      <c r="G109" s="467">
        <f t="shared" si="21"/>
        <v>0</v>
      </c>
      <c r="H109" s="467">
        <f t="shared" si="21"/>
        <v>0</v>
      </c>
      <c r="I109" s="467">
        <f t="shared" si="21"/>
        <v>0</v>
      </c>
      <c r="J109" s="467">
        <f t="shared" si="21"/>
        <v>0</v>
      </c>
      <c r="K109" s="467">
        <f t="shared" si="21"/>
        <v>0</v>
      </c>
      <c r="L109" s="467">
        <f t="shared" si="21"/>
        <v>0</v>
      </c>
      <c r="M109" s="467">
        <f t="shared" si="21"/>
        <v>0</v>
      </c>
      <c r="N109" s="467">
        <f t="shared" si="21"/>
        <v>0</v>
      </c>
      <c r="O109" s="467">
        <f t="shared" si="21"/>
        <v>0</v>
      </c>
      <c r="P109" s="467">
        <f t="shared" si="21"/>
        <v>0</v>
      </c>
      <c r="Q109" s="461">
        <f>SUM(E109:P109)</f>
        <v>0</v>
      </c>
    </row>
    <row r="110" spans="2:17" ht="12.75" hidden="1">
      <c r="B110" s="466" t="s">
        <v>278</v>
      </c>
      <c r="C110" s="466"/>
      <c r="D110" s="466"/>
      <c r="E110" s="468">
        <f aca="true" t="shared" si="22" ref="E110:P110">+E47+E53+E59+E65+E74</f>
        <v>0</v>
      </c>
      <c r="F110" s="468">
        <f t="shared" si="22"/>
        <v>0</v>
      </c>
      <c r="G110" s="468">
        <f t="shared" si="22"/>
        <v>0</v>
      </c>
      <c r="H110" s="468">
        <f t="shared" si="22"/>
        <v>0</v>
      </c>
      <c r="I110" s="468">
        <f t="shared" si="22"/>
        <v>0</v>
      </c>
      <c r="J110" s="468">
        <f t="shared" si="22"/>
        <v>0</v>
      </c>
      <c r="K110" s="468">
        <f t="shared" si="22"/>
        <v>0</v>
      </c>
      <c r="L110" s="468">
        <f t="shared" si="22"/>
        <v>0</v>
      </c>
      <c r="M110" s="468">
        <f t="shared" si="22"/>
        <v>0</v>
      </c>
      <c r="N110" s="468">
        <f t="shared" si="22"/>
        <v>0</v>
      </c>
      <c r="O110" s="468">
        <f t="shared" si="22"/>
        <v>0</v>
      </c>
      <c r="P110" s="468">
        <f t="shared" si="22"/>
        <v>0</v>
      </c>
      <c r="Q110" s="469">
        <f>SUM(E110:P110)</f>
        <v>0</v>
      </c>
    </row>
    <row r="111" spans="2:17" ht="12.75" hidden="1">
      <c r="B111" s="466" t="s">
        <v>277</v>
      </c>
      <c r="C111" s="466"/>
      <c r="D111" s="466"/>
      <c r="E111" s="468">
        <f>+E109+E110</f>
        <v>0</v>
      </c>
      <c r="F111" s="468">
        <f aca="true" t="shared" si="23" ref="F111:P111">+F109+F110</f>
        <v>0</v>
      </c>
      <c r="G111" s="468">
        <f t="shared" si="23"/>
        <v>0</v>
      </c>
      <c r="H111" s="468">
        <f t="shared" si="23"/>
        <v>0</v>
      </c>
      <c r="I111" s="468">
        <f t="shared" si="23"/>
        <v>0</v>
      </c>
      <c r="J111" s="468">
        <f t="shared" si="23"/>
        <v>0</v>
      </c>
      <c r="K111" s="468">
        <f t="shared" si="23"/>
        <v>0</v>
      </c>
      <c r="L111" s="468">
        <f t="shared" si="23"/>
        <v>0</v>
      </c>
      <c r="M111" s="468">
        <f t="shared" si="23"/>
        <v>0</v>
      </c>
      <c r="N111" s="468">
        <f t="shared" si="23"/>
        <v>0</v>
      </c>
      <c r="O111" s="468">
        <f t="shared" si="23"/>
        <v>0</v>
      </c>
      <c r="P111" s="468">
        <f t="shared" si="23"/>
        <v>0</v>
      </c>
      <c r="Q111" s="469">
        <f>SUM(E111:P111)</f>
        <v>0</v>
      </c>
    </row>
    <row r="113" s="263" customFormat="1" ht="12.75"/>
    <row r="114" s="263" customFormat="1" ht="12.75"/>
    <row r="115" s="263" customFormat="1" ht="12.75"/>
    <row r="116" s="263" customFormat="1" ht="12.75"/>
    <row r="117" s="263" customFormat="1" ht="12.75"/>
    <row r="118" s="263" customFormat="1" ht="12.75"/>
    <row r="119" s="263" customFormat="1" ht="12.75"/>
    <row r="120" s="263" customFormat="1" ht="12.75"/>
    <row r="121" s="263" customFormat="1" ht="12.75"/>
    <row r="122" s="263" customFormat="1" ht="12.75"/>
    <row r="123" s="263" customFormat="1" ht="12.75"/>
  </sheetData>
  <sheetProtection password="C4A1" sheet="1" formatColumns="0"/>
  <mergeCells count="4">
    <mergeCell ref="A101:Q101"/>
    <mergeCell ref="B77:Q77"/>
    <mergeCell ref="C3:H3"/>
    <mergeCell ref="C8:I8"/>
  </mergeCells>
  <conditionalFormatting sqref="Q6">
    <cfRule type="cellIs" priority="3" dxfId="23" operator="equal" stopIfTrue="1">
      <formula>0</formula>
    </cfRule>
  </conditionalFormatting>
  <conditionalFormatting sqref="C5">
    <cfRule type="cellIs" priority="1" dxfId="23" operator="lessThanOrEqual" stopIfTrue="1">
      <formula>42000</formula>
    </cfRule>
  </conditionalFormatting>
  <printOptions/>
  <pageMargins left="0.25" right="0.25" top="0.5" bottom="0.5" header="0.3" footer="0.3"/>
  <pageSetup cellComments="asDisplayed" fitToHeight="0" fitToWidth="1" horizontalDpi="600" verticalDpi="600" orientation="landscape" scale="66" r:id="rId3"/>
  <headerFooter alignWithMargins="0">
    <oddFooter>&amp;L&amp;A&amp;CMedical Expense by Expense Class&amp;R&amp;D</oddFooter>
  </headerFooter>
  <rowBreaks count="1" manualBreakCount="1">
    <brk id="59" max="16"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106"/>
  <sheetViews>
    <sheetView zoomScale="80" zoomScaleNormal="80"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C3" sqref="C3:H3"/>
    </sheetView>
  </sheetViews>
  <sheetFormatPr defaultColWidth="9.33203125" defaultRowHeight="12.75"/>
  <cols>
    <col min="1" max="1" width="4.66015625" style="0" bestFit="1" customWidth="1"/>
    <col min="2" max="2" width="20.16015625" style="0" customWidth="1"/>
    <col min="3" max="3" width="12.5" style="0" customWidth="1"/>
    <col min="4" max="4" width="5.33203125" style="0" customWidth="1"/>
    <col min="5" max="16" width="13.66015625" style="0" customWidth="1"/>
    <col min="17" max="17" width="15" style="0" customWidth="1"/>
    <col min="18" max="18" width="3.66015625" style="0" customWidth="1"/>
    <col min="19" max="24" width="9.33203125" style="391" customWidth="1"/>
  </cols>
  <sheetData>
    <row r="1" spans="1:17" ht="12.75">
      <c r="A1" s="91"/>
      <c r="B1" s="91" t="str">
        <f>+'Part 1'!B1</f>
        <v>State of Texas</v>
      </c>
      <c r="C1" s="91"/>
      <c r="D1" s="73" t="s">
        <v>16</v>
      </c>
      <c r="E1" s="73"/>
      <c r="F1" s="73"/>
      <c r="G1" s="73"/>
      <c r="H1" s="73"/>
      <c r="I1" s="73"/>
      <c r="J1" s="73"/>
      <c r="K1" s="73"/>
      <c r="L1" s="73"/>
      <c r="M1" s="73"/>
      <c r="N1" s="73" t="str">
        <f>+'Part 1'!N1</f>
        <v>HHSC Medicaid/CHIP Division - Finance</v>
      </c>
      <c r="O1" s="73"/>
      <c r="P1" s="73"/>
      <c r="Q1" s="73"/>
    </row>
    <row r="2" spans="1:17" ht="6" customHeight="1">
      <c r="A2" s="91"/>
      <c r="B2" s="91"/>
      <c r="C2" s="91"/>
      <c r="D2" s="26"/>
      <c r="E2" s="26"/>
      <c r="F2" s="26"/>
      <c r="G2" s="26"/>
      <c r="H2" s="26"/>
      <c r="I2" s="26"/>
      <c r="J2" s="26"/>
      <c r="K2" s="26"/>
      <c r="L2" s="26"/>
      <c r="M2" s="26"/>
      <c r="N2" s="26"/>
      <c r="O2" s="26"/>
      <c r="P2" s="26"/>
      <c r="Q2" s="26"/>
    </row>
    <row r="3" spans="1:17" ht="18">
      <c r="A3" s="4"/>
      <c r="B3" s="5" t="s">
        <v>241</v>
      </c>
      <c r="C3" s="689" t="str">
        <f>+'Part 1'!C3:F3</f>
        <v>             ----------------------------------------&gt;            </v>
      </c>
      <c r="D3" s="689"/>
      <c r="E3" s="689"/>
      <c r="F3" s="689"/>
      <c r="G3" s="689"/>
      <c r="H3" s="689"/>
      <c r="I3" s="220"/>
      <c r="J3" s="220"/>
      <c r="K3" s="220"/>
      <c r="L3" s="220"/>
      <c r="M3" s="220"/>
      <c r="N3" s="401" t="str">
        <f>+'Part 1'!N3</f>
        <v>MMP self-reported data, subject to audit</v>
      </c>
      <c r="O3" s="220"/>
      <c r="P3" s="220"/>
      <c r="Q3" s="220"/>
    </row>
    <row r="4" spans="1:17" ht="15.75">
      <c r="A4" s="4"/>
      <c r="B4" s="5" t="s">
        <v>4</v>
      </c>
      <c r="C4" s="95">
        <f>+'Part 1'!C4</f>
        <v>2017</v>
      </c>
      <c r="D4" s="2"/>
      <c r="E4" s="80" t="s">
        <v>15</v>
      </c>
      <c r="F4" s="398" t="str">
        <f>+'Part 1'!F4</f>
        <v>MMP Dual Demo - Integrated Care Program (STAR+PLUS+Medicare)</v>
      </c>
      <c r="G4" s="100"/>
      <c r="H4" s="96"/>
      <c r="I4" s="96"/>
      <c r="J4" s="96"/>
      <c r="K4" s="96"/>
      <c r="L4" s="96"/>
      <c r="M4" s="96"/>
      <c r="N4" s="96"/>
      <c r="O4" s="96"/>
      <c r="P4" s="96"/>
      <c r="Q4" s="97"/>
    </row>
    <row r="5" spans="1:17" ht="12.75">
      <c r="A5" s="4"/>
      <c r="B5" s="5" t="s">
        <v>5</v>
      </c>
      <c r="C5" s="108">
        <f>+'Part 1'!C5</f>
        <v>0</v>
      </c>
      <c r="D5" s="2"/>
      <c r="E5" s="81" t="s">
        <v>284</v>
      </c>
      <c r="F5" s="106">
        <f>+'Part 1'!F5</f>
        <v>0</v>
      </c>
      <c r="G5" s="92"/>
      <c r="H5" s="93"/>
      <c r="I5" s="93"/>
      <c r="J5" s="93"/>
      <c r="K5" s="93"/>
      <c r="L5" s="93"/>
      <c r="M5" s="93"/>
      <c r="N5" s="93"/>
      <c r="O5" s="93"/>
      <c r="P5" s="402" t="s">
        <v>338</v>
      </c>
      <c r="Q5" s="505">
        <f>+'Part 1'!Q5</f>
        <v>2.3</v>
      </c>
    </row>
    <row r="6" spans="1:17" ht="15">
      <c r="A6" s="4"/>
      <c r="B6" s="5" t="s">
        <v>6</v>
      </c>
      <c r="C6" s="106">
        <f>+'Part 1'!C6</f>
        <v>0</v>
      </c>
      <c r="D6" s="2"/>
      <c r="E6" s="2"/>
      <c r="F6" s="5" t="s">
        <v>85</v>
      </c>
      <c r="G6" s="108">
        <f>+'Part 1'!G6</f>
        <v>0</v>
      </c>
      <c r="H6" s="93"/>
      <c r="I6" s="93"/>
      <c r="J6" s="370" t="s">
        <v>324</v>
      </c>
      <c r="K6" s="93"/>
      <c r="L6" s="93"/>
      <c r="M6" s="93"/>
      <c r="N6" s="93"/>
      <c r="O6" s="93"/>
      <c r="P6" s="93"/>
      <c r="Q6" s="584">
        <f>+'Part 1'!Q6</f>
        <v>0</v>
      </c>
    </row>
    <row r="7" spans="1:17" ht="6" customHeight="1">
      <c r="A7" s="24"/>
      <c r="B7" s="1"/>
      <c r="C7" s="6"/>
      <c r="D7" s="6"/>
      <c r="E7" s="6"/>
      <c r="F7" s="6"/>
      <c r="G7" s="7"/>
      <c r="H7" s="109"/>
      <c r="I7" s="109"/>
      <c r="J7" s="109"/>
      <c r="K7" s="109"/>
      <c r="L7" s="109"/>
      <c r="M7" s="109"/>
      <c r="N7" s="109"/>
      <c r="O7" s="109"/>
      <c r="P7" s="109"/>
      <c r="Q7" s="5"/>
    </row>
    <row r="8" spans="1:17" ht="18">
      <c r="A8" s="25"/>
      <c r="B8" s="98" t="s">
        <v>459</v>
      </c>
      <c r="C8" s="694" t="s">
        <v>460</v>
      </c>
      <c r="D8" s="694"/>
      <c r="E8" s="694"/>
      <c r="F8" s="694"/>
      <c r="G8" s="694"/>
      <c r="H8" s="694"/>
      <c r="I8" s="694"/>
      <c r="J8" s="105" t="s">
        <v>461</v>
      </c>
      <c r="K8" s="2"/>
      <c r="L8" s="105"/>
      <c r="M8" s="105"/>
      <c r="N8" s="16" t="s">
        <v>210</v>
      </c>
      <c r="O8" s="105"/>
      <c r="P8" s="105"/>
      <c r="Q8" s="105"/>
    </row>
    <row r="9" spans="1:17" ht="12.75">
      <c r="A9" s="69"/>
      <c r="B9" s="107"/>
      <c r="C9" s="73"/>
      <c r="D9" s="73"/>
      <c r="E9" s="73"/>
      <c r="F9" s="73"/>
      <c r="G9" s="111"/>
      <c r="H9" s="105"/>
      <c r="I9" s="105"/>
      <c r="J9" s="105"/>
      <c r="K9" s="105"/>
      <c r="L9" s="105"/>
      <c r="M9" s="105"/>
      <c r="N9" s="105"/>
      <c r="O9" s="105"/>
      <c r="P9" s="105"/>
      <c r="Q9" s="414" t="s">
        <v>364</v>
      </c>
    </row>
    <row r="10" spans="1:17" ht="12.75">
      <c r="A10" s="548"/>
      <c r="B10" s="228"/>
      <c r="C10" s="228"/>
      <c r="D10" s="229" t="s">
        <v>0</v>
      </c>
      <c r="E10" s="243">
        <f>+'Part 1'!E10</f>
        <v>42628</v>
      </c>
      <c r="F10" s="243">
        <f>+'Part 1'!F10</f>
        <v>42659</v>
      </c>
      <c r="G10" s="243">
        <f>+'Part 1'!G10</f>
        <v>42690</v>
      </c>
      <c r="H10" s="243">
        <f>+'Part 1'!H10</f>
        <v>42721</v>
      </c>
      <c r="I10" s="243">
        <f>+'Part 1'!I10</f>
        <v>42752</v>
      </c>
      <c r="J10" s="243">
        <f>+'Part 1'!J10</f>
        <v>42783</v>
      </c>
      <c r="K10" s="243">
        <f>+'Part 1'!K10</f>
        <v>42814</v>
      </c>
      <c r="L10" s="243">
        <f>+'Part 1'!L10</f>
        <v>42845</v>
      </c>
      <c r="M10" s="243">
        <f>+'Part 1'!M10</f>
        <v>42876</v>
      </c>
      <c r="N10" s="243">
        <f>+'Part 1'!N10</f>
        <v>42907</v>
      </c>
      <c r="O10" s="243">
        <f>+'Part 1'!O10</f>
        <v>42938</v>
      </c>
      <c r="P10" s="243">
        <f>+'Part 1'!P10</f>
        <v>42969</v>
      </c>
      <c r="Q10" s="231" t="s">
        <v>1</v>
      </c>
    </row>
    <row r="11" spans="1:17" ht="17.25" customHeight="1">
      <c r="A11" s="562"/>
      <c r="B11" s="560" t="s">
        <v>453</v>
      </c>
      <c r="C11" s="562"/>
      <c r="D11" s="562"/>
      <c r="E11" s="562"/>
      <c r="F11" s="562"/>
      <c r="G11" s="562"/>
      <c r="H11" s="562"/>
      <c r="I11" s="562"/>
      <c r="J11" s="529"/>
      <c r="K11" s="529"/>
      <c r="L11" s="529"/>
      <c r="M11" s="529"/>
      <c r="N11" s="529"/>
      <c r="O11" s="529"/>
      <c r="P11" s="529"/>
      <c r="Q11" s="529"/>
    </row>
    <row r="12" spans="1:17" ht="12.75">
      <c r="A12" s="15"/>
      <c r="B12" s="332" t="s">
        <v>403</v>
      </c>
      <c r="C12" s="333"/>
      <c r="D12" s="333"/>
      <c r="E12" s="333"/>
      <c r="F12" s="333"/>
      <c r="G12" s="333"/>
      <c r="H12" s="333"/>
      <c r="I12" s="333"/>
      <c r="J12" s="333"/>
      <c r="K12" s="333"/>
      <c r="L12" s="333"/>
      <c r="M12" s="333"/>
      <c r="N12" s="333"/>
      <c r="O12" s="333"/>
      <c r="P12" s="333"/>
      <c r="Q12" s="9"/>
    </row>
    <row r="13" spans="1:17" ht="12.75">
      <c r="A13" s="15">
        <v>1</v>
      </c>
      <c r="B13" s="563" t="s">
        <v>385</v>
      </c>
      <c r="C13" s="333"/>
      <c r="D13" s="333"/>
      <c r="E13" s="451" t="str">
        <f>+'Part 3'!E18</f>
        <v>n/a </v>
      </c>
      <c r="F13" s="451" t="str">
        <f>+'Part 3'!F18</f>
        <v>n/a </v>
      </c>
      <c r="G13" s="451" t="str">
        <f>+'Part 3'!G18</f>
        <v>n/a </v>
      </c>
      <c r="H13" s="451" t="str">
        <f>+'Part 3'!H18</f>
        <v>n/a </v>
      </c>
      <c r="I13" s="451" t="str">
        <f>+'Part 3'!I18</f>
        <v>n/a </v>
      </c>
      <c r="J13" s="451" t="str">
        <f>+'Part 3'!J18</f>
        <v>n/a </v>
      </c>
      <c r="K13" s="451" t="str">
        <f>+'Part 3'!K18</f>
        <v>n/a </v>
      </c>
      <c r="L13" s="451" t="str">
        <f>+'Part 3'!L18</f>
        <v>n/a </v>
      </c>
      <c r="M13" s="451" t="str">
        <f>+'Part 3'!M18</f>
        <v>n/a </v>
      </c>
      <c r="N13" s="451" t="str">
        <f>+'Part 3'!N18</f>
        <v>n/a </v>
      </c>
      <c r="O13" s="451" t="str">
        <f>+'Part 3'!O18</f>
        <v>n/a </v>
      </c>
      <c r="P13" s="451" t="str">
        <f>+'Part 3'!P18</f>
        <v>n/a </v>
      </c>
      <c r="Q13" s="517" t="str">
        <f>IF('Part 3'!Q18=0,"n/a ",+'Part 3'!Q18)</f>
        <v>n/a </v>
      </c>
    </row>
    <row r="14" spans="1:17" ht="12.75">
      <c r="A14" s="15">
        <v>2</v>
      </c>
      <c r="B14" s="563" t="s">
        <v>386</v>
      </c>
      <c r="C14" s="333"/>
      <c r="D14" s="333"/>
      <c r="E14" s="451" t="str">
        <f>+'Part 3'!E19</f>
        <v>n/a </v>
      </c>
      <c r="F14" s="451" t="str">
        <f>+'Part 3'!F19</f>
        <v>n/a </v>
      </c>
      <c r="G14" s="451" t="str">
        <f>+'Part 3'!G19</f>
        <v>n/a </v>
      </c>
      <c r="H14" s="451" t="str">
        <f>+'Part 3'!H19</f>
        <v>n/a </v>
      </c>
      <c r="I14" s="451" t="str">
        <f>+'Part 3'!I19</f>
        <v>n/a </v>
      </c>
      <c r="J14" s="451" t="str">
        <f>+'Part 3'!J19</f>
        <v>n/a </v>
      </c>
      <c r="K14" s="451" t="str">
        <f>+'Part 3'!K19</f>
        <v>n/a </v>
      </c>
      <c r="L14" s="451" t="str">
        <f>+'Part 3'!L19</f>
        <v>n/a </v>
      </c>
      <c r="M14" s="451" t="str">
        <f>+'Part 3'!M19</f>
        <v>n/a </v>
      </c>
      <c r="N14" s="451" t="str">
        <f>+'Part 3'!N19</f>
        <v>n/a </v>
      </c>
      <c r="O14" s="451" t="str">
        <f>+'Part 3'!O19</f>
        <v>n/a </v>
      </c>
      <c r="P14" s="451" t="str">
        <f>+'Part 3'!P19</f>
        <v>n/a </v>
      </c>
      <c r="Q14" s="517" t="str">
        <f>IF('Part 3'!Q19=0,"n/a ",+'Part 3'!Q19)</f>
        <v>n/a </v>
      </c>
    </row>
    <row r="15" spans="1:17" ht="12.75">
      <c r="A15" s="15">
        <v>3</v>
      </c>
      <c r="B15" s="563" t="s">
        <v>161</v>
      </c>
      <c r="C15" s="333"/>
      <c r="D15" s="333"/>
      <c r="E15" s="451" t="str">
        <f>+'Part 3'!E20</f>
        <v>n/a </v>
      </c>
      <c r="F15" s="451" t="str">
        <f>+'Part 3'!F20</f>
        <v>n/a </v>
      </c>
      <c r="G15" s="451" t="str">
        <f>+'Part 3'!G20</f>
        <v>n/a </v>
      </c>
      <c r="H15" s="451" t="str">
        <f>+'Part 3'!H20</f>
        <v>n/a </v>
      </c>
      <c r="I15" s="451" t="str">
        <f>+'Part 3'!I20</f>
        <v>n/a </v>
      </c>
      <c r="J15" s="451" t="str">
        <f>+'Part 3'!J20</f>
        <v>n/a </v>
      </c>
      <c r="K15" s="451" t="str">
        <f>+'Part 3'!K20</f>
        <v>n/a </v>
      </c>
      <c r="L15" s="451" t="str">
        <f>+'Part 3'!L20</f>
        <v>n/a </v>
      </c>
      <c r="M15" s="451" t="str">
        <f>+'Part 3'!M20</f>
        <v>n/a </v>
      </c>
      <c r="N15" s="451" t="str">
        <f>+'Part 3'!N20</f>
        <v>n/a </v>
      </c>
      <c r="O15" s="451" t="str">
        <f>+'Part 3'!O20</f>
        <v>n/a </v>
      </c>
      <c r="P15" s="451" t="str">
        <f>+'Part 3'!P20</f>
        <v>n/a </v>
      </c>
      <c r="Q15" s="517" t="str">
        <f>IF('Part 3'!Q20=0,"n/a ",+'Part 3'!Q20)</f>
        <v>n/a </v>
      </c>
    </row>
    <row r="16" spans="1:17" ht="13.5" thickBot="1">
      <c r="A16" s="15">
        <v>4</v>
      </c>
      <c r="B16" s="287" t="s">
        <v>152</v>
      </c>
      <c r="C16" s="333"/>
      <c r="D16" s="333"/>
      <c r="E16" s="516" t="str">
        <f>IF('Part 3'!E21=0,"n/a ",+'Part 3'!E21)</f>
        <v>n/a </v>
      </c>
      <c r="F16" s="516" t="str">
        <f>IF('Part 3'!F21=0,"n/a ",+'Part 3'!F21)</f>
        <v>n/a </v>
      </c>
      <c r="G16" s="516" t="str">
        <f>IF('Part 3'!G21=0,"n/a ",+'Part 3'!G21)</f>
        <v>n/a </v>
      </c>
      <c r="H16" s="516" t="str">
        <f>IF('Part 3'!H21=0,"n/a ",+'Part 3'!H21)</f>
        <v>n/a </v>
      </c>
      <c r="I16" s="516" t="str">
        <f>IF('Part 3'!I21=0,"n/a ",+'Part 3'!I21)</f>
        <v>n/a </v>
      </c>
      <c r="J16" s="516" t="str">
        <f>IF('Part 3'!J21=0,"n/a ",+'Part 3'!J21)</f>
        <v>n/a </v>
      </c>
      <c r="K16" s="516" t="str">
        <f>IF('Part 3'!K21=0,"n/a ",+'Part 3'!K21)</f>
        <v>n/a </v>
      </c>
      <c r="L16" s="516" t="str">
        <f>IF('Part 3'!L21=0,"n/a ",+'Part 3'!L21)</f>
        <v>n/a </v>
      </c>
      <c r="M16" s="516" t="str">
        <f>IF('Part 3'!M21=0,"n/a ",+'Part 3'!M21)</f>
        <v>n/a </v>
      </c>
      <c r="N16" s="516" t="str">
        <f>IF('Part 3'!N21=0,"n/a ",+'Part 3'!N21)</f>
        <v>n/a </v>
      </c>
      <c r="O16" s="516" t="str">
        <f>IF('Part 3'!O21=0,"n/a ",+'Part 3'!O21)</f>
        <v>n/a </v>
      </c>
      <c r="P16" s="516" t="str">
        <f>IF('Part 3'!P21=0,"n/a ",+'Part 3'!P21)</f>
        <v>n/a </v>
      </c>
      <c r="Q16" s="518" t="str">
        <f>IF('Part 3'!Q21=0,"n/a ",+'Part 3'!Q21)</f>
        <v>n/a </v>
      </c>
    </row>
    <row r="17" spans="1:17" ht="9" customHeight="1" thickTop="1">
      <c r="A17" s="562"/>
      <c r="B17" s="562"/>
      <c r="C17" s="562"/>
      <c r="D17" s="562"/>
      <c r="E17" s="564"/>
      <c r="F17" s="564"/>
      <c r="G17" s="564"/>
      <c r="H17" s="564"/>
      <c r="I17" s="564"/>
      <c r="J17" s="530"/>
      <c r="K17" s="530"/>
      <c r="L17" s="530"/>
      <c r="M17" s="530"/>
      <c r="N17" s="530"/>
      <c r="O17" s="530"/>
      <c r="P17" s="530"/>
      <c r="Q17" s="531"/>
    </row>
    <row r="18" spans="1:17" ht="12.75">
      <c r="A18" s="15"/>
      <c r="B18" s="170" t="s">
        <v>340</v>
      </c>
      <c r="C18" s="9"/>
      <c r="D18" s="9"/>
      <c r="E18" s="532"/>
      <c r="F18" s="532"/>
      <c r="G18" s="532"/>
      <c r="H18" s="532"/>
      <c r="I18" s="532"/>
      <c r="J18" s="532"/>
      <c r="K18" s="532"/>
      <c r="L18" s="532"/>
      <c r="M18" s="532"/>
      <c r="N18" s="532"/>
      <c r="O18" s="532"/>
      <c r="P18" s="532"/>
      <c r="Q18" s="533"/>
    </row>
    <row r="19" spans="1:17" ht="12.75">
      <c r="A19" s="15">
        <v>5</v>
      </c>
      <c r="B19" s="498" t="s">
        <v>385</v>
      </c>
      <c r="C19" s="9"/>
      <c r="D19" s="9"/>
      <c r="E19" s="534" t="str">
        <f>IF('Part 3'!E48=0,"n/a ",+'Part 3'!E48)</f>
        <v>n/a </v>
      </c>
      <c r="F19" s="534" t="str">
        <f>IF('Part 3'!F48=0,"n/a ",+'Part 3'!F48)</f>
        <v>n/a </v>
      </c>
      <c r="G19" s="534" t="str">
        <f>IF('Part 3'!G48=0,"n/a ",+'Part 3'!G48)</f>
        <v>n/a </v>
      </c>
      <c r="H19" s="534" t="str">
        <f>IF('Part 3'!H48=0,"n/a ",+'Part 3'!H48)</f>
        <v>n/a </v>
      </c>
      <c r="I19" s="534" t="str">
        <f>IF('Part 3'!I48=0,"n/a ",+'Part 3'!I48)</f>
        <v>n/a </v>
      </c>
      <c r="J19" s="534" t="str">
        <f>IF('Part 3'!J48=0,"n/a ",+'Part 3'!J48)</f>
        <v>n/a </v>
      </c>
      <c r="K19" s="534" t="str">
        <f>IF('Part 3'!K48=0,"n/a ",+'Part 3'!K48)</f>
        <v>n/a </v>
      </c>
      <c r="L19" s="534" t="str">
        <f>IF('Part 3'!L48=0,"n/a ",+'Part 3'!L48)</f>
        <v>n/a </v>
      </c>
      <c r="M19" s="534" t="str">
        <f>IF('Part 3'!M48=0,"n/a ",+'Part 3'!M48)</f>
        <v>n/a </v>
      </c>
      <c r="N19" s="534" t="str">
        <f>IF('Part 3'!N48=0,"n/a ",+'Part 3'!N48)</f>
        <v>n/a </v>
      </c>
      <c r="O19" s="534" t="str">
        <f>IF('Part 3'!O48=0,"n/a ",+'Part 3'!O48)</f>
        <v>n/a </v>
      </c>
      <c r="P19" s="534" t="str">
        <f>IF('Part 3'!P48=0,"n/a ",+'Part 3'!P48)</f>
        <v>n/a </v>
      </c>
      <c r="Q19" s="535" t="str">
        <f>IF('Part 3'!Q48=0,"n/a ",+'Part 3'!Q48)</f>
        <v>n/a </v>
      </c>
    </row>
    <row r="20" spans="1:17" ht="12.75">
      <c r="A20" s="15">
        <v>6</v>
      </c>
      <c r="B20" s="498" t="s">
        <v>386</v>
      </c>
      <c r="C20" s="9"/>
      <c r="D20" s="9"/>
      <c r="E20" s="534" t="str">
        <f>IF('Part 3'!E49=0,"n/a ",+'Part 3'!E49)</f>
        <v>n/a </v>
      </c>
      <c r="F20" s="534" t="str">
        <f>IF('Part 3'!F49=0,"n/a ",+'Part 3'!F49)</f>
        <v>n/a </v>
      </c>
      <c r="G20" s="534" t="str">
        <f>IF('Part 3'!G49=0,"n/a ",+'Part 3'!G49)</f>
        <v>n/a </v>
      </c>
      <c r="H20" s="534" t="str">
        <f>IF('Part 3'!H49=0,"n/a ",+'Part 3'!H49)</f>
        <v>n/a </v>
      </c>
      <c r="I20" s="534" t="str">
        <f>IF('Part 3'!I49=0,"n/a ",+'Part 3'!I49)</f>
        <v>n/a </v>
      </c>
      <c r="J20" s="534" t="str">
        <f>IF('Part 3'!J49=0,"n/a ",+'Part 3'!J49)</f>
        <v>n/a </v>
      </c>
      <c r="K20" s="534" t="str">
        <f>IF('Part 3'!K49=0,"n/a ",+'Part 3'!K49)</f>
        <v>n/a </v>
      </c>
      <c r="L20" s="534" t="str">
        <f>IF('Part 3'!L49=0,"n/a ",+'Part 3'!L49)</f>
        <v>n/a </v>
      </c>
      <c r="M20" s="534" t="str">
        <f>IF('Part 3'!M49=0,"n/a ",+'Part 3'!M49)</f>
        <v>n/a </v>
      </c>
      <c r="N20" s="534" t="str">
        <f>IF('Part 3'!N49=0,"n/a ",+'Part 3'!N49)</f>
        <v>n/a </v>
      </c>
      <c r="O20" s="534" t="str">
        <f>IF('Part 3'!O49=0,"n/a ",+'Part 3'!O49)</f>
        <v>n/a </v>
      </c>
      <c r="P20" s="534" t="str">
        <f>IF('Part 3'!P49=0,"n/a ",+'Part 3'!P49)</f>
        <v>n/a </v>
      </c>
      <c r="Q20" s="535" t="str">
        <f>IF('Part 3'!Q49=0,"n/a ",+'Part 3'!Q49)</f>
        <v>n/a </v>
      </c>
    </row>
    <row r="21" spans="1:17" ht="12.75">
      <c r="A21" s="15">
        <v>7</v>
      </c>
      <c r="B21" s="498" t="s">
        <v>161</v>
      </c>
      <c r="C21" s="9"/>
      <c r="D21" s="9"/>
      <c r="E21" s="534" t="str">
        <f>IF('Part 3'!E50=0,"n/a ",+'Part 3'!E50)</f>
        <v>n/a </v>
      </c>
      <c r="F21" s="534" t="str">
        <f>IF('Part 3'!F50=0,"n/a ",+'Part 3'!F50)</f>
        <v>n/a </v>
      </c>
      <c r="G21" s="534" t="str">
        <f>IF('Part 3'!G50=0,"n/a ",+'Part 3'!G50)</f>
        <v>n/a </v>
      </c>
      <c r="H21" s="534" t="str">
        <f>IF('Part 3'!H50=0,"n/a ",+'Part 3'!H50)</f>
        <v>n/a </v>
      </c>
      <c r="I21" s="534" t="str">
        <f>IF('Part 3'!I50=0,"n/a ",+'Part 3'!I50)</f>
        <v>n/a </v>
      </c>
      <c r="J21" s="534" t="str">
        <f>IF('Part 3'!J50=0,"n/a ",+'Part 3'!J50)</f>
        <v>n/a </v>
      </c>
      <c r="K21" s="534" t="str">
        <f>IF('Part 3'!K50=0,"n/a ",+'Part 3'!K50)</f>
        <v>n/a </v>
      </c>
      <c r="L21" s="534" t="str">
        <f>IF('Part 3'!L50=0,"n/a ",+'Part 3'!L50)</f>
        <v>n/a </v>
      </c>
      <c r="M21" s="534" t="str">
        <f>IF('Part 3'!M50=0,"n/a ",+'Part 3'!M50)</f>
        <v>n/a </v>
      </c>
      <c r="N21" s="534" t="str">
        <f>IF('Part 3'!N50=0,"n/a ",+'Part 3'!N50)</f>
        <v>n/a </v>
      </c>
      <c r="O21" s="534" t="str">
        <f>IF('Part 3'!O50=0,"n/a ",+'Part 3'!O50)</f>
        <v>n/a </v>
      </c>
      <c r="P21" s="534" t="str">
        <f>IF('Part 3'!P50=0,"n/a ",+'Part 3'!P50)</f>
        <v>n/a </v>
      </c>
      <c r="Q21" s="535" t="str">
        <f>IF('Part 3'!Q50=0,"n/a ",+'Part 3'!Q50)</f>
        <v>n/a </v>
      </c>
    </row>
    <row r="22" spans="1:17" ht="13.5" thickBot="1">
      <c r="A22" s="15">
        <v>8</v>
      </c>
      <c r="B22" s="172" t="s">
        <v>156</v>
      </c>
      <c r="C22" s="9"/>
      <c r="D22" s="9"/>
      <c r="E22" s="536" t="str">
        <f>IF('Part 3'!E51=0,"n/a ",+'Part 3'!E51)</f>
        <v>n/a </v>
      </c>
      <c r="F22" s="536" t="str">
        <f>IF('Part 3'!F51=0,"n/a ",+'Part 3'!F51)</f>
        <v>n/a </v>
      </c>
      <c r="G22" s="536" t="str">
        <f>IF('Part 3'!G51=0,"n/a ",+'Part 3'!G51)</f>
        <v>n/a </v>
      </c>
      <c r="H22" s="536" t="str">
        <f>IF('Part 3'!H51=0,"n/a ",+'Part 3'!H51)</f>
        <v>n/a </v>
      </c>
      <c r="I22" s="536" t="str">
        <f>IF('Part 3'!I51=0,"n/a ",+'Part 3'!I51)</f>
        <v>n/a </v>
      </c>
      <c r="J22" s="536" t="str">
        <f>IF('Part 3'!J51=0,"n/a ",+'Part 3'!J51)</f>
        <v>n/a </v>
      </c>
      <c r="K22" s="536" t="str">
        <f>IF('Part 3'!K51=0,"n/a ",+'Part 3'!K51)</f>
        <v>n/a </v>
      </c>
      <c r="L22" s="536" t="str">
        <f>IF('Part 3'!L51=0,"n/a ",+'Part 3'!L51)</f>
        <v>n/a </v>
      </c>
      <c r="M22" s="536" t="str">
        <f>IF('Part 3'!M51=0,"n/a ",+'Part 3'!M51)</f>
        <v>n/a </v>
      </c>
      <c r="N22" s="536" t="str">
        <f>IF('Part 3'!N51=0,"n/a ",+'Part 3'!N51)</f>
        <v>n/a </v>
      </c>
      <c r="O22" s="536" t="str">
        <f>IF('Part 3'!O51=0,"n/a ",+'Part 3'!O51)</f>
        <v>n/a </v>
      </c>
      <c r="P22" s="536" t="str">
        <f>IF('Part 3'!P51=0,"n/a ",+'Part 3'!P51)</f>
        <v>n/a </v>
      </c>
      <c r="Q22" s="537" t="str">
        <f>IF('Part 3'!Q51=0,"n/a ",+'Part 3'!Q51)</f>
        <v>n/a </v>
      </c>
    </row>
    <row r="23" spans="1:17" ht="9.75" customHeight="1" thickTop="1">
      <c r="A23" s="562"/>
      <c r="B23" s="562"/>
      <c r="C23" s="562"/>
      <c r="D23" s="562"/>
      <c r="E23" s="564"/>
      <c r="F23" s="564"/>
      <c r="G23" s="564"/>
      <c r="H23" s="564"/>
      <c r="I23" s="564"/>
      <c r="J23" s="530"/>
      <c r="K23" s="530"/>
      <c r="L23" s="530"/>
      <c r="M23" s="530"/>
      <c r="N23" s="530"/>
      <c r="O23" s="530"/>
      <c r="P23" s="530"/>
      <c r="Q23" s="530"/>
    </row>
    <row r="24" spans="1:17" ht="12.75">
      <c r="A24" s="15"/>
      <c r="B24" s="170" t="s">
        <v>452</v>
      </c>
      <c r="C24" s="9"/>
      <c r="D24" s="9"/>
      <c r="E24" s="532"/>
      <c r="F24" s="532"/>
      <c r="G24" s="532"/>
      <c r="H24" s="532"/>
      <c r="I24" s="532"/>
      <c r="J24" s="532"/>
      <c r="K24" s="532"/>
      <c r="L24" s="532"/>
      <c r="M24" s="532"/>
      <c r="N24" s="532"/>
      <c r="O24" s="532"/>
      <c r="P24" s="532"/>
      <c r="Q24" s="532"/>
    </row>
    <row r="25" spans="1:17" ht="12.75">
      <c r="A25" s="15">
        <v>9</v>
      </c>
      <c r="B25" s="636" t="s">
        <v>385</v>
      </c>
      <c r="C25" s="9"/>
      <c r="D25" s="9"/>
      <c r="E25" s="534" t="str">
        <f>IF('Part 3'!E42=0,IF('Part 3'!E12=0,"n/a ",+('Part 3'!E24+'Part 3'!E54)/'Part 3'!E42),IF('Part 3'!E12=0,('Part 3'!E24+'Part 3'!E54)/'Part 3'!E42,IF('Part 3'!E24&gt;'Part 3'!E54,('Part 3'!E24+'Part 3'!E54)/'Part 3'!E12,('Part 3'!E24+'Part 3'!E54)/'Part 3'!E42)))</f>
        <v>n/a </v>
      </c>
      <c r="F25" s="534" t="str">
        <f>IF('Part 3'!F42=0,IF('Part 3'!F12=0,"n/a ",+('Part 3'!F24+'Part 3'!F54)/'Part 3'!F42),IF('Part 3'!F12=0,('Part 3'!F24+'Part 3'!F54)/'Part 3'!F42,IF('Part 3'!F24&gt;'Part 3'!F54,('Part 3'!F24+'Part 3'!F54)/'Part 3'!F12,('Part 3'!F24+'Part 3'!F54)/'Part 3'!F42)))</f>
        <v>n/a </v>
      </c>
      <c r="G25" s="534" t="str">
        <f>IF('Part 3'!G42=0,IF('Part 3'!G12=0,"n/a ",+('Part 3'!G24+'Part 3'!G54)/'Part 3'!G42),IF('Part 3'!G12=0,('Part 3'!G24+'Part 3'!G54)/'Part 3'!G42,IF('Part 3'!G24&gt;'Part 3'!G54,('Part 3'!G24+'Part 3'!G54)/'Part 3'!G12,('Part 3'!G24+'Part 3'!G54)/'Part 3'!G42)))</f>
        <v>n/a </v>
      </c>
      <c r="H25" s="534" t="str">
        <f>IF('Part 3'!H42=0,IF('Part 3'!H12=0,"n/a ",+('Part 3'!H24+'Part 3'!H54)/'Part 3'!H42),IF('Part 3'!H12=0,('Part 3'!H24+'Part 3'!H54)/'Part 3'!H42,IF('Part 3'!H24&gt;'Part 3'!H54,('Part 3'!H24+'Part 3'!H54)/'Part 3'!H12,('Part 3'!H24+'Part 3'!H54)/'Part 3'!H42)))</f>
        <v>n/a </v>
      </c>
      <c r="I25" s="534" t="str">
        <f>IF('Part 3'!I42=0,IF('Part 3'!I12=0,"n/a ",+('Part 3'!I24+'Part 3'!I54)/'Part 3'!I42),IF('Part 3'!I12=0,('Part 3'!I24+'Part 3'!I54)/'Part 3'!I42,IF('Part 3'!I24&gt;'Part 3'!I54,('Part 3'!I24+'Part 3'!I54)/'Part 3'!I12,('Part 3'!I24+'Part 3'!I54)/'Part 3'!I42)))</f>
        <v>n/a </v>
      </c>
      <c r="J25" s="534" t="str">
        <f>IF('Part 3'!J42=0,IF('Part 3'!J12=0,"n/a ",+('Part 3'!J24+'Part 3'!J54)/'Part 3'!J42),IF('Part 3'!J12=0,('Part 3'!J24+'Part 3'!J54)/'Part 3'!J42,IF('Part 3'!J24&gt;'Part 3'!J54,('Part 3'!J24+'Part 3'!J54)/'Part 3'!J12,('Part 3'!J24+'Part 3'!J54)/'Part 3'!J42)))</f>
        <v>n/a </v>
      </c>
      <c r="K25" s="534" t="str">
        <f>IF('Part 3'!K42=0,IF('Part 3'!K12=0,"n/a ",+('Part 3'!K24+'Part 3'!K54)/'Part 3'!K42),IF('Part 3'!K12=0,('Part 3'!K24+'Part 3'!K54)/'Part 3'!K42,IF('Part 3'!K24&gt;'Part 3'!K54,('Part 3'!K24+'Part 3'!K54)/'Part 3'!K12,('Part 3'!K24+'Part 3'!K54)/'Part 3'!K42)))</f>
        <v>n/a </v>
      </c>
      <c r="L25" s="534" t="str">
        <f>IF('Part 3'!L42=0,IF('Part 3'!L12=0,"n/a ",+('Part 3'!L24+'Part 3'!L54)/'Part 3'!L42),IF('Part 3'!L12=0,('Part 3'!L24+'Part 3'!L54)/'Part 3'!L42,IF('Part 3'!L24&gt;'Part 3'!L54,('Part 3'!L24+'Part 3'!L54)/'Part 3'!L12,('Part 3'!L24+'Part 3'!L54)/'Part 3'!L42)))</f>
        <v>n/a </v>
      </c>
      <c r="M25" s="534" t="str">
        <f>IF('Part 3'!M42=0,IF('Part 3'!M12=0,"n/a ",+('Part 3'!M24+'Part 3'!M54)/'Part 3'!M42),IF('Part 3'!M12=0,('Part 3'!M24+'Part 3'!M54)/'Part 3'!M42,IF('Part 3'!M24&gt;'Part 3'!M54,('Part 3'!M24+'Part 3'!M54)/'Part 3'!M12,('Part 3'!M24+'Part 3'!M54)/'Part 3'!M42)))</f>
        <v>n/a </v>
      </c>
      <c r="N25" s="534" t="str">
        <f>IF('Part 3'!N42=0,IF('Part 3'!N12=0,"n/a ",+('Part 3'!N24+'Part 3'!N54)/'Part 3'!N42),IF('Part 3'!N12=0,('Part 3'!N24+'Part 3'!N54)/'Part 3'!N42,IF('Part 3'!N24&gt;'Part 3'!N54,('Part 3'!N24+'Part 3'!N54)/'Part 3'!N12,('Part 3'!N24+'Part 3'!N54)/'Part 3'!N42)))</f>
        <v>n/a </v>
      </c>
      <c r="O25" s="534" t="str">
        <f>IF('Part 3'!O42=0,IF('Part 3'!O12=0,"n/a ",+('Part 3'!O24+'Part 3'!O54)/'Part 3'!O42),IF('Part 3'!O12=0,('Part 3'!O24+'Part 3'!O54)/'Part 3'!O42,IF('Part 3'!O24&gt;'Part 3'!O54,('Part 3'!O24+'Part 3'!O54)/'Part 3'!O12,('Part 3'!O24+'Part 3'!O54)/'Part 3'!O42)))</f>
        <v>n/a </v>
      </c>
      <c r="P25" s="534" t="str">
        <f>IF('Part 3'!P42=0,IF('Part 3'!P12=0,"n/a ",+('Part 3'!P24+'Part 3'!P54)/'Part 3'!P42),IF('Part 3'!P12=0,('Part 3'!P24+'Part 3'!P54)/'Part 3'!P42,IF('Part 3'!P24&gt;'Part 3'!P54,('Part 3'!P24+'Part 3'!P54)/'Part 3'!P12,('Part 3'!P24+'Part 3'!P54)/'Part 3'!P42)))</f>
        <v>n/a </v>
      </c>
      <c r="Q25" s="535" t="str">
        <f>IF('Part 3'!Q42=0,IF('Part 3'!Q12=0,"n/a ",+('Part 3'!Q24+'Part 3'!Q54)/'Part 3'!Q42),IF('Part 3'!Q12=0,('Part 3'!Q24+'Part 3'!Q54)/'Part 3'!Q42,IF('Part 3'!Q24&gt;'Part 3'!Q54,('Part 3'!Q24+'Part 3'!Q54)/'Part 3'!Q12,('Part 3'!Q24+'Part 3'!Q54)/'Part 3'!Q42)))</f>
        <v>n/a </v>
      </c>
    </row>
    <row r="26" spans="1:17" ht="12.75">
      <c r="A26" s="15">
        <v>10</v>
      </c>
      <c r="B26" s="636" t="s">
        <v>386</v>
      </c>
      <c r="C26" s="9"/>
      <c r="D26" s="9"/>
      <c r="E26" s="534" t="str">
        <f>IF('Part 3'!E43=0,IF('Part 3'!E13=0,"n/a ",+('Part 3'!E25+'Part 3'!E55)/'Part 3'!E43),IF('Part 3'!E13=0,('Part 3'!E25+'Part 3'!E55)/'Part 3'!E43,IF('Part 3'!E25&gt;'Part 3'!E55,('Part 3'!E25+'Part 3'!E55)/'Part 3'!E13,('Part 3'!E25+'Part 3'!E55)/'Part 3'!E43)))</f>
        <v>n/a </v>
      </c>
      <c r="F26" s="534" t="str">
        <f>IF('Part 3'!F43=0,IF('Part 3'!F13=0,"n/a ",+('Part 3'!F25+'Part 3'!F55)/'Part 3'!F43),IF('Part 3'!F13=0,('Part 3'!F25+'Part 3'!F55)/'Part 3'!F43,IF('Part 3'!F25&gt;'Part 3'!F55,('Part 3'!F25+'Part 3'!F55)/'Part 3'!F13,('Part 3'!F25+'Part 3'!F55)/'Part 3'!F43)))</f>
        <v>n/a </v>
      </c>
      <c r="G26" s="534" t="str">
        <f>IF('Part 3'!G43=0,IF('Part 3'!G13=0,"n/a ",+('Part 3'!G25+'Part 3'!G55)/'Part 3'!G43),IF('Part 3'!G13=0,('Part 3'!G25+'Part 3'!G55)/'Part 3'!G43,IF('Part 3'!G25&gt;'Part 3'!G55,('Part 3'!G25+'Part 3'!G55)/'Part 3'!G13,('Part 3'!G25+'Part 3'!G55)/'Part 3'!G43)))</f>
        <v>n/a </v>
      </c>
      <c r="H26" s="534" t="str">
        <f>IF('Part 3'!H43=0,IF('Part 3'!H13=0,"n/a ",+('Part 3'!H25+'Part 3'!H55)/'Part 3'!H43),IF('Part 3'!H13=0,('Part 3'!H25+'Part 3'!H55)/'Part 3'!H43,IF('Part 3'!H25&gt;'Part 3'!H55,('Part 3'!H25+'Part 3'!H55)/'Part 3'!H13,('Part 3'!H25+'Part 3'!H55)/'Part 3'!H43)))</f>
        <v>n/a </v>
      </c>
      <c r="I26" s="534" t="str">
        <f>IF('Part 3'!I43=0,IF('Part 3'!I13=0,"n/a ",+('Part 3'!I25+'Part 3'!I55)/'Part 3'!I43),IF('Part 3'!I13=0,('Part 3'!I25+'Part 3'!I55)/'Part 3'!I43,IF('Part 3'!I25&gt;'Part 3'!I55,('Part 3'!I25+'Part 3'!I55)/'Part 3'!I13,('Part 3'!I25+'Part 3'!I55)/'Part 3'!I43)))</f>
        <v>n/a </v>
      </c>
      <c r="J26" s="534" t="str">
        <f>IF('Part 3'!J43=0,IF('Part 3'!J13=0,"n/a ",+('Part 3'!J25+'Part 3'!J55)/'Part 3'!J43),IF('Part 3'!J13=0,('Part 3'!J25+'Part 3'!J55)/'Part 3'!J43,IF('Part 3'!J25&gt;'Part 3'!J55,('Part 3'!J25+'Part 3'!J55)/'Part 3'!J13,('Part 3'!J25+'Part 3'!J55)/'Part 3'!J43)))</f>
        <v>n/a </v>
      </c>
      <c r="K26" s="534" t="str">
        <f>IF('Part 3'!K43=0,IF('Part 3'!K13=0,"n/a ",+('Part 3'!K25+'Part 3'!K55)/'Part 3'!K43),IF('Part 3'!K13=0,('Part 3'!K25+'Part 3'!K55)/'Part 3'!K43,IF('Part 3'!K25&gt;'Part 3'!K55,('Part 3'!K25+'Part 3'!K55)/'Part 3'!K13,('Part 3'!K25+'Part 3'!K55)/'Part 3'!K43)))</f>
        <v>n/a </v>
      </c>
      <c r="L26" s="534" t="str">
        <f>IF('Part 3'!L43=0,IF('Part 3'!L13=0,"n/a ",+('Part 3'!L25+'Part 3'!L55)/'Part 3'!L43),IF('Part 3'!L13=0,('Part 3'!L25+'Part 3'!L55)/'Part 3'!L43,IF('Part 3'!L25&gt;'Part 3'!L55,('Part 3'!L25+'Part 3'!L55)/'Part 3'!L13,('Part 3'!L25+'Part 3'!L55)/'Part 3'!L43)))</f>
        <v>n/a </v>
      </c>
      <c r="M26" s="534" t="str">
        <f>IF('Part 3'!M43=0,IF('Part 3'!M13=0,"n/a ",+('Part 3'!M25+'Part 3'!M55)/'Part 3'!M43),IF('Part 3'!M13=0,('Part 3'!M25+'Part 3'!M55)/'Part 3'!M43,IF('Part 3'!M25&gt;'Part 3'!M55,('Part 3'!M25+'Part 3'!M55)/'Part 3'!M13,('Part 3'!M25+'Part 3'!M55)/'Part 3'!M43)))</f>
        <v>n/a </v>
      </c>
      <c r="N26" s="534" t="str">
        <f>IF('Part 3'!N43=0,IF('Part 3'!N13=0,"n/a ",+('Part 3'!N25+'Part 3'!N55)/'Part 3'!N43),IF('Part 3'!N13=0,('Part 3'!N25+'Part 3'!N55)/'Part 3'!N43,IF('Part 3'!N25&gt;'Part 3'!N55,('Part 3'!N25+'Part 3'!N55)/'Part 3'!N13,('Part 3'!N25+'Part 3'!N55)/'Part 3'!N43)))</f>
        <v>n/a </v>
      </c>
      <c r="O26" s="534" t="str">
        <f>IF('Part 3'!O43=0,IF('Part 3'!O13=0,"n/a ",+('Part 3'!O25+'Part 3'!O55)/'Part 3'!O43),IF('Part 3'!O13=0,('Part 3'!O25+'Part 3'!O55)/'Part 3'!O43,IF('Part 3'!O25&gt;'Part 3'!O55,('Part 3'!O25+'Part 3'!O55)/'Part 3'!O13,('Part 3'!O25+'Part 3'!O55)/'Part 3'!O43)))</f>
        <v>n/a </v>
      </c>
      <c r="P26" s="534" t="str">
        <f>IF('Part 3'!P43=0,IF('Part 3'!P13=0,"n/a ",+('Part 3'!P25+'Part 3'!P55)/'Part 3'!P43),IF('Part 3'!P13=0,('Part 3'!P25+'Part 3'!P55)/'Part 3'!P43,IF('Part 3'!P25&gt;'Part 3'!P55,('Part 3'!P25+'Part 3'!P55)/'Part 3'!P13,('Part 3'!P25+'Part 3'!P55)/'Part 3'!P43)))</f>
        <v>n/a </v>
      </c>
      <c r="Q26" s="535" t="str">
        <f>IF('Part 3'!Q43=0,IF('Part 3'!Q13=0,"n/a ",+('Part 3'!Q25+'Part 3'!Q55)/'Part 3'!Q43),IF('Part 3'!Q13=0,('Part 3'!Q25+'Part 3'!Q55)/'Part 3'!Q43,IF('Part 3'!Q25&gt;'Part 3'!Q55,('Part 3'!Q25+'Part 3'!Q55)/'Part 3'!Q13,('Part 3'!Q25+'Part 3'!Q55)/'Part 3'!Q43)))</f>
        <v>n/a </v>
      </c>
    </row>
    <row r="27" spans="1:17" ht="12.75">
      <c r="A27" s="15">
        <v>11</v>
      </c>
      <c r="B27" s="636" t="s">
        <v>161</v>
      </c>
      <c r="C27" s="9"/>
      <c r="D27" s="9"/>
      <c r="E27" s="534" t="str">
        <f>IF('Part 3'!E44=0,IF('Part 3'!E14=0,"n/a ",+('Part 3'!E26+'Part 3'!E56)/'Part 3'!E44),IF('Part 3'!E14=0,('Part 3'!E26+'Part 3'!E56)/'Part 3'!E44,IF('Part 3'!E26&gt;'Part 3'!E56,('Part 3'!E26+'Part 3'!E56)/'Part 3'!E14,('Part 3'!E26+'Part 3'!E56)/'Part 3'!E44)))</f>
        <v>n/a </v>
      </c>
      <c r="F27" s="534" t="str">
        <f>IF('Part 3'!F44=0,IF('Part 3'!F14=0,"n/a ",+('Part 3'!F26+'Part 3'!F56)/'Part 3'!F44),IF('Part 3'!F14=0,('Part 3'!F26+'Part 3'!F56)/'Part 3'!F44,IF('Part 3'!F26&gt;'Part 3'!F56,('Part 3'!F26+'Part 3'!F56)/'Part 3'!F14,('Part 3'!F26+'Part 3'!F56)/'Part 3'!F44)))</f>
        <v>n/a </v>
      </c>
      <c r="G27" s="534" t="str">
        <f>IF('Part 3'!G44=0,IF('Part 3'!G14=0,"n/a ",+('Part 3'!G26+'Part 3'!G56)/'Part 3'!G44),IF('Part 3'!G14=0,('Part 3'!G26+'Part 3'!G56)/'Part 3'!G44,IF('Part 3'!G26&gt;'Part 3'!G56,('Part 3'!G26+'Part 3'!G56)/'Part 3'!G14,('Part 3'!G26+'Part 3'!G56)/'Part 3'!G44)))</f>
        <v>n/a </v>
      </c>
      <c r="H27" s="534" t="str">
        <f>IF('Part 3'!H44=0,IF('Part 3'!H14=0,"n/a ",+('Part 3'!H26+'Part 3'!H56)/'Part 3'!H44),IF('Part 3'!H14=0,('Part 3'!H26+'Part 3'!H56)/'Part 3'!H44,IF('Part 3'!H26&gt;'Part 3'!H56,('Part 3'!H26+'Part 3'!H56)/'Part 3'!H14,('Part 3'!H26+'Part 3'!H56)/'Part 3'!H44)))</f>
        <v>n/a </v>
      </c>
      <c r="I27" s="534" t="str">
        <f>IF('Part 3'!I44=0,IF('Part 3'!I14=0,"n/a ",+('Part 3'!I26+'Part 3'!I56)/'Part 3'!I44),IF('Part 3'!I14=0,('Part 3'!I26+'Part 3'!I56)/'Part 3'!I44,IF('Part 3'!I26&gt;'Part 3'!I56,('Part 3'!I26+'Part 3'!I56)/'Part 3'!I14,('Part 3'!I26+'Part 3'!I56)/'Part 3'!I44)))</f>
        <v>n/a </v>
      </c>
      <c r="J27" s="534" t="str">
        <f>IF('Part 3'!J44=0,IF('Part 3'!J14=0,"n/a ",+('Part 3'!J26+'Part 3'!J56)/'Part 3'!J44),IF('Part 3'!J14=0,('Part 3'!J26+'Part 3'!J56)/'Part 3'!J44,IF('Part 3'!J26&gt;'Part 3'!J56,('Part 3'!J26+'Part 3'!J56)/'Part 3'!J14,('Part 3'!J26+'Part 3'!J56)/'Part 3'!J44)))</f>
        <v>n/a </v>
      </c>
      <c r="K27" s="534" t="str">
        <f>IF('Part 3'!K44=0,IF('Part 3'!K14=0,"n/a ",+('Part 3'!K26+'Part 3'!K56)/'Part 3'!K44),IF('Part 3'!K14=0,('Part 3'!K26+'Part 3'!K56)/'Part 3'!K44,IF('Part 3'!K26&gt;'Part 3'!K56,('Part 3'!K26+'Part 3'!K56)/'Part 3'!K14,('Part 3'!K26+'Part 3'!K56)/'Part 3'!K44)))</f>
        <v>n/a </v>
      </c>
      <c r="L27" s="534" t="str">
        <f>IF('Part 3'!L44=0,IF('Part 3'!L14=0,"n/a ",+('Part 3'!L26+'Part 3'!L56)/'Part 3'!L44),IF('Part 3'!L14=0,('Part 3'!L26+'Part 3'!L56)/'Part 3'!L44,IF('Part 3'!L26&gt;'Part 3'!L56,('Part 3'!L26+'Part 3'!L56)/'Part 3'!L14,('Part 3'!L26+'Part 3'!L56)/'Part 3'!L44)))</f>
        <v>n/a </v>
      </c>
      <c r="M27" s="534" t="str">
        <f>IF('Part 3'!M44=0,IF('Part 3'!M14=0,"n/a ",+('Part 3'!M26+'Part 3'!M56)/'Part 3'!M44),IF('Part 3'!M14=0,('Part 3'!M26+'Part 3'!M56)/'Part 3'!M44,IF('Part 3'!M26&gt;'Part 3'!M56,('Part 3'!M26+'Part 3'!M56)/'Part 3'!M14,('Part 3'!M26+'Part 3'!M56)/'Part 3'!M44)))</f>
        <v>n/a </v>
      </c>
      <c r="N27" s="534" t="str">
        <f>IF('Part 3'!N44=0,IF('Part 3'!N14=0,"n/a ",+('Part 3'!N26+'Part 3'!N56)/'Part 3'!N44),IF('Part 3'!N14=0,('Part 3'!N26+'Part 3'!N56)/'Part 3'!N44,IF('Part 3'!N26&gt;'Part 3'!N56,('Part 3'!N26+'Part 3'!N56)/'Part 3'!N14,('Part 3'!N26+'Part 3'!N56)/'Part 3'!N44)))</f>
        <v>n/a </v>
      </c>
      <c r="O27" s="534" t="str">
        <f>IF('Part 3'!O44=0,IF('Part 3'!O14=0,"n/a ",+('Part 3'!O26+'Part 3'!O56)/'Part 3'!O44),IF('Part 3'!O14=0,('Part 3'!O26+'Part 3'!O56)/'Part 3'!O44,IF('Part 3'!O26&gt;'Part 3'!O56,('Part 3'!O26+'Part 3'!O56)/'Part 3'!O14,('Part 3'!O26+'Part 3'!O56)/'Part 3'!O44)))</f>
        <v>n/a </v>
      </c>
      <c r="P27" s="534" t="str">
        <f>IF('Part 3'!P44=0,IF('Part 3'!P14=0,"n/a ",+('Part 3'!P26+'Part 3'!P56)/'Part 3'!P44),IF('Part 3'!P14=0,('Part 3'!P26+'Part 3'!P56)/'Part 3'!P44,IF('Part 3'!P26&gt;'Part 3'!P56,('Part 3'!P26+'Part 3'!P56)/'Part 3'!P14,('Part 3'!P26+'Part 3'!P56)/'Part 3'!P44)))</f>
        <v>n/a </v>
      </c>
      <c r="Q27" s="535" t="str">
        <f>IF('Part 3'!Q44=0,IF('Part 3'!Q14=0,"n/a ",+('Part 3'!Q26+'Part 3'!Q56)/'Part 3'!Q44),IF('Part 3'!Q14=0,('Part 3'!Q26+'Part 3'!Q56)/'Part 3'!Q44,IF('Part 3'!Q26&gt;'Part 3'!Q56,('Part 3'!Q26+'Part 3'!Q56)/'Part 3'!Q14,('Part 3'!Q26+'Part 3'!Q56)/'Part 3'!Q44)))</f>
        <v>n/a </v>
      </c>
    </row>
    <row r="28" spans="1:17" ht="13.5" thickBot="1">
      <c r="A28" s="15">
        <v>12</v>
      </c>
      <c r="B28" s="127" t="s">
        <v>481</v>
      </c>
      <c r="C28" s="9"/>
      <c r="D28" s="9"/>
      <c r="E28" s="536" t="str">
        <f>IF('Part 3'!E45=0,IF('Part 3'!E15=0,"n/a ",+('Part 3'!E27+'Part 3'!E57)/'Part 3'!E45),IF('Part 3'!E15=0,('Part 3'!E27+'Part 3'!E57)/'Part 3'!E45,IF('Part 3'!E27&gt;'Part 3'!E57,('Part 3'!E27+'Part 3'!E57)/'Part 3'!E15,('Part 3'!E27+'Part 3'!E57)/'Part 3'!E45)))</f>
        <v>n/a </v>
      </c>
      <c r="F28" s="536" t="str">
        <f>IF('Part 3'!F45=0,IF('Part 3'!F15=0,"n/a ",+('Part 3'!F27+'Part 3'!F57)/'Part 3'!F45),IF('Part 3'!F15=0,('Part 3'!F27+'Part 3'!F57)/'Part 3'!F45,IF('Part 3'!F27&gt;'Part 3'!F57,('Part 3'!F27+'Part 3'!F57)/'Part 3'!F15,('Part 3'!F27+'Part 3'!F57)/'Part 3'!F45)))</f>
        <v>n/a </v>
      </c>
      <c r="G28" s="536" t="str">
        <f>IF('Part 3'!G45=0,IF('Part 3'!G15=0,"n/a ",+('Part 3'!G27+'Part 3'!G57)/'Part 3'!G45),IF('Part 3'!G15=0,('Part 3'!G27+'Part 3'!G57)/'Part 3'!G45,IF('Part 3'!G27&gt;'Part 3'!G57,('Part 3'!G27+'Part 3'!G57)/'Part 3'!G15,('Part 3'!G27+'Part 3'!G57)/'Part 3'!G45)))</f>
        <v>n/a </v>
      </c>
      <c r="H28" s="536" t="str">
        <f>IF('Part 3'!H45=0,IF('Part 3'!H15=0,"n/a ",+('Part 3'!H27+'Part 3'!H57)/'Part 3'!H45),IF('Part 3'!H15=0,('Part 3'!H27+'Part 3'!H57)/'Part 3'!H45,IF('Part 3'!H27&gt;'Part 3'!H57,('Part 3'!H27+'Part 3'!H57)/'Part 3'!H15,('Part 3'!H27+'Part 3'!H57)/'Part 3'!H45)))</f>
        <v>n/a </v>
      </c>
      <c r="I28" s="536" t="str">
        <f>IF('Part 3'!I45=0,IF('Part 3'!I15=0,"n/a ",+('Part 3'!I27+'Part 3'!I57)/'Part 3'!I45),IF('Part 3'!I15=0,('Part 3'!I27+'Part 3'!I57)/'Part 3'!I45,IF('Part 3'!I27&gt;'Part 3'!I57,('Part 3'!I27+'Part 3'!I57)/'Part 3'!I15,('Part 3'!I27+'Part 3'!I57)/'Part 3'!I45)))</f>
        <v>n/a </v>
      </c>
      <c r="J28" s="536" t="str">
        <f>IF('Part 3'!J45=0,IF('Part 3'!J15=0,"n/a ",+('Part 3'!J27+'Part 3'!J57)/'Part 3'!J45),IF('Part 3'!J15=0,('Part 3'!J27+'Part 3'!J57)/'Part 3'!J45,IF('Part 3'!J27&gt;'Part 3'!J57,('Part 3'!J27+'Part 3'!J57)/'Part 3'!J15,('Part 3'!J27+'Part 3'!J57)/'Part 3'!J45)))</f>
        <v>n/a </v>
      </c>
      <c r="K28" s="536" t="str">
        <f>IF('Part 3'!K45=0,IF('Part 3'!K15=0,"n/a ",+('Part 3'!K27+'Part 3'!K57)/'Part 3'!K45),IF('Part 3'!K15=0,('Part 3'!K27+'Part 3'!K57)/'Part 3'!K45,IF('Part 3'!K27&gt;'Part 3'!K57,('Part 3'!K27+'Part 3'!K57)/'Part 3'!K15,('Part 3'!K27+'Part 3'!K57)/'Part 3'!K45)))</f>
        <v>n/a </v>
      </c>
      <c r="L28" s="536" t="str">
        <f>IF('Part 3'!L45=0,IF('Part 3'!L15=0,"n/a ",+('Part 3'!L27+'Part 3'!L57)/'Part 3'!L45),IF('Part 3'!L15=0,('Part 3'!L27+'Part 3'!L57)/'Part 3'!L45,IF('Part 3'!L27&gt;'Part 3'!L57,('Part 3'!L27+'Part 3'!L57)/'Part 3'!L15,('Part 3'!L27+'Part 3'!L57)/'Part 3'!L45)))</f>
        <v>n/a </v>
      </c>
      <c r="M28" s="536" t="str">
        <f>IF('Part 3'!M45=0,IF('Part 3'!M15=0,"n/a ",+('Part 3'!M27+'Part 3'!M57)/'Part 3'!M45),IF('Part 3'!M15=0,('Part 3'!M27+'Part 3'!M57)/'Part 3'!M45,IF('Part 3'!M27&gt;'Part 3'!M57,('Part 3'!M27+'Part 3'!M57)/'Part 3'!M15,('Part 3'!M27+'Part 3'!M57)/'Part 3'!M45)))</f>
        <v>n/a </v>
      </c>
      <c r="N28" s="536" t="str">
        <f>IF('Part 3'!N45=0,IF('Part 3'!N15=0,"n/a ",+('Part 3'!N27+'Part 3'!N57)/'Part 3'!N45),IF('Part 3'!N15=0,('Part 3'!N27+'Part 3'!N57)/'Part 3'!N45,IF('Part 3'!N27&gt;'Part 3'!N57,('Part 3'!N27+'Part 3'!N57)/'Part 3'!N15,('Part 3'!N27+'Part 3'!N57)/'Part 3'!N45)))</f>
        <v>n/a </v>
      </c>
      <c r="O28" s="536" t="str">
        <f>IF('Part 3'!O45=0,IF('Part 3'!O15=0,"n/a ",+('Part 3'!O27+'Part 3'!O57)/'Part 3'!O45),IF('Part 3'!O15=0,('Part 3'!O27+'Part 3'!O57)/'Part 3'!O45,IF('Part 3'!O27&gt;'Part 3'!O57,('Part 3'!O27+'Part 3'!O57)/'Part 3'!O15,('Part 3'!O27+'Part 3'!O57)/'Part 3'!O45)))</f>
        <v>n/a </v>
      </c>
      <c r="P28" s="536" t="str">
        <f>IF('Part 3'!P45=0,IF('Part 3'!P15=0,"n/a ",+('Part 3'!P27+'Part 3'!P57)/'Part 3'!P45),IF('Part 3'!P15=0,('Part 3'!P27+'Part 3'!P57)/'Part 3'!P45,IF('Part 3'!P27&gt;'Part 3'!P57,('Part 3'!P27+'Part 3'!P57)/'Part 3'!P15,('Part 3'!P27+'Part 3'!P57)/'Part 3'!P45)))</f>
        <v>n/a </v>
      </c>
      <c r="Q28" s="537" t="str">
        <f>IF('Part 3'!Q45=0,IF('Part 3'!Q15=0,"n/a ",+('Part 3'!Q27+'Part 3'!Q57)/'Part 3'!Q45),IF('Part 3'!Q15=0,('Part 3'!Q27+'Part 3'!Q57)/'Part 3'!Q45,IF('Part 3'!Q27&gt;'Part 3'!Q57,('Part 3'!Q27+'Part 3'!Q57)/'Part 3'!Q15,('Part 3'!Q27+'Part 3'!Q57)/'Part 3'!Q45)))</f>
        <v>n/a </v>
      </c>
    </row>
    <row r="29" spans="1:17" ht="23.25" customHeight="1" thickTop="1">
      <c r="A29" s="562"/>
      <c r="B29" s="562"/>
      <c r="C29" s="562"/>
      <c r="D29" s="562"/>
      <c r="E29" s="562"/>
      <c r="F29" s="562"/>
      <c r="G29" s="562"/>
      <c r="H29" s="562"/>
      <c r="I29" s="562"/>
      <c r="J29" s="529"/>
      <c r="K29" s="529"/>
      <c r="L29" s="529"/>
      <c r="M29" s="529"/>
      <c r="N29" s="529"/>
      <c r="O29" s="529"/>
      <c r="P29" s="529"/>
      <c r="Q29" s="529"/>
    </row>
    <row r="30" spans="1:17" ht="12.75">
      <c r="A30" s="244"/>
      <c r="B30" s="560" t="s">
        <v>449</v>
      </c>
      <c r="C30" s="11"/>
      <c r="D30" s="11"/>
      <c r="E30" s="11"/>
      <c r="F30" s="11"/>
      <c r="G30" s="11"/>
      <c r="H30" s="11"/>
      <c r="I30" s="11"/>
      <c r="J30" s="11"/>
      <c r="K30" s="11"/>
      <c r="L30" s="11"/>
      <c r="M30" s="11"/>
      <c r="N30" s="11"/>
      <c r="O30" s="11"/>
      <c r="P30" s="11"/>
      <c r="Q30" s="11"/>
    </row>
    <row r="31" spans="1:17" ht="12.75">
      <c r="A31" s="15"/>
      <c r="B31" s="33" t="s">
        <v>454</v>
      </c>
      <c r="C31" s="11"/>
      <c r="D31" s="11"/>
      <c r="E31" s="11"/>
      <c r="F31" s="11"/>
      <c r="G31" s="11"/>
      <c r="H31" s="11"/>
      <c r="I31" s="11"/>
      <c r="J31" s="11"/>
      <c r="K31" s="11"/>
      <c r="L31" s="11"/>
      <c r="M31" s="11"/>
      <c r="N31" s="11"/>
      <c r="O31" s="11"/>
      <c r="P31" s="11"/>
      <c r="Q31" s="11"/>
    </row>
    <row r="32" spans="1:17" ht="12.75">
      <c r="A32" s="15">
        <v>13</v>
      </c>
      <c r="B32" s="498" t="s">
        <v>385</v>
      </c>
      <c r="C32" s="11"/>
      <c r="D32" s="11"/>
      <c r="E32" s="506" t="str">
        <f>IF('Part 3'!E12=0,"n/a ",+'Part 4'!E84/'Part 3'!E12)</f>
        <v>n/a </v>
      </c>
      <c r="F32" s="506" t="str">
        <f>IF('Part 3'!F12=0,"n/a ",+'Part 4'!F84/'Part 3'!F12)</f>
        <v>n/a </v>
      </c>
      <c r="G32" s="506" t="str">
        <f>IF('Part 3'!G12=0,"n/a ",+'Part 4'!G84/'Part 3'!G12)</f>
        <v>n/a </v>
      </c>
      <c r="H32" s="506" t="str">
        <f>IF('Part 3'!H12=0,"n/a ",+'Part 4'!H84/'Part 3'!H12)</f>
        <v>n/a </v>
      </c>
      <c r="I32" s="506" t="str">
        <f>IF('Part 3'!I12=0,"n/a ",+'Part 4'!I84/'Part 3'!I12)</f>
        <v>n/a </v>
      </c>
      <c r="J32" s="506" t="str">
        <f>IF('Part 3'!J12=0,"n/a ",+'Part 4'!J84/'Part 3'!J12)</f>
        <v>n/a </v>
      </c>
      <c r="K32" s="506" t="str">
        <f>IF('Part 3'!K12=0,"n/a ",+'Part 4'!K84/'Part 3'!K12)</f>
        <v>n/a </v>
      </c>
      <c r="L32" s="506" t="str">
        <f>IF('Part 3'!L12=0,"n/a ",+'Part 4'!L84/'Part 3'!L12)</f>
        <v>n/a </v>
      </c>
      <c r="M32" s="506" t="str">
        <f>IF('Part 3'!M12=0,"n/a ",+'Part 4'!M84/'Part 3'!M12)</f>
        <v>n/a </v>
      </c>
      <c r="N32" s="506" t="str">
        <f>IF('Part 3'!N12=0,"n/a ",+'Part 4'!N84/'Part 3'!N12)</f>
        <v>n/a </v>
      </c>
      <c r="O32" s="506" t="str">
        <f>IF('Part 3'!O12=0,"n/a ",+'Part 4'!O84/'Part 3'!O12)</f>
        <v>n/a </v>
      </c>
      <c r="P32" s="506" t="str">
        <f>IF('Part 3'!P12=0,"n/a ",+'Part 4'!P84/'Part 3'!P12)</f>
        <v>n/a </v>
      </c>
      <c r="Q32" s="507" t="str">
        <f>IF('Part 3'!Q12=0,"n/a ",+'Part 4'!Q84/'Part 3'!Q12)</f>
        <v>n/a </v>
      </c>
    </row>
    <row r="33" spans="1:17" ht="12.75">
      <c r="A33" s="15">
        <v>14</v>
      </c>
      <c r="B33" s="498" t="s">
        <v>386</v>
      </c>
      <c r="C33" s="11"/>
      <c r="D33" s="11"/>
      <c r="E33" s="506" t="str">
        <f>IF('Part 3'!E13=0,"n/a ",+'Part 4'!E85/'Part 3'!E13)</f>
        <v>n/a </v>
      </c>
      <c r="F33" s="506" t="str">
        <f>IF('Part 3'!F13=0,"n/a ",+'Part 4'!F85/'Part 3'!F13)</f>
        <v>n/a </v>
      </c>
      <c r="G33" s="506" t="str">
        <f>IF('Part 3'!G13=0,"n/a ",+'Part 4'!G85/'Part 3'!G13)</f>
        <v>n/a </v>
      </c>
      <c r="H33" s="506" t="str">
        <f>IF('Part 3'!H13=0,"n/a ",+'Part 4'!H85/'Part 3'!H13)</f>
        <v>n/a </v>
      </c>
      <c r="I33" s="506" t="str">
        <f>IF('Part 3'!I13=0,"n/a ",+'Part 4'!I85/'Part 3'!I13)</f>
        <v>n/a </v>
      </c>
      <c r="J33" s="506" t="str">
        <f>IF('Part 3'!J13=0,"n/a ",+'Part 4'!J85/'Part 3'!J13)</f>
        <v>n/a </v>
      </c>
      <c r="K33" s="506" t="str">
        <f>IF('Part 3'!K13=0,"n/a ",+'Part 4'!K85/'Part 3'!K13)</f>
        <v>n/a </v>
      </c>
      <c r="L33" s="506" t="str">
        <f>IF('Part 3'!L13=0,"n/a ",+'Part 4'!L85/'Part 3'!L13)</f>
        <v>n/a </v>
      </c>
      <c r="M33" s="506" t="str">
        <f>IF('Part 3'!M13=0,"n/a ",+'Part 4'!M85/'Part 3'!M13)</f>
        <v>n/a </v>
      </c>
      <c r="N33" s="506" t="str">
        <f>IF('Part 3'!N13=0,"n/a ",+'Part 4'!N85/'Part 3'!N13)</f>
        <v>n/a </v>
      </c>
      <c r="O33" s="506" t="str">
        <f>IF('Part 3'!O13=0,"n/a ",+'Part 4'!O85/'Part 3'!O13)</f>
        <v>n/a </v>
      </c>
      <c r="P33" s="506" t="str">
        <f>IF('Part 3'!P13=0,"n/a ",+'Part 4'!P85/'Part 3'!P13)</f>
        <v>n/a </v>
      </c>
      <c r="Q33" s="507" t="str">
        <f>IF('Part 3'!Q13=0,"n/a ",+'Part 4'!Q85/'Part 3'!Q13)</f>
        <v>n/a </v>
      </c>
    </row>
    <row r="34" spans="1:17" ht="12.75">
      <c r="A34" s="15">
        <v>15</v>
      </c>
      <c r="B34" s="498" t="s">
        <v>161</v>
      </c>
      <c r="C34" s="11"/>
      <c r="D34" s="11"/>
      <c r="E34" s="508" t="str">
        <f>IF('Part 3'!E14=0,"n/a ",+'Part 4'!E86/'Part 3'!E14)</f>
        <v>n/a </v>
      </c>
      <c r="F34" s="508" t="str">
        <f>IF('Part 3'!F14=0,"n/a ",+'Part 4'!F86/'Part 3'!F14)</f>
        <v>n/a </v>
      </c>
      <c r="G34" s="508" t="str">
        <f>IF('Part 3'!G14=0,"n/a ",+'Part 4'!G86/'Part 3'!G14)</f>
        <v>n/a </v>
      </c>
      <c r="H34" s="508" t="str">
        <f>IF('Part 3'!H14=0,"n/a ",+'Part 4'!H86/'Part 3'!H14)</f>
        <v>n/a </v>
      </c>
      <c r="I34" s="508" t="str">
        <f>IF('Part 3'!I14=0,"n/a ",+'Part 4'!I86/'Part 3'!I14)</f>
        <v>n/a </v>
      </c>
      <c r="J34" s="508" t="str">
        <f>IF('Part 3'!J14=0,"n/a ",+'Part 4'!J86/'Part 3'!J14)</f>
        <v>n/a </v>
      </c>
      <c r="K34" s="508" t="str">
        <f>IF('Part 3'!K14=0,"n/a ",+'Part 4'!K86/'Part 3'!K14)</f>
        <v>n/a </v>
      </c>
      <c r="L34" s="508" t="str">
        <f>IF('Part 3'!L14=0,"n/a ",+'Part 4'!L86/'Part 3'!L14)</f>
        <v>n/a </v>
      </c>
      <c r="M34" s="508" t="str">
        <f>IF('Part 3'!M14=0,"n/a ",+'Part 4'!M86/'Part 3'!M14)</f>
        <v>n/a </v>
      </c>
      <c r="N34" s="508" t="str">
        <f>IF('Part 3'!N14=0,"n/a ",+'Part 4'!N86/'Part 3'!N14)</f>
        <v>n/a </v>
      </c>
      <c r="O34" s="508" t="str">
        <f>IF('Part 3'!O14=0,"n/a ",+'Part 4'!O86/'Part 3'!O14)</f>
        <v>n/a </v>
      </c>
      <c r="P34" s="508" t="str">
        <f>IF('Part 3'!P14=0,"n/a ",+'Part 4'!P86/'Part 3'!P14)</f>
        <v>n/a </v>
      </c>
      <c r="Q34" s="509" t="str">
        <f>IF('Part 3'!Q14=0,"n/a ",+'Part 4'!Q86/'Part 3'!Q14)</f>
        <v>n/a </v>
      </c>
    </row>
    <row r="35" spans="1:17" ht="13.5" thickBot="1">
      <c r="A35" s="15">
        <v>16</v>
      </c>
      <c r="B35" s="169" t="s">
        <v>446</v>
      </c>
      <c r="C35" s="11"/>
      <c r="D35" s="11"/>
      <c r="E35" s="510" t="str">
        <f>IF('Part 3'!E15=0,"n/a ",+'Part 4'!E87/'Part 3'!E15)</f>
        <v>n/a </v>
      </c>
      <c r="F35" s="510" t="str">
        <f>IF('Part 3'!F15=0,"n/a ",+'Part 4'!F87/'Part 3'!F15)</f>
        <v>n/a </v>
      </c>
      <c r="G35" s="510" t="str">
        <f>IF('Part 3'!G15=0,"n/a ",+'Part 4'!G87/'Part 3'!G15)</f>
        <v>n/a </v>
      </c>
      <c r="H35" s="510" t="str">
        <f>IF('Part 3'!H15=0,"n/a ",+'Part 4'!H87/'Part 3'!H15)</f>
        <v>n/a </v>
      </c>
      <c r="I35" s="510" t="str">
        <f>IF('Part 3'!I15=0,"n/a ",+'Part 4'!I87/'Part 3'!I15)</f>
        <v>n/a </v>
      </c>
      <c r="J35" s="510" t="str">
        <f>IF('Part 3'!J15=0,"n/a ",+'Part 4'!J87/'Part 3'!J15)</f>
        <v>n/a </v>
      </c>
      <c r="K35" s="510" t="str">
        <f>IF('Part 3'!K15=0,"n/a ",+'Part 4'!K87/'Part 3'!K15)</f>
        <v>n/a </v>
      </c>
      <c r="L35" s="510" t="str">
        <f>IF('Part 3'!L15=0,"n/a ",+'Part 4'!L87/'Part 3'!L15)</f>
        <v>n/a </v>
      </c>
      <c r="M35" s="510" t="str">
        <f>IF('Part 3'!M15=0,"n/a ",+'Part 4'!M87/'Part 3'!M15)</f>
        <v>n/a </v>
      </c>
      <c r="N35" s="510" t="str">
        <f>IF('Part 3'!N15=0,"n/a ",+'Part 4'!N87/'Part 3'!N15)</f>
        <v>n/a </v>
      </c>
      <c r="O35" s="510" t="str">
        <f>IF('Part 3'!O15=0,"n/a ",+'Part 4'!O87/'Part 3'!O15)</f>
        <v>n/a </v>
      </c>
      <c r="P35" s="510" t="str">
        <f>IF('Part 3'!P15=0,"n/a ",+'Part 4'!P87/'Part 3'!P15)</f>
        <v>n/a </v>
      </c>
      <c r="Q35" s="511" t="str">
        <f>IF('Part 3'!Q15=0,"n/a ",+'Part 4'!Q87/'Part 3'!Q15)</f>
        <v>n/a </v>
      </c>
    </row>
    <row r="36" spans="1:17" ht="9" customHeight="1" thickTop="1">
      <c r="A36" s="15"/>
      <c r="B36" s="538"/>
      <c r="C36" s="539"/>
      <c r="D36" s="539"/>
      <c r="E36" s="512"/>
      <c r="F36" s="512"/>
      <c r="G36" s="512"/>
      <c r="H36" s="512"/>
      <c r="I36" s="512"/>
      <c r="J36" s="512"/>
      <c r="K36" s="512"/>
      <c r="L36" s="512"/>
      <c r="M36" s="512"/>
      <c r="N36" s="512"/>
      <c r="O36" s="512"/>
      <c r="P36" s="512"/>
      <c r="Q36" s="513"/>
    </row>
    <row r="37" spans="1:17" ht="12.75">
      <c r="A37" s="15"/>
      <c r="B37" s="33" t="s">
        <v>455</v>
      </c>
      <c r="C37" s="11"/>
      <c r="D37" s="11"/>
      <c r="E37" s="514"/>
      <c r="F37" s="514"/>
      <c r="G37" s="514"/>
      <c r="H37" s="514"/>
      <c r="I37" s="514"/>
      <c r="J37" s="514"/>
      <c r="K37" s="514"/>
      <c r="L37" s="514"/>
      <c r="M37" s="514"/>
      <c r="N37" s="514"/>
      <c r="O37" s="514"/>
      <c r="P37" s="514"/>
      <c r="Q37" s="515"/>
    </row>
    <row r="38" spans="1:17" ht="12.75">
      <c r="A38" s="15">
        <v>17</v>
      </c>
      <c r="B38" s="498" t="s">
        <v>385</v>
      </c>
      <c r="C38" s="11"/>
      <c r="D38" s="11"/>
      <c r="E38" s="506" t="str">
        <f>IF('Part 3'!E42=0,"n/a ",+'Part 4'!E90/'Part 3'!E42)</f>
        <v>n/a </v>
      </c>
      <c r="F38" s="506" t="str">
        <f>IF('Part 3'!F42=0,"n/a ",+'Part 4'!F90/'Part 3'!F42)</f>
        <v>n/a </v>
      </c>
      <c r="G38" s="506" t="str">
        <f>IF('Part 3'!G42=0,"n/a ",+'Part 4'!G90/'Part 3'!G42)</f>
        <v>n/a </v>
      </c>
      <c r="H38" s="506" t="str">
        <f>IF('Part 3'!H42=0,"n/a ",+'Part 4'!H90/'Part 3'!H42)</f>
        <v>n/a </v>
      </c>
      <c r="I38" s="506" t="str">
        <f>IF('Part 3'!I42=0,"n/a ",+'Part 4'!I90/'Part 3'!I42)</f>
        <v>n/a </v>
      </c>
      <c r="J38" s="506" t="str">
        <f>IF('Part 3'!J42=0,"n/a ",+'Part 4'!J90/'Part 3'!J42)</f>
        <v>n/a </v>
      </c>
      <c r="K38" s="506" t="str">
        <f>IF('Part 3'!K42=0,"n/a ",+'Part 4'!K90/'Part 3'!K42)</f>
        <v>n/a </v>
      </c>
      <c r="L38" s="506" t="str">
        <f>IF('Part 3'!L42=0,"n/a ",+'Part 4'!L90/'Part 3'!L42)</f>
        <v>n/a </v>
      </c>
      <c r="M38" s="506" t="str">
        <f>IF('Part 3'!M42=0,"n/a ",+'Part 4'!M90/'Part 3'!M42)</f>
        <v>n/a </v>
      </c>
      <c r="N38" s="506" t="str">
        <f>IF('Part 3'!N42=0,"n/a ",+'Part 4'!N90/'Part 3'!N42)</f>
        <v>n/a </v>
      </c>
      <c r="O38" s="506" t="str">
        <f>IF('Part 3'!O42=0,"n/a ",+'Part 4'!O90/'Part 3'!O42)</f>
        <v>n/a </v>
      </c>
      <c r="P38" s="506" t="str">
        <f>IF('Part 3'!P42=0,"n/a ",+'Part 4'!P90/'Part 3'!P42)</f>
        <v>n/a </v>
      </c>
      <c r="Q38" s="507" t="str">
        <f>IF('Part 3'!Q42=0,"n/a ",+'Part 4'!Q90/'Part 3'!Q42)</f>
        <v>n/a </v>
      </c>
    </row>
    <row r="39" spans="1:17" ht="12.75">
      <c r="A39" s="15">
        <v>18</v>
      </c>
      <c r="B39" s="498" t="s">
        <v>386</v>
      </c>
      <c r="C39" s="11"/>
      <c r="D39" s="11"/>
      <c r="E39" s="506" t="str">
        <f>IF('Part 3'!E43=0,"n/a ",+'Part 4'!E91/'Part 3'!E43)</f>
        <v>n/a </v>
      </c>
      <c r="F39" s="506" t="str">
        <f>IF('Part 3'!F43=0,"n/a ",+'Part 4'!F91/'Part 3'!F43)</f>
        <v>n/a </v>
      </c>
      <c r="G39" s="506" t="str">
        <f>IF('Part 3'!G43=0,"n/a ",+'Part 4'!G91/'Part 3'!G43)</f>
        <v>n/a </v>
      </c>
      <c r="H39" s="506" t="str">
        <f>IF('Part 3'!H43=0,"n/a ",+'Part 4'!H91/'Part 3'!H43)</f>
        <v>n/a </v>
      </c>
      <c r="I39" s="506" t="str">
        <f>IF('Part 3'!I43=0,"n/a ",+'Part 4'!I91/'Part 3'!I43)</f>
        <v>n/a </v>
      </c>
      <c r="J39" s="506" t="str">
        <f>IF('Part 3'!J43=0,"n/a ",+'Part 4'!J91/'Part 3'!J43)</f>
        <v>n/a </v>
      </c>
      <c r="K39" s="506" t="str">
        <f>IF('Part 3'!K43=0,"n/a ",+'Part 4'!K91/'Part 3'!K43)</f>
        <v>n/a </v>
      </c>
      <c r="L39" s="506" t="str">
        <f>IF('Part 3'!L43=0,"n/a ",+'Part 4'!L91/'Part 3'!L43)</f>
        <v>n/a </v>
      </c>
      <c r="M39" s="506" t="str">
        <f>IF('Part 3'!M43=0,"n/a ",+'Part 4'!M91/'Part 3'!M43)</f>
        <v>n/a </v>
      </c>
      <c r="N39" s="506" t="str">
        <f>IF('Part 3'!N43=0,"n/a ",+'Part 4'!N91/'Part 3'!N43)</f>
        <v>n/a </v>
      </c>
      <c r="O39" s="506" t="str">
        <f>IF('Part 3'!O43=0,"n/a ",+'Part 4'!O91/'Part 3'!O43)</f>
        <v>n/a </v>
      </c>
      <c r="P39" s="506" t="str">
        <f>IF('Part 3'!P43=0,"n/a ",+'Part 4'!P91/'Part 3'!P43)</f>
        <v>n/a </v>
      </c>
      <c r="Q39" s="507" t="str">
        <f>IF('Part 3'!Q43=0,"n/a ",+'Part 4'!Q91/'Part 3'!Q43)</f>
        <v>n/a </v>
      </c>
    </row>
    <row r="40" spans="1:17" ht="12.75">
      <c r="A40" s="15">
        <v>19</v>
      </c>
      <c r="B40" s="498" t="s">
        <v>161</v>
      </c>
      <c r="C40" s="11"/>
      <c r="D40" s="11"/>
      <c r="E40" s="506" t="str">
        <f>IF('Part 3'!E44=0,"n/a ",+'Part 4'!E92/'Part 3'!E44)</f>
        <v>n/a </v>
      </c>
      <c r="F40" s="506" t="str">
        <f>IF('Part 3'!F44=0,"n/a ",+'Part 4'!F92/'Part 3'!F44)</f>
        <v>n/a </v>
      </c>
      <c r="G40" s="506" t="str">
        <f>IF('Part 3'!G44=0,"n/a ",+'Part 4'!G92/'Part 3'!G44)</f>
        <v>n/a </v>
      </c>
      <c r="H40" s="506" t="str">
        <f>IF('Part 3'!H44=0,"n/a ",+'Part 4'!H92/'Part 3'!H44)</f>
        <v>n/a </v>
      </c>
      <c r="I40" s="506" t="str">
        <f>IF('Part 3'!I44=0,"n/a ",+'Part 4'!I92/'Part 3'!I44)</f>
        <v>n/a </v>
      </c>
      <c r="J40" s="506" t="str">
        <f>IF('Part 3'!J44=0,"n/a ",+'Part 4'!J92/'Part 3'!J44)</f>
        <v>n/a </v>
      </c>
      <c r="K40" s="506" t="str">
        <f>IF('Part 3'!K44=0,"n/a ",+'Part 4'!K92/'Part 3'!K44)</f>
        <v>n/a </v>
      </c>
      <c r="L40" s="506" t="str">
        <f>IF('Part 3'!L44=0,"n/a ",+'Part 4'!L92/'Part 3'!L44)</f>
        <v>n/a </v>
      </c>
      <c r="M40" s="506" t="str">
        <f>IF('Part 3'!M44=0,"n/a ",+'Part 4'!M92/'Part 3'!M44)</f>
        <v>n/a </v>
      </c>
      <c r="N40" s="506" t="str">
        <f>IF('Part 3'!N44=0,"n/a ",+'Part 4'!N92/'Part 3'!N44)</f>
        <v>n/a </v>
      </c>
      <c r="O40" s="506" t="str">
        <f>IF('Part 3'!O44=0,"n/a ",+'Part 4'!O92/'Part 3'!O44)</f>
        <v>n/a </v>
      </c>
      <c r="P40" s="506" t="str">
        <f>IF('Part 3'!P44=0,"n/a ",+'Part 4'!P92/'Part 3'!P44)</f>
        <v>n/a </v>
      </c>
      <c r="Q40" s="507" t="str">
        <f>IF('Part 3'!Q44=0,"n/a ",+'Part 4'!Q92/'Part 3'!Q44)</f>
        <v>n/a </v>
      </c>
    </row>
    <row r="41" spans="1:17" ht="13.5" thickBot="1">
      <c r="A41" s="15">
        <v>20</v>
      </c>
      <c r="B41" s="169" t="s">
        <v>450</v>
      </c>
      <c r="C41" s="11"/>
      <c r="D41" s="11"/>
      <c r="E41" s="510" t="str">
        <f>IF('Part 3'!E45=0,"n/a ",+'Part 4'!E93/'Part 3'!E45)</f>
        <v>n/a </v>
      </c>
      <c r="F41" s="510" t="str">
        <f>IF('Part 3'!F45=0,"n/a ",+'Part 4'!F93/'Part 3'!F45)</f>
        <v>n/a </v>
      </c>
      <c r="G41" s="510" t="str">
        <f>IF('Part 3'!G45=0,"n/a ",+'Part 4'!G93/'Part 3'!G45)</f>
        <v>n/a </v>
      </c>
      <c r="H41" s="510" t="str">
        <f>IF('Part 3'!H45=0,"n/a ",+'Part 4'!H93/'Part 3'!H45)</f>
        <v>n/a </v>
      </c>
      <c r="I41" s="510" t="str">
        <f>IF('Part 3'!I45=0,"n/a ",+'Part 4'!I93/'Part 3'!I45)</f>
        <v>n/a </v>
      </c>
      <c r="J41" s="510" t="str">
        <f>IF('Part 3'!J45=0,"n/a ",+'Part 4'!J93/'Part 3'!J45)</f>
        <v>n/a </v>
      </c>
      <c r="K41" s="510" t="str">
        <f>IF('Part 3'!K45=0,"n/a ",+'Part 4'!K93/'Part 3'!K45)</f>
        <v>n/a </v>
      </c>
      <c r="L41" s="510" t="str">
        <f>IF('Part 3'!L45=0,"n/a ",+'Part 4'!L93/'Part 3'!L45)</f>
        <v>n/a </v>
      </c>
      <c r="M41" s="510" t="str">
        <f>IF('Part 3'!M45=0,"n/a ",+'Part 4'!M93/'Part 3'!M45)</f>
        <v>n/a </v>
      </c>
      <c r="N41" s="510" t="str">
        <f>IF('Part 3'!N45=0,"n/a ",+'Part 4'!N93/'Part 3'!N45)</f>
        <v>n/a </v>
      </c>
      <c r="O41" s="510" t="str">
        <f>IF('Part 3'!O45=0,"n/a ",+'Part 4'!O93/'Part 3'!O45)</f>
        <v>n/a </v>
      </c>
      <c r="P41" s="510" t="str">
        <f>IF('Part 3'!P45=0,"n/a ",+'Part 4'!P93/'Part 3'!P45)</f>
        <v>n/a </v>
      </c>
      <c r="Q41" s="511" t="str">
        <f>IF('Part 3'!Q45=0,"n/a ",+'Part 4'!Q93/'Part 3'!Q45)</f>
        <v>n/a </v>
      </c>
    </row>
    <row r="42" spans="1:17" ht="9" customHeight="1" thickTop="1">
      <c r="A42" s="15"/>
      <c r="B42" s="538"/>
      <c r="C42" s="539"/>
      <c r="D42" s="539"/>
      <c r="E42" s="512"/>
      <c r="F42" s="512"/>
      <c r="G42" s="512"/>
      <c r="H42" s="512"/>
      <c r="I42" s="512"/>
      <c r="J42" s="512"/>
      <c r="K42" s="512"/>
      <c r="L42" s="512"/>
      <c r="M42" s="512"/>
      <c r="N42" s="512"/>
      <c r="O42" s="512"/>
      <c r="P42" s="512"/>
      <c r="Q42" s="513"/>
    </row>
    <row r="43" spans="1:17" ht="12.75">
      <c r="A43" s="15"/>
      <c r="B43" s="33" t="s">
        <v>456</v>
      </c>
      <c r="C43" s="11"/>
      <c r="D43" s="11"/>
      <c r="E43" s="514"/>
      <c r="F43" s="514"/>
      <c r="G43" s="514"/>
      <c r="H43" s="514"/>
      <c r="I43" s="514"/>
      <c r="J43" s="514"/>
      <c r="K43" s="514"/>
      <c r="L43" s="514"/>
      <c r="M43" s="514"/>
      <c r="N43" s="514"/>
      <c r="O43" s="514"/>
      <c r="P43" s="514"/>
      <c r="Q43" s="515"/>
    </row>
    <row r="44" spans="1:17" ht="12.75">
      <c r="A44" s="15">
        <v>21</v>
      </c>
      <c r="B44" s="636" t="s">
        <v>385</v>
      </c>
      <c r="C44" s="11"/>
      <c r="D44" s="11"/>
      <c r="E44" s="506" t="str">
        <f>IF('Part 3'!E42=0,IF('Part 3'!E12=0,"n/a ",'Part 4'!E96/'Part 3'!E42),IF('Part 3'!E12=0,'Part 4'!E96/'Part 3'!E42,IF('Part 3'!E24&gt;'Part 3'!E54,'Part 4'!E96/'Part 3'!E12,'Part 4'!E96/'Part 3'!E42)))</f>
        <v>n/a </v>
      </c>
      <c r="F44" s="506" t="str">
        <f>IF('Part 3'!F42=0,IF('Part 3'!F12=0,"n/a ",'Part 4'!F96/'Part 3'!F42),IF('Part 3'!F12=0,'Part 4'!F96/'Part 3'!F42,IF('Part 3'!F24&gt;'Part 3'!F54,'Part 4'!F96/'Part 3'!F12,'Part 4'!F96/'Part 3'!F42)))</f>
        <v>n/a </v>
      </c>
      <c r="G44" s="506" t="str">
        <f>IF('Part 3'!G42=0,IF('Part 3'!G12=0,"n/a ",'Part 4'!G96/'Part 3'!G42),IF('Part 3'!G12=0,'Part 4'!G96/'Part 3'!G42,IF('Part 3'!G24&gt;'Part 3'!G54,'Part 4'!G96/'Part 3'!G12,'Part 4'!G96/'Part 3'!G42)))</f>
        <v>n/a </v>
      </c>
      <c r="H44" s="506" t="str">
        <f>IF('Part 3'!H42=0,IF('Part 3'!H12=0,"n/a ",'Part 4'!H96/'Part 3'!H42),IF('Part 3'!H12=0,'Part 4'!H96/'Part 3'!H42,IF('Part 3'!H24&gt;'Part 3'!H54,'Part 4'!H96/'Part 3'!H12,'Part 4'!H96/'Part 3'!H42)))</f>
        <v>n/a </v>
      </c>
      <c r="I44" s="506" t="str">
        <f>IF('Part 3'!I42=0,IF('Part 3'!I12=0,"n/a ",'Part 4'!I96/'Part 3'!I42),IF('Part 3'!I12=0,'Part 4'!I96/'Part 3'!I42,IF('Part 3'!I24&gt;'Part 3'!I54,'Part 4'!I96/'Part 3'!I12,'Part 4'!I96/'Part 3'!I42)))</f>
        <v>n/a </v>
      </c>
      <c r="J44" s="506" t="str">
        <f>IF('Part 3'!J42=0,IF('Part 3'!J12=0,"n/a ",'Part 4'!J96/'Part 3'!J42),IF('Part 3'!J12=0,'Part 4'!J96/'Part 3'!J42,IF('Part 3'!J24&gt;'Part 3'!J54,'Part 4'!J96/'Part 3'!J12,'Part 4'!J96/'Part 3'!J42)))</f>
        <v>n/a </v>
      </c>
      <c r="K44" s="506" t="str">
        <f>IF('Part 3'!K42=0,IF('Part 3'!K12=0,"n/a ",'Part 4'!K96/'Part 3'!K42),IF('Part 3'!K12=0,'Part 4'!K96/'Part 3'!K42,IF('Part 3'!K24&gt;'Part 3'!K54,'Part 4'!K96/'Part 3'!K12,'Part 4'!K96/'Part 3'!K42)))</f>
        <v>n/a </v>
      </c>
      <c r="L44" s="506" t="str">
        <f>IF('Part 3'!L42=0,IF('Part 3'!L12=0,"n/a ",'Part 4'!L96/'Part 3'!L42),IF('Part 3'!L12=0,'Part 4'!L96/'Part 3'!L42,IF('Part 3'!L24&gt;'Part 3'!L54,'Part 4'!L96/'Part 3'!L12,'Part 4'!L96/'Part 3'!L42)))</f>
        <v>n/a </v>
      </c>
      <c r="M44" s="506" t="str">
        <f>IF('Part 3'!M42=0,IF('Part 3'!M12=0,"n/a ",'Part 4'!M96/'Part 3'!M42),IF('Part 3'!M12=0,'Part 4'!M96/'Part 3'!M42,IF('Part 3'!M24&gt;'Part 3'!M54,'Part 4'!M96/'Part 3'!M12,'Part 4'!M96/'Part 3'!M42)))</f>
        <v>n/a </v>
      </c>
      <c r="N44" s="506" t="str">
        <f>IF('Part 3'!N42=0,IF('Part 3'!N12=0,"n/a ",'Part 4'!N96/'Part 3'!N42),IF('Part 3'!N12=0,'Part 4'!N96/'Part 3'!N42,IF('Part 3'!N24&gt;'Part 3'!N54,'Part 4'!N96/'Part 3'!N12,'Part 4'!N96/'Part 3'!N42)))</f>
        <v>n/a </v>
      </c>
      <c r="O44" s="506" t="str">
        <f>IF('Part 3'!O42=0,IF('Part 3'!O12=0,"n/a ",'Part 4'!O96/'Part 3'!O42),IF('Part 3'!O12=0,'Part 4'!O96/'Part 3'!O42,IF('Part 3'!O24&gt;'Part 3'!O54,'Part 4'!O96/'Part 3'!O12,'Part 4'!O96/'Part 3'!O42)))</f>
        <v>n/a </v>
      </c>
      <c r="P44" s="506" t="str">
        <f>IF('Part 3'!P42=0,IF('Part 3'!P12=0,"n/a ",'Part 4'!P96/'Part 3'!P42),IF('Part 3'!P12=0,'Part 4'!P96/'Part 3'!P42,IF('Part 3'!P24&gt;'Part 3'!P54,'Part 4'!P96/'Part 3'!P12,'Part 4'!P96/'Part 3'!P42)))</f>
        <v>n/a </v>
      </c>
      <c r="Q44" s="507" t="str">
        <f>IF('Part 3'!Q42=0,IF('Part 3'!Q12=0,"n/a ",'Part 4'!Q96/'Part 3'!Q42),IF('Part 3'!Q12=0,'Part 4'!Q96/'Part 3'!Q42,IF('Part 3'!Q24&gt;'Part 3'!Q54,'Part 4'!Q96/'Part 3'!Q12,'Part 4'!Q96/'Part 3'!Q42)))</f>
        <v>n/a </v>
      </c>
    </row>
    <row r="45" spans="1:17" ht="12.75">
      <c r="A45" s="15">
        <v>22</v>
      </c>
      <c r="B45" s="636" t="s">
        <v>386</v>
      </c>
      <c r="C45" s="11"/>
      <c r="D45" s="11"/>
      <c r="E45" s="506" t="str">
        <f>IF('Part 3'!E43=0,IF('Part 3'!E13=0,"n/a ",'Part 4'!E97/'Part 3'!E43),IF('Part 3'!E13=0,'Part 4'!E97/'Part 3'!E43,IF('Part 3'!E25&gt;'Part 3'!E55,'Part 4'!E97/'Part 3'!E13,'Part 4'!E97/'Part 3'!E43)))</f>
        <v>n/a </v>
      </c>
      <c r="F45" s="506" t="str">
        <f>IF('Part 3'!F43=0,IF('Part 3'!F13=0,"n/a ",'Part 4'!F97/'Part 3'!F43),IF('Part 3'!F13=0,'Part 4'!F97/'Part 3'!F43,IF('Part 3'!F25&gt;'Part 3'!F55,'Part 4'!F97/'Part 3'!F13,'Part 4'!F97/'Part 3'!F43)))</f>
        <v>n/a </v>
      </c>
      <c r="G45" s="506" t="str">
        <f>IF('Part 3'!G43=0,IF('Part 3'!G13=0,"n/a ",'Part 4'!G97/'Part 3'!G43),IF('Part 3'!G13=0,'Part 4'!G97/'Part 3'!G43,IF('Part 3'!G25&gt;'Part 3'!G55,'Part 4'!G97/'Part 3'!G13,'Part 4'!G97/'Part 3'!G43)))</f>
        <v>n/a </v>
      </c>
      <c r="H45" s="506" t="str">
        <f>IF('Part 3'!H43=0,IF('Part 3'!H13=0,"n/a ",'Part 4'!H97/'Part 3'!H43),IF('Part 3'!H13=0,'Part 4'!H97/'Part 3'!H43,IF('Part 3'!H25&gt;'Part 3'!H55,'Part 4'!H97/'Part 3'!H13,'Part 4'!H97/'Part 3'!H43)))</f>
        <v>n/a </v>
      </c>
      <c r="I45" s="506" t="str">
        <f>IF('Part 3'!I43=0,IF('Part 3'!I13=0,"n/a ",'Part 4'!I97/'Part 3'!I43),IF('Part 3'!I13=0,'Part 4'!I97/'Part 3'!I43,IF('Part 3'!I25&gt;'Part 3'!I55,'Part 4'!I97/'Part 3'!I13,'Part 4'!I97/'Part 3'!I43)))</f>
        <v>n/a </v>
      </c>
      <c r="J45" s="506" t="str">
        <f>IF('Part 3'!J43=0,IF('Part 3'!J13=0,"n/a ",'Part 4'!J97/'Part 3'!J43),IF('Part 3'!J13=0,'Part 4'!J97/'Part 3'!J43,IF('Part 3'!J25&gt;'Part 3'!J55,'Part 4'!J97/'Part 3'!J13,'Part 4'!J97/'Part 3'!J43)))</f>
        <v>n/a </v>
      </c>
      <c r="K45" s="506" t="str">
        <f>IF('Part 3'!K43=0,IF('Part 3'!K13=0,"n/a ",'Part 4'!K97/'Part 3'!K43),IF('Part 3'!K13=0,'Part 4'!K97/'Part 3'!K43,IF('Part 3'!K25&gt;'Part 3'!K55,'Part 4'!K97/'Part 3'!K13,'Part 4'!K97/'Part 3'!K43)))</f>
        <v>n/a </v>
      </c>
      <c r="L45" s="506" t="str">
        <f>IF('Part 3'!L43=0,IF('Part 3'!L13=0,"n/a ",'Part 4'!L97/'Part 3'!L43),IF('Part 3'!L13=0,'Part 4'!L97/'Part 3'!L43,IF('Part 3'!L25&gt;'Part 3'!L55,'Part 4'!L97/'Part 3'!L13,'Part 4'!L97/'Part 3'!L43)))</f>
        <v>n/a </v>
      </c>
      <c r="M45" s="506" t="str">
        <f>IF('Part 3'!M43=0,IF('Part 3'!M13=0,"n/a ",'Part 4'!M97/'Part 3'!M43),IF('Part 3'!M13=0,'Part 4'!M97/'Part 3'!M43,IF('Part 3'!M25&gt;'Part 3'!M55,'Part 4'!M97/'Part 3'!M13,'Part 4'!M97/'Part 3'!M43)))</f>
        <v>n/a </v>
      </c>
      <c r="N45" s="506" t="str">
        <f>IF('Part 3'!N43=0,IF('Part 3'!N13=0,"n/a ",'Part 4'!N97/'Part 3'!N43),IF('Part 3'!N13=0,'Part 4'!N97/'Part 3'!N43,IF('Part 3'!N25&gt;'Part 3'!N55,'Part 4'!N97/'Part 3'!N13,'Part 4'!N97/'Part 3'!N43)))</f>
        <v>n/a </v>
      </c>
      <c r="O45" s="506" t="str">
        <f>IF('Part 3'!O43=0,IF('Part 3'!O13=0,"n/a ",'Part 4'!O97/'Part 3'!O43),IF('Part 3'!O13=0,'Part 4'!O97/'Part 3'!O43,IF('Part 3'!O25&gt;'Part 3'!O55,'Part 4'!O97/'Part 3'!O13,'Part 4'!O97/'Part 3'!O43)))</f>
        <v>n/a </v>
      </c>
      <c r="P45" s="506" t="str">
        <f>IF('Part 3'!P43=0,IF('Part 3'!P13=0,"n/a ",'Part 4'!P97/'Part 3'!P43),IF('Part 3'!P13=0,'Part 4'!P97/'Part 3'!P43,IF('Part 3'!P25&gt;'Part 3'!P55,'Part 4'!P97/'Part 3'!P13,'Part 4'!P97/'Part 3'!P43)))</f>
        <v>n/a </v>
      </c>
      <c r="Q45" s="507" t="str">
        <f>IF('Part 3'!Q43=0,IF('Part 3'!Q13=0,"n/a ",'Part 4'!Q97/'Part 3'!Q43),IF('Part 3'!Q13=0,'Part 4'!Q97/'Part 3'!Q43,IF('Part 3'!Q25&gt;'Part 3'!Q55,'Part 4'!Q97/'Part 3'!Q13,'Part 4'!Q97/'Part 3'!Q43)))</f>
        <v>n/a </v>
      </c>
    </row>
    <row r="46" spans="1:17" ht="12.75">
      <c r="A46" s="15">
        <v>23</v>
      </c>
      <c r="B46" s="636" t="s">
        <v>161</v>
      </c>
      <c r="C46" s="11"/>
      <c r="D46" s="11"/>
      <c r="E46" s="506" t="str">
        <f>IF('Part 3'!E44=0,IF('Part 3'!E14=0,"n/a ",'Part 4'!E98/'Part 3'!E44),IF('Part 3'!E14=0,'Part 4'!E98/'Part 3'!E44,IF('Part 3'!E26&gt;'Part 3'!E56,'Part 4'!E98/'Part 3'!E14,'Part 4'!E98/'Part 3'!E44)))</f>
        <v>n/a </v>
      </c>
      <c r="F46" s="506" t="str">
        <f>IF('Part 3'!F44=0,IF('Part 3'!F14=0,"n/a ",'Part 4'!F98/'Part 3'!F44),IF('Part 3'!F14=0,'Part 4'!F98/'Part 3'!F44,IF('Part 3'!F26&gt;'Part 3'!F56,'Part 4'!F98/'Part 3'!F14,'Part 4'!F98/'Part 3'!F44)))</f>
        <v>n/a </v>
      </c>
      <c r="G46" s="506" t="str">
        <f>IF('Part 3'!G44=0,IF('Part 3'!G14=0,"n/a ",'Part 4'!G98/'Part 3'!G44),IF('Part 3'!G14=0,'Part 4'!G98/'Part 3'!G44,IF('Part 3'!G26&gt;'Part 3'!G56,'Part 4'!G98/'Part 3'!G14,'Part 4'!G98/'Part 3'!G44)))</f>
        <v>n/a </v>
      </c>
      <c r="H46" s="506" t="str">
        <f>IF('Part 3'!H44=0,IF('Part 3'!H14=0,"n/a ",'Part 4'!H98/'Part 3'!H44),IF('Part 3'!H14=0,'Part 4'!H98/'Part 3'!H44,IF('Part 3'!H26&gt;'Part 3'!H56,'Part 4'!H98/'Part 3'!H14,'Part 4'!H98/'Part 3'!H44)))</f>
        <v>n/a </v>
      </c>
      <c r="I46" s="506" t="str">
        <f>IF('Part 3'!I44=0,IF('Part 3'!I14=0,"n/a ",'Part 4'!I98/'Part 3'!I44),IF('Part 3'!I14=0,'Part 4'!I98/'Part 3'!I44,IF('Part 3'!I26&gt;'Part 3'!I56,'Part 4'!I98/'Part 3'!I14,'Part 4'!I98/'Part 3'!I44)))</f>
        <v>n/a </v>
      </c>
      <c r="J46" s="506" t="str">
        <f>IF('Part 3'!J44=0,IF('Part 3'!J14=0,"n/a ",'Part 4'!J98/'Part 3'!J44),IF('Part 3'!J14=0,'Part 4'!J98/'Part 3'!J44,IF('Part 3'!J26&gt;'Part 3'!J56,'Part 4'!J98/'Part 3'!J14,'Part 4'!J98/'Part 3'!J44)))</f>
        <v>n/a </v>
      </c>
      <c r="K46" s="506" t="str">
        <f>IF('Part 3'!K44=0,IF('Part 3'!K14=0,"n/a ",'Part 4'!K98/'Part 3'!K44),IF('Part 3'!K14=0,'Part 4'!K98/'Part 3'!K44,IF('Part 3'!K26&gt;'Part 3'!K56,'Part 4'!K98/'Part 3'!K14,'Part 4'!K98/'Part 3'!K44)))</f>
        <v>n/a </v>
      </c>
      <c r="L46" s="506" t="str">
        <f>IF('Part 3'!L44=0,IF('Part 3'!L14=0,"n/a ",'Part 4'!L98/'Part 3'!L44),IF('Part 3'!L14=0,'Part 4'!L98/'Part 3'!L44,IF('Part 3'!L26&gt;'Part 3'!L56,'Part 4'!L98/'Part 3'!L14,'Part 4'!L98/'Part 3'!L44)))</f>
        <v>n/a </v>
      </c>
      <c r="M46" s="506" t="str">
        <f>IF('Part 3'!M44=0,IF('Part 3'!M14=0,"n/a ",'Part 4'!M98/'Part 3'!M44),IF('Part 3'!M14=0,'Part 4'!M98/'Part 3'!M44,IF('Part 3'!M26&gt;'Part 3'!M56,'Part 4'!M98/'Part 3'!M14,'Part 4'!M98/'Part 3'!M44)))</f>
        <v>n/a </v>
      </c>
      <c r="N46" s="506" t="str">
        <f>IF('Part 3'!N44=0,IF('Part 3'!N14=0,"n/a ",'Part 4'!N98/'Part 3'!N44),IF('Part 3'!N14=0,'Part 4'!N98/'Part 3'!N44,IF('Part 3'!N26&gt;'Part 3'!N56,'Part 4'!N98/'Part 3'!N14,'Part 4'!N98/'Part 3'!N44)))</f>
        <v>n/a </v>
      </c>
      <c r="O46" s="506" t="str">
        <f>IF('Part 3'!O44=0,IF('Part 3'!O14=0,"n/a ",'Part 4'!O98/'Part 3'!O44),IF('Part 3'!O14=0,'Part 4'!O98/'Part 3'!O44,IF('Part 3'!O26&gt;'Part 3'!O56,'Part 4'!O98/'Part 3'!O14,'Part 4'!O98/'Part 3'!O44)))</f>
        <v>n/a </v>
      </c>
      <c r="P46" s="506" t="str">
        <f>IF('Part 3'!P44=0,IF('Part 3'!P14=0,"n/a ",'Part 4'!P98/'Part 3'!P44),IF('Part 3'!P14=0,'Part 4'!P98/'Part 3'!P44,IF('Part 3'!P26&gt;'Part 3'!P56,'Part 4'!P98/'Part 3'!P14,'Part 4'!P98/'Part 3'!P44)))</f>
        <v>n/a </v>
      </c>
      <c r="Q46" s="507" t="str">
        <f>IF('Part 3'!Q44=0,IF('Part 3'!Q14=0,"n/a ",'Part 4'!Q98/'Part 3'!Q44),IF('Part 3'!Q14=0,'Part 4'!Q98/'Part 3'!Q44,IF('Part 3'!Q26&gt;'Part 3'!Q56,'Part 4'!Q98/'Part 3'!Q14,'Part 4'!Q98/'Part 3'!Q44)))</f>
        <v>n/a </v>
      </c>
    </row>
    <row r="47" spans="1:17" ht="13.5" thickBot="1">
      <c r="A47" s="15">
        <v>24</v>
      </c>
      <c r="B47" s="27" t="s">
        <v>451</v>
      </c>
      <c r="C47" s="11"/>
      <c r="D47" s="11"/>
      <c r="E47" s="510" t="str">
        <f>IF('Part 3'!E45=0,IF('Part 3'!E15=0,"n/a ",'Part 4'!E99/'Part 3'!E45),IF('Part 3'!E15=0,'Part 4'!E99/'Part 3'!E45,IF('Part 3'!E27&gt;'Part 3'!E57,'Part 4'!E99/'Part 3'!E15,'Part 4'!E99/'Part 3'!E45)))</f>
        <v>n/a </v>
      </c>
      <c r="F47" s="510" t="str">
        <f>IF('Part 3'!F45=0,IF('Part 3'!F15=0,"n/a ",'Part 4'!F99/'Part 3'!F45),IF('Part 3'!F15=0,'Part 4'!F99/'Part 3'!F45,IF('Part 3'!F27&gt;'Part 3'!F57,'Part 4'!F99/'Part 3'!F15,'Part 4'!F99/'Part 3'!F45)))</f>
        <v>n/a </v>
      </c>
      <c r="G47" s="510" t="str">
        <f>IF('Part 3'!G45=0,IF('Part 3'!G15=0,"n/a ",'Part 4'!G99/'Part 3'!G45),IF('Part 3'!G15=0,'Part 4'!G99/'Part 3'!G45,IF('Part 3'!G27&gt;'Part 3'!G57,'Part 4'!G99/'Part 3'!G15,'Part 4'!G99/'Part 3'!G45)))</f>
        <v>n/a </v>
      </c>
      <c r="H47" s="510" t="str">
        <f>IF('Part 3'!H45=0,IF('Part 3'!H15=0,"n/a ",'Part 4'!H99/'Part 3'!H45),IF('Part 3'!H15=0,'Part 4'!H99/'Part 3'!H45,IF('Part 3'!H27&gt;'Part 3'!H57,'Part 4'!H99/'Part 3'!H15,'Part 4'!H99/'Part 3'!H45)))</f>
        <v>n/a </v>
      </c>
      <c r="I47" s="510" t="str">
        <f>IF('Part 3'!I45=0,IF('Part 3'!I15=0,"n/a ",'Part 4'!I99/'Part 3'!I45),IF('Part 3'!I15=0,'Part 4'!I99/'Part 3'!I45,IF('Part 3'!I27&gt;'Part 3'!I57,'Part 4'!I99/'Part 3'!I15,'Part 4'!I99/'Part 3'!I45)))</f>
        <v>n/a </v>
      </c>
      <c r="J47" s="510" t="str">
        <f>IF('Part 3'!J45=0,IF('Part 3'!J15=0,"n/a ",'Part 4'!J99/'Part 3'!J45),IF('Part 3'!J15=0,'Part 4'!J99/'Part 3'!J45,IF('Part 3'!J27&gt;'Part 3'!J57,'Part 4'!J99/'Part 3'!J15,'Part 4'!J99/'Part 3'!J45)))</f>
        <v>n/a </v>
      </c>
      <c r="K47" s="510" t="str">
        <f>IF('Part 3'!K45=0,IF('Part 3'!K15=0,"n/a ",'Part 4'!K99/'Part 3'!K45),IF('Part 3'!K15=0,'Part 4'!K99/'Part 3'!K45,IF('Part 3'!K27&gt;'Part 3'!K57,'Part 4'!K99/'Part 3'!K15,'Part 4'!K99/'Part 3'!K45)))</f>
        <v>n/a </v>
      </c>
      <c r="L47" s="510" t="str">
        <f>IF('Part 3'!L45=0,IF('Part 3'!L15=0,"n/a ",'Part 4'!L99/'Part 3'!L45),IF('Part 3'!L15=0,'Part 4'!L99/'Part 3'!L45,IF('Part 3'!L27&gt;'Part 3'!L57,'Part 4'!L99/'Part 3'!L15,'Part 4'!L99/'Part 3'!L45)))</f>
        <v>n/a </v>
      </c>
      <c r="M47" s="510" t="str">
        <f>IF('Part 3'!M45=0,IF('Part 3'!M15=0,"n/a ",'Part 4'!M99/'Part 3'!M45),IF('Part 3'!M15=0,'Part 4'!M99/'Part 3'!M45,IF('Part 3'!M27&gt;'Part 3'!M57,'Part 4'!M99/'Part 3'!M15,'Part 4'!M99/'Part 3'!M45)))</f>
        <v>n/a </v>
      </c>
      <c r="N47" s="510" t="str">
        <f>IF('Part 3'!N45=0,IF('Part 3'!N15=0,"n/a ",'Part 4'!N99/'Part 3'!N45),IF('Part 3'!N15=0,'Part 4'!N99/'Part 3'!N45,IF('Part 3'!N27&gt;'Part 3'!N57,'Part 4'!N99/'Part 3'!N15,'Part 4'!N99/'Part 3'!N45)))</f>
        <v>n/a </v>
      </c>
      <c r="O47" s="510" t="str">
        <f>IF('Part 3'!O45=0,IF('Part 3'!O15=0,"n/a ",'Part 4'!O99/'Part 3'!O45),IF('Part 3'!O15=0,'Part 4'!O99/'Part 3'!O45,IF('Part 3'!O27&gt;'Part 3'!O57,'Part 4'!O99/'Part 3'!O15,'Part 4'!O99/'Part 3'!O45)))</f>
        <v>n/a </v>
      </c>
      <c r="P47" s="510" t="str">
        <f>IF('Part 3'!P45=0,IF('Part 3'!P15=0,"n/a ",'Part 4'!P99/'Part 3'!P45),IF('Part 3'!P15=0,'Part 4'!P99/'Part 3'!P45,IF('Part 3'!P27&gt;'Part 3'!P57,'Part 4'!P99/'Part 3'!P15,'Part 4'!P99/'Part 3'!P45)))</f>
        <v>n/a </v>
      </c>
      <c r="Q47" s="511" t="str">
        <f>IF('Part 3'!Q45=0,IF('Part 3'!Q15=0,"n/a ",'Part 4'!Q99/'Part 3'!Q45),IF('Part 3'!Q15=0,'Part 4'!Q99/'Part 3'!Q45,IF('Part 3'!Q27&gt;'Part 3'!Q57,'Part 4'!Q99/'Part 3'!Q15,'Part 4'!Q99/'Part 3'!Q45)))</f>
        <v>n/a </v>
      </c>
    </row>
    <row r="48" spans="1:17" ht="19.5" customHeight="1" thickTop="1">
      <c r="A48" s="637"/>
      <c r="B48" s="637"/>
      <c r="C48" s="637"/>
      <c r="D48" s="637"/>
      <c r="E48" s="637"/>
      <c r="F48" s="529"/>
      <c r="G48" s="529"/>
      <c r="H48" s="529"/>
      <c r="I48" s="529"/>
      <c r="J48" s="529"/>
      <c r="K48" s="529"/>
      <c r="L48" s="529"/>
      <c r="M48" s="529"/>
      <c r="N48" s="529"/>
      <c r="O48" s="529"/>
      <c r="P48" s="529"/>
      <c r="Q48" s="529"/>
    </row>
    <row r="49" spans="1:17" ht="19.5" customHeight="1">
      <c r="A49" s="637"/>
      <c r="B49" s="638" t="s">
        <v>457</v>
      </c>
      <c r="C49" s="637"/>
      <c r="D49" s="637"/>
      <c r="E49" s="637"/>
      <c r="F49" s="540" t="s">
        <v>505</v>
      </c>
      <c r="G49" s="529"/>
      <c r="H49" s="529"/>
      <c r="I49" s="529"/>
      <c r="J49" s="529"/>
      <c r="K49" s="529"/>
      <c r="L49" s="529"/>
      <c r="M49" s="529"/>
      <c r="N49" s="529"/>
      <c r="O49" s="529"/>
      <c r="P49" s="529"/>
      <c r="Q49" s="529"/>
    </row>
    <row r="50" spans="1:17" ht="12.75">
      <c r="A50" s="15"/>
      <c r="B50" s="33" t="s">
        <v>472</v>
      </c>
      <c r="C50" s="9"/>
      <c r="D50" s="9"/>
      <c r="E50" s="637"/>
      <c r="F50" s="529"/>
      <c r="G50" s="529"/>
      <c r="H50" s="529"/>
      <c r="I50" s="529"/>
      <c r="J50" s="529"/>
      <c r="K50" s="529"/>
      <c r="L50" s="529"/>
      <c r="M50" s="529"/>
      <c r="N50" s="529"/>
      <c r="O50" s="529"/>
      <c r="P50" s="529"/>
      <c r="Q50" s="529"/>
    </row>
    <row r="51" spans="1:17" ht="12.75">
      <c r="A51" s="15">
        <v>25</v>
      </c>
      <c r="B51" s="636" t="s">
        <v>385</v>
      </c>
      <c r="C51" s="9"/>
      <c r="D51" s="9"/>
      <c r="E51" s="519" t="str">
        <f>IF('Part 3'!E12=0,"n/a ",+E89/'Part 3'!E12)</f>
        <v>n/a </v>
      </c>
      <c r="F51" s="519" t="str">
        <f>IF('Part 3'!F12=0,"n/a ",+F89/'Part 3'!F12)</f>
        <v>n/a </v>
      </c>
      <c r="G51" s="519" t="str">
        <f>IF('Part 3'!G12=0,"n/a ",+G89/'Part 3'!G12)</f>
        <v>n/a </v>
      </c>
      <c r="H51" s="519" t="str">
        <f>IF('Part 3'!H12=0,"n/a ",+H89/'Part 3'!H12)</f>
        <v>n/a </v>
      </c>
      <c r="I51" s="519" t="str">
        <f>IF('Part 3'!I12=0,"n/a ",+I89/'Part 3'!I12)</f>
        <v>n/a </v>
      </c>
      <c r="J51" s="519" t="str">
        <f>IF('Part 3'!J12=0,"n/a ",+J89/'Part 3'!J12)</f>
        <v>n/a </v>
      </c>
      <c r="K51" s="519" t="str">
        <f>IF('Part 3'!K12=0,"n/a ",+K89/'Part 3'!K12)</f>
        <v>n/a </v>
      </c>
      <c r="L51" s="519" t="str">
        <f>IF('Part 3'!L12=0,"n/a ",+L89/'Part 3'!L12)</f>
        <v>n/a </v>
      </c>
      <c r="M51" s="519" t="str">
        <f>IF('Part 3'!M12=0,"n/a ",+M89/'Part 3'!M12)</f>
        <v>n/a </v>
      </c>
      <c r="N51" s="519" t="str">
        <f>IF('Part 3'!N12=0,"n/a ",+N89/'Part 3'!N12)</f>
        <v>n/a </v>
      </c>
      <c r="O51" s="519" t="str">
        <f>IF('Part 3'!O12=0,"n/a ",+O89/'Part 3'!O12)</f>
        <v>n/a </v>
      </c>
      <c r="P51" s="519" t="str">
        <f>IF('Part 3'!P12=0,"n/a ",+P89/'Part 3'!P12)</f>
        <v>n/a </v>
      </c>
      <c r="Q51" s="520" t="str">
        <f>IF('Part 3'!Q12=0,"n/a ",+Q89/'Part 3'!Q12)</f>
        <v>n/a </v>
      </c>
    </row>
    <row r="52" spans="1:17" ht="12.75">
      <c r="A52" s="15">
        <v>26</v>
      </c>
      <c r="B52" s="636" t="s">
        <v>386</v>
      </c>
      <c r="C52" s="9"/>
      <c r="D52" s="9"/>
      <c r="E52" s="519" t="str">
        <f>IF('Part 3'!E13=0,"n/a ",+E90/'Part 3'!E13)</f>
        <v>n/a </v>
      </c>
      <c r="F52" s="519" t="str">
        <f>IF('Part 3'!F13=0,"n/a ",+F90/'Part 3'!F13)</f>
        <v>n/a </v>
      </c>
      <c r="G52" s="519" t="str">
        <f>IF('Part 3'!G13=0,"n/a ",+G90/'Part 3'!G13)</f>
        <v>n/a </v>
      </c>
      <c r="H52" s="519" t="str">
        <f>IF('Part 3'!H13=0,"n/a ",+H90/'Part 3'!H13)</f>
        <v>n/a </v>
      </c>
      <c r="I52" s="519" t="str">
        <f>IF('Part 3'!I13=0,"n/a ",+I90/'Part 3'!I13)</f>
        <v>n/a </v>
      </c>
      <c r="J52" s="519" t="str">
        <f>IF('Part 3'!J13=0,"n/a ",+J90/'Part 3'!J13)</f>
        <v>n/a </v>
      </c>
      <c r="K52" s="519" t="str">
        <f>IF('Part 3'!K13=0,"n/a ",+K90/'Part 3'!K13)</f>
        <v>n/a </v>
      </c>
      <c r="L52" s="519" t="str">
        <f>IF('Part 3'!L13=0,"n/a ",+L90/'Part 3'!L13)</f>
        <v>n/a </v>
      </c>
      <c r="M52" s="519" t="str">
        <f>IF('Part 3'!M13=0,"n/a ",+M90/'Part 3'!M13)</f>
        <v>n/a </v>
      </c>
      <c r="N52" s="519" t="str">
        <f>IF('Part 3'!N13=0,"n/a ",+N90/'Part 3'!N13)</f>
        <v>n/a </v>
      </c>
      <c r="O52" s="519" t="str">
        <f>IF('Part 3'!O13=0,"n/a ",+O90/'Part 3'!O13)</f>
        <v>n/a </v>
      </c>
      <c r="P52" s="519" t="str">
        <f>IF('Part 3'!P13=0,"n/a ",+P90/'Part 3'!P13)</f>
        <v>n/a </v>
      </c>
      <c r="Q52" s="521" t="str">
        <f>IF('Part 3'!Q13=0,"n/a ",+Q90/'Part 3'!Q13)</f>
        <v>n/a </v>
      </c>
    </row>
    <row r="53" spans="1:17" ht="12.75">
      <c r="A53" s="15">
        <v>27</v>
      </c>
      <c r="B53" s="636" t="s">
        <v>161</v>
      </c>
      <c r="C53" s="9"/>
      <c r="D53" s="9"/>
      <c r="E53" s="519" t="str">
        <f>IF('Part 3'!E14=0,"n/a ",+E91/'Part 3'!E14)</f>
        <v>n/a </v>
      </c>
      <c r="F53" s="519" t="str">
        <f>IF('Part 3'!F14=0,"n/a ",+F91/'Part 3'!F14)</f>
        <v>n/a </v>
      </c>
      <c r="G53" s="519" t="str">
        <f>IF('Part 3'!G14=0,"n/a ",+G91/'Part 3'!G14)</f>
        <v>n/a </v>
      </c>
      <c r="H53" s="519" t="str">
        <f>IF('Part 3'!H14=0,"n/a ",+H91/'Part 3'!H14)</f>
        <v>n/a </v>
      </c>
      <c r="I53" s="519" t="str">
        <f>IF('Part 3'!I14=0,"n/a ",+I91/'Part 3'!I14)</f>
        <v>n/a </v>
      </c>
      <c r="J53" s="519" t="str">
        <f>IF('Part 3'!J14=0,"n/a ",+J91/'Part 3'!J14)</f>
        <v>n/a </v>
      </c>
      <c r="K53" s="519" t="str">
        <f>IF('Part 3'!K14=0,"n/a ",+K91/'Part 3'!K14)</f>
        <v>n/a </v>
      </c>
      <c r="L53" s="519" t="str">
        <f>IF('Part 3'!L14=0,"n/a ",+L91/'Part 3'!L14)</f>
        <v>n/a </v>
      </c>
      <c r="M53" s="519" t="str">
        <f>IF('Part 3'!M14=0,"n/a ",+M91/'Part 3'!M14)</f>
        <v>n/a </v>
      </c>
      <c r="N53" s="519" t="str">
        <f>IF('Part 3'!N14=0,"n/a ",+N91/'Part 3'!N14)</f>
        <v>n/a </v>
      </c>
      <c r="O53" s="519" t="str">
        <f>IF('Part 3'!O14=0,"n/a ",+O91/'Part 3'!O14)</f>
        <v>n/a </v>
      </c>
      <c r="P53" s="519" t="str">
        <f>IF('Part 3'!P14=0,"n/a ",+P91/'Part 3'!P14)</f>
        <v>n/a </v>
      </c>
      <c r="Q53" s="521" t="str">
        <f>IF('Part 3'!Q14=0,"n/a ",+Q91/'Part 3'!Q14)</f>
        <v>n/a </v>
      </c>
    </row>
    <row r="54" spans="1:17" ht="13.5" thickBot="1">
      <c r="A54" s="15">
        <v>28</v>
      </c>
      <c r="B54" s="127" t="s">
        <v>463</v>
      </c>
      <c r="C54" s="9"/>
      <c r="D54" s="9"/>
      <c r="E54" s="522" t="str">
        <f>IF('Part 3'!E15=0,"n/a ",+E92/'Part 3'!E15)</f>
        <v>n/a </v>
      </c>
      <c r="F54" s="522" t="str">
        <f>IF('Part 3'!F15=0,"n/a ",+F92/'Part 3'!F15)</f>
        <v>n/a </v>
      </c>
      <c r="G54" s="522" t="str">
        <f>IF('Part 3'!G15=0,"n/a ",+G92/'Part 3'!G15)</f>
        <v>n/a </v>
      </c>
      <c r="H54" s="522" t="str">
        <f>IF('Part 3'!H15=0,"n/a ",+H92/'Part 3'!H15)</f>
        <v>n/a </v>
      </c>
      <c r="I54" s="522" t="str">
        <f>IF('Part 3'!I15=0,"n/a ",+I92/'Part 3'!I15)</f>
        <v>n/a </v>
      </c>
      <c r="J54" s="522" t="str">
        <f>IF('Part 3'!J15=0,"n/a ",+J92/'Part 3'!J15)</f>
        <v>n/a </v>
      </c>
      <c r="K54" s="522" t="str">
        <f>IF('Part 3'!K15=0,"n/a ",+K92/'Part 3'!K15)</f>
        <v>n/a </v>
      </c>
      <c r="L54" s="522" t="str">
        <f>IF('Part 3'!L15=0,"n/a ",+L92/'Part 3'!L15)</f>
        <v>n/a </v>
      </c>
      <c r="M54" s="522" t="str">
        <f>IF('Part 3'!M15=0,"n/a ",+M92/'Part 3'!M15)</f>
        <v>n/a </v>
      </c>
      <c r="N54" s="522" t="str">
        <f>IF('Part 3'!N15=0,"n/a ",+N92/'Part 3'!N15)</f>
        <v>n/a </v>
      </c>
      <c r="O54" s="522" t="str">
        <f>IF('Part 3'!O15=0,"n/a ",+O92/'Part 3'!O15)</f>
        <v>n/a </v>
      </c>
      <c r="P54" s="522" t="str">
        <f>IF('Part 3'!P15=0,"n/a ",+P92/'Part 3'!P15)</f>
        <v>n/a </v>
      </c>
      <c r="Q54" s="523" t="str">
        <f>IF('Part 3'!Q15=0,"n/a ",+Q92/'Part 3'!Q15)</f>
        <v>n/a </v>
      </c>
    </row>
    <row r="55" spans="1:17" ht="6.75" customHeight="1" thickTop="1">
      <c r="A55" s="15"/>
      <c r="B55" s="637"/>
      <c r="C55" s="637"/>
      <c r="D55" s="637"/>
      <c r="E55" s="524"/>
      <c r="F55" s="524"/>
      <c r="G55" s="524"/>
      <c r="H55" s="524"/>
      <c r="I55" s="524"/>
      <c r="J55" s="524"/>
      <c r="K55" s="524"/>
      <c r="L55" s="524"/>
      <c r="M55" s="524"/>
      <c r="N55" s="524"/>
      <c r="O55" s="524"/>
      <c r="P55" s="524"/>
      <c r="Q55" s="525"/>
    </row>
    <row r="56" spans="1:17" ht="12.75">
      <c r="A56" s="15"/>
      <c r="B56" s="33" t="s">
        <v>473</v>
      </c>
      <c r="C56" s="9"/>
      <c r="D56" s="9"/>
      <c r="E56" s="526"/>
      <c r="F56" s="526"/>
      <c r="G56" s="526"/>
      <c r="H56" s="526"/>
      <c r="I56" s="526"/>
      <c r="J56" s="526"/>
      <c r="K56" s="526"/>
      <c r="L56" s="526"/>
      <c r="M56" s="526"/>
      <c r="N56" s="526"/>
      <c r="O56" s="526"/>
      <c r="P56" s="526"/>
      <c r="Q56" s="527"/>
    </row>
    <row r="57" spans="1:17" ht="12.75">
      <c r="A57" s="15">
        <v>29</v>
      </c>
      <c r="B57" s="636" t="s">
        <v>385</v>
      </c>
      <c r="C57" s="9"/>
      <c r="D57" s="9"/>
      <c r="E57" s="519" t="str">
        <f>IF('Part 3'!E42=0,"n/a ",+E95/'Part 3'!E42)</f>
        <v>n/a </v>
      </c>
      <c r="F57" s="519" t="str">
        <f>IF('Part 3'!F42=0,"n/a ",+F95/'Part 3'!F42)</f>
        <v>n/a </v>
      </c>
      <c r="G57" s="519" t="str">
        <f>IF('Part 3'!G42=0,"n/a ",+G95/'Part 3'!G42)</f>
        <v>n/a </v>
      </c>
      <c r="H57" s="519" t="str">
        <f>IF('Part 3'!H42=0,"n/a ",+H95/'Part 3'!H42)</f>
        <v>n/a </v>
      </c>
      <c r="I57" s="519" t="str">
        <f>IF('Part 3'!I42=0,"n/a ",+I95/'Part 3'!I42)</f>
        <v>n/a </v>
      </c>
      <c r="J57" s="519" t="str">
        <f>IF('Part 3'!J42=0,"n/a ",+J95/'Part 3'!J42)</f>
        <v>n/a </v>
      </c>
      <c r="K57" s="519" t="str">
        <f>IF('Part 3'!K42=0,"n/a ",+K95/'Part 3'!K42)</f>
        <v>n/a </v>
      </c>
      <c r="L57" s="519" t="str">
        <f>IF('Part 3'!L42=0,"n/a ",+L95/'Part 3'!L42)</f>
        <v>n/a </v>
      </c>
      <c r="M57" s="519" t="str">
        <f>IF('Part 3'!M42=0,"n/a ",+M95/'Part 3'!M42)</f>
        <v>n/a </v>
      </c>
      <c r="N57" s="519" t="str">
        <f>IF('Part 3'!N42=0,"n/a ",+N95/'Part 3'!N42)</f>
        <v>n/a </v>
      </c>
      <c r="O57" s="519" t="str">
        <f>IF('Part 3'!O42=0,"n/a ",+O95/'Part 3'!O42)</f>
        <v>n/a </v>
      </c>
      <c r="P57" s="519" t="str">
        <f>IF('Part 3'!P42=0,"n/a ",+P95/'Part 3'!P42)</f>
        <v>n/a </v>
      </c>
      <c r="Q57" s="521" t="str">
        <f>IF('Part 3'!Q42=0,"n/a ",+Q95/'Part 3'!Q42)</f>
        <v>n/a </v>
      </c>
    </row>
    <row r="58" spans="1:17" ht="12.75">
      <c r="A58" s="15">
        <v>30</v>
      </c>
      <c r="B58" s="636" t="s">
        <v>386</v>
      </c>
      <c r="C58" s="9"/>
      <c r="D58" s="9"/>
      <c r="E58" s="519" t="str">
        <f>IF('Part 3'!E43=0,"n/a ",+E96/'Part 3'!E43)</f>
        <v>n/a </v>
      </c>
      <c r="F58" s="519" t="str">
        <f>IF('Part 3'!F43=0,"n/a ",+F96/'Part 3'!F43)</f>
        <v>n/a </v>
      </c>
      <c r="G58" s="519" t="str">
        <f>IF('Part 3'!G43=0,"n/a ",+G96/'Part 3'!G43)</f>
        <v>n/a </v>
      </c>
      <c r="H58" s="519" t="str">
        <f>IF('Part 3'!H43=0,"n/a ",+H96/'Part 3'!H43)</f>
        <v>n/a </v>
      </c>
      <c r="I58" s="519" t="str">
        <f>IF('Part 3'!I43=0,"n/a ",+I96/'Part 3'!I43)</f>
        <v>n/a </v>
      </c>
      <c r="J58" s="519" t="str">
        <f>IF('Part 3'!J43=0,"n/a ",+J96/'Part 3'!J43)</f>
        <v>n/a </v>
      </c>
      <c r="K58" s="519" t="str">
        <f>IF('Part 3'!K43=0,"n/a ",+K96/'Part 3'!K43)</f>
        <v>n/a </v>
      </c>
      <c r="L58" s="519" t="str">
        <f>IF('Part 3'!L43=0,"n/a ",+L96/'Part 3'!L43)</f>
        <v>n/a </v>
      </c>
      <c r="M58" s="519" t="str">
        <f>IF('Part 3'!M43=0,"n/a ",+M96/'Part 3'!M43)</f>
        <v>n/a </v>
      </c>
      <c r="N58" s="519" t="str">
        <f>IF('Part 3'!N43=0,"n/a ",+N96/'Part 3'!N43)</f>
        <v>n/a </v>
      </c>
      <c r="O58" s="519" t="str">
        <f>IF('Part 3'!O43=0,"n/a ",+O96/'Part 3'!O43)</f>
        <v>n/a </v>
      </c>
      <c r="P58" s="519" t="str">
        <f>IF('Part 3'!P43=0,"n/a ",+P96/'Part 3'!P43)</f>
        <v>n/a </v>
      </c>
      <c r="Q58" s="521" t="str">
        <f>IF('Part 3'!Q43=0,"n/a ",+Q96/'Part 3'!Q43)</f>
        <v>n/a </v>
      </c>
    </row>
    <row r="59" spans="1:17" ht="12.75">
      <c r="A59" s="15">
        <v>31</v>
      </c>
      <c r="B59" s="636" t="s">
        <v>161</v>
      </c>
      <c r="C59" s="9"/>
      <c r="D59" s="9"/>
      <c r="E59" s="519" t="str">
        <f>IF('Part 3'!E44=0,"n/a ",+E97/'Part 3'!E44)</f>
        <v>n/a </v>
      </c>
      <c r="F59" s="519" t="str">
        <f>IF('Part 3'!F44=0,"n/a ",+F97/'Part 3'!F44)</f>
        <v>n/a </v>
      </c>
      <c r="G59" s="519" t="str">
        <f>IF('Part 3'!G44=0,"n/a ",+G97/'Part 3'!G44)</f>
        <v>n/a </v>
      </c>
      <c r="H59" s="519" t="str">
        <f>IF('Part 3'!H44=0,"n/a ",+H97/'Part 3'!H44)</f>
        <v>n/a </v>
      </c>
      <c r="I59" s="519" t="str">
        <f>IF('Part 3'!I44=0,"n/a ",+I97/'Part 3'!I44)</f>
        <v>n/a </v>
      </c>
      <c r="J59" s="519" t="str">
        <f>IF('Part 3'!J44=0,"n/a ",+J97/'Part 3'!J44)</f>
        <v>n/a </v>
      </c>
      <c r="K59" s="519" t="str">
        <f>IF('Part 3'!K44=0,"n/a ",+K97/'Part 3'!K44)</f>
        <v>n/a </v>
      </c>
      <c r="L59" s="519" t="str">
        <f>IF('Part 3'!L44=0,"n/a ",+L97/'Part 3'!L44)</f>
        <v>n/a </v>
      </c>
      <c r="M59" s="519" t="str">
        <f>IF('Part 3'!M44=0,"n/a ",+M97/'Part 3'!M44)</f>
        <v>n/a </v>
      </c>
      <c r="N59" s="519" t="str">
        <f>IF('Part 3'!N44=0,"n/a ",+N97/'Part 3'!N44)</f>
        <v>n/a </v>
      </c>
      <c r="O59" s="519" t="str">
        <f>IF('Part 3'!O44=0,"n/a ",+O97/'Part 3'!O44)</f>
        <v>n/a </v>
      </c>
      <c r="P59" s="519" t="str">
        <f>IF('Part 3'!P44=0,"n/a ",+P97/'Part 3'!P44)</f>
        <v>n/a </v>
      </c>
      <c r="Q59" s="521" t="str">
        <f>IF('Part 3'!Q44=0,"n/a ",+Q97/'Part 3'!Q44)</f>
        <v>n/a </v>
      </c>
    </row>
    <row r="60" spans="1:17" ht="13.5" thickBot="1">
      <c r="A60" s="15">
        <v>32</v>
      </c>
      <c r="B60" s="127" t="s">
        <v>464</v>
      </c>
      <c r="C60" s="9"/>
      <c r="D60" s="9"/>
      <c r="E60" s="522" t="str">
        <f>IF('Part 3'!E45=0,"n/a ",+E98/'Part 3'!E45)</f>
        <v>n/a </v>
      </c>
      <c r="F60" s="522" t="str">
        <f>IF('Part 3'!F45=0,"n/a ",+F98/'Part 3'!F45)</f>
        <v>n/a </v>
      </c>
      <c r="G60" s="522" t="str">
        <f>IF('Part 3'!G45=0,"n/a ",+G98/'Part 3'!G45)</f>
        <v>n/a </v>
      </c>
      <c r="H60" s="522" t="str">
        <f>IF('Part 3'!H45=0,"n/a ",+H98/'Part 3'!H45)</f>
        <v>n/a </v>
      </c>
      <c r="I60" s="522" t="str">
        <f>IF('Part 3'!I45=0,"n/a ",+I98/'Part 3'!I45)</f>
        <v>n/a </v>
      </c>
      <c r="J60" s="522" t="str">
        <f>IF('Part 3'!J45=0,"n/a ",+J98/'Part 3'!J45)</f>
        <v>n/a </v>
      </c>
      <c r="K60" s="522" t="str">
        <f>IF('Part 3'!K45=0,"n/a ",+K98/'Part 3'!K45)</f>
        <v>n/a </v>
      </c>
      <c r="L60" s="522" t="str">
        <f>IF('Part 3'!L45=0,"n/a ",+L98/'Part 3'!L45)</f>
        <v>n/a </v>
      </c>
      <c r="M60" s="522" t="str">
        <f>IF('Part 3'!M45=0,"n/a ",+M98/'Part 3'!M45)</f>
        <v>n/a </v>
      </c>
      <c r="N60" s="522" t="str">
        <f>IF('Part 3'!N45=0,"n/a ",+N98/'Part 3'!N45)</f>
        <v>n/a </v>
      </c>
      <c r="O60" s="522" t="str">
        <f>IF('Part 3'!O45=0,"n/a ",+O98/'Part 3'!O45)</f>
        <v>n/a </v>
      </c>
      <c r="P60" s="522" t="str">
        <f>IF('Part 3'!P45=0,"n/a ",+P98/'Part 3'!P45)</f>
        <v>n/a </v>
      </c>
      <c r="Q60" s="523" t="str">
        <f>IF('Part 3'!Q45=0,"n/a ",+Q98/'Part 3'!Q45)</f>
        <v>n/a </v>
      </c>
    </row>
    <row r="61" spans="1:17" ht="6" customHeight="1" thickTop="1">
      <c r="A61" s="637"/>
      <c r="B61" s="637"/>
      <c r="C61" s="637"/>
      <c r="D61" s="637"/>
      <c r="E61" s="524"/>
      <c r="F61" s="524"/>
      <c r="G61" s="524"/>
      <c r="H61" s="524"/>
      <c r="I61" s="524"/>
      <c r="J61" s="524"/>
      <c r="K61" s="524"/>
      <c r="L61" s="524"/>
      <c r="M61" s="524"/>
      <c r="N61" s="524"/>
      <c r="O61" s="524"/>
      <c r="P61" s="524"/>
      <c r="Q61" s="528"/>
    </row>
    <row r="62" spans="1:17" ht="12.75">
      <c r="A62" s="15"/>
      <c r="B62" s="33" t="s">
        <v>474</v>
      </c>
      <c r="C62" s="9"/>
      <c r="D62" s="9"/>
      <c r="E62" s="526"/>
      <c r="F62" s="526"/>
      <c r="G62" s="526"/>
      <c r="H62" s="526"/>
      <c r="I62" s="526"/>
      <c r="J62" s="526"/>
      <c r="K62" s="526"/>
      <c r="L62" s="526"/>
      <c r="M62" s="526"/>
      <c r="N62" s="526"/>
      <c r="O62" s="526"/>
      <c r="P62" s="526"/>
      <c r="Q62" s="526"/>
    </row>
    <row r="63" spans="1:17" ht="12.75">
      <c r="A63" s="15">
        <v>33</v>
      </c>
      <c r="B63" s="636" t="s">
        <v>385</v>
      </c>
      <c r="C63" s="9"/>
      <c r="D63" s="9"/>
      <c r="E63" s="519" t="str">
        <f aca="true" t="shared" si="0" ref="E63:Q66">IF(E25="n/a ","n/a ",+E25-E44)</f>
        <v>n/a </v>
      </c>
      <c r="F63" s="519" t="str">
        <f t="shared" si="0"/>
        <v>n/a </v>
      </c>
      <c r="G63" s="519" t="str">
        <f t="shared" si="0"/>
        <v>n/a </v>
      </c>
      <c r="H63" s="519" t="str">
        <f t="shared" si="0"/>
        <v>n/a </v>
      </c>
      <c r="I63" s="519" t="str">
        <f t="shared" si="0"/>
        <v>n/a </v>
      </c>
      <c r="J63" s="519" t="str">
        <f t="shared" si="0"/>
        <v>n/a </v>
      </c>
      <c r="K63" s="519" t="str">
        <f t="shared" si="0"/>
        <v>n/a </v>
      </c>
      <c r="L63" s="519" t="str">
        <f t="shared" si="0"/>
        <v>n/a </v>
      </c>
      <c r="M63" s="519" t="str">
        <f t="shared" si="0"/>
        <v>n/a </v>
      </c>
      <c r="N63" s="519" t="str">
        <f t="shared" si="0"/>
        <v>n/a </v>
      </c>
      <c r="O63" s="519" t="str">
        <f t="shared" si="0"/>
        <v>n/a </v>
      </c>
      <c r="P63" s="519" t="str">
        <f t="shared" si="0"/>
        <v>n/a </v>
      </c>
      <c r="Q63" s="519" t="str">
        <f t="shared" si="0"/>
        <v>n/a </v>
      </c>
    </row>
    <row r="64" spans="1:17" ht="12.75">
      <c r="A64" s="15">
        <v>34</v>
      </c>
      <c r="B64" s="498" t="s">
        <v>386</v>
      </c>
      <c r="C64" s="9"/>
      <c r="D64" s="9"/>
      <c r="E64" s="519" t="str">
        <f t="shared" si="0"/>
        <v>n/a </v>
      </c>
      <c r="F64" s="519" t="str">
        <f t="shared" si="0"/>
        <v>n/a </v>
      </c>
      <c r="G64" s="519" t="str">
        <f t="shared" si="0"/>
        <v>n/a </v>
      </c>
      <c r="H64" s="519" t="str">
        <f t="shared" si="0"/>
        <v>n/a </v>
      </c>
      <c r="I64" s="519" t="str">
        <f t="shared" si="0"/>
        <v>n/a </v>
      </c>
      <c r="J64" s="519" t="str">
        <f t="shared" si="0"/>
        <v>n/a </v>
      </c>
      <c r="K64" s="519" t="str">
        <f t="shared" si="0"/>
        <v>n/a </v>
      </c>
      <c r="L64" s="519" t="str">
        <f t="shared" si="0"/>
        <v>n/a </v>
      </c>
      <c r="M64" s="519" t="str">
        <f t="shared" si="0"/>
        <v>n/a </v>
      </c>
      <c r="N64" s="519" t="str">
        <f t="shared" si="0"/>
        <v>n/a </v>
      </c>
      <c r="O64" s="519" t="str">
        <f t="shared" si="0"/>
        <v>n/a </v>
      </c>
      <c r="P64" s="519" t="str">
        <f t="shared" si="0"/>
        <v>n/a </v>
      </c>
      <c r="Q64" s="519" t="str">
        <f t="shared" si="0"/>
        <v>n/a </v>
      </c>
    </row>
    <row r="65" spans="1:17" ht="12.75">
      <c r="A65" s="15">
        <v>35</v>
      </c>
      <c r="B65" s="498" t="s">
        <v>161</v>
      </c>
      <c r="C65" s="9"/>
      <c r="D65" s="9"/>
      <c r="E65" s="519" t="str">
        <f t="shared" si="0"/>
        <v>n/a </v>
      </c>
      <c r="F65" s="519" t="str">
        <f t="shared" si="0"/>
        <v>n/a </v>
      </c>
      <c r="G65" s="519" t="str">
        <f t="shared" si="0"/>
        <v>n/a </v>
      </c>
      <c r="H65" s="519" t="str">
        <f t="shared" si="0"/>
        <v>n/a </v>
      </c>
      <c r="I65" s="519" t="str">
        <f t="shared" si="0"/>
        <v>n/a </v>
      </c>
      <c r="J65" s="519" t="str">
        <f t="shared" si="0"/>
        <v>n/a </v>
      </c>
      <c r="K65" s="519" t="str">
        <f t="shared" si="0"/>
        <v>n/a </v>
      </c>
      <c r="L65" s="519" t="str">
        <f t="shared" si="0"/>
        <v>n/a </v>
      </c>
      <c r="M65" s="519" t="str">
        <f t="shared" si="0"/>
        <v>n/a </v>
      </c>
      <c r="N65" s="519" t="str">
        <f t="shared" si="0"/>
        <v>n/a </v>
      </c>
      <c r="O65" s="519" t="str">
        <f t="shared" si="0"/>
        <v>n/a </v>
      </c>
      <c r="P65" s="519" t="str">
        <f t="shared" si="0"/>
        <v>n/a </v>
      </c>
      <c r="Q65" s="519" t="str">
        <f t="shared" si="0"/>
        <v>n/a </v>
      </c>
    </row>
    <row r="66" spans="1:17" ht="13.5" thickBot="1">
      <c r="A66" s="15">
        <v>36</v>
      </c>
      <c r="B66" s="172" t="s">
        <v>465</v>
      </c>
      <c r="C66" s="9"/>
      <c r="D66" s="9"/>
      <c r="E66" s="522" t="str">
        <f t="shared" si="0"/>
        <v>n/a </v>
      </c>
      <c r="F66" s="522" t="str">
        <f t="shared" si="0"/>
        <v>n/a </v>
      </c>
      <c r="G66" s="522" t="str">
        <f t="shared" si="0"/>
        <v>n/a </v>
      </c>
      <c r="H66" s="522" t="str">
        <f t="shared" si="0"/>
        <v>n/a </v>
      </c>
      <c r="I66" s="522" t="str">
        <f t="shared" si="0"/>
        <v>n/a </v>
      </c>
      <c r="J66" s="522" t="str">
        <f t="shared" si="0"/>
        <v>n/a </v>
      </c>
      <c r="K66" s="522" t="str">
        <f t="shared" si="0"/>
        <v>n/a </v>
      </c>
      <c r="L66" s="522" t="str">
        <f t="shared" si="0"/>
        <v>n/a </v>
      </c>
      <c r="M66" s="522" t="str">
        <f t="shared" si="0"/>
        <v>n/a </v>
      </c>
      <c r="N66" s="522" t="str">
        <f t="shared" si="0"/>
        <v>n/a </v>
      </c>
      <c r="O66" s="522" t="str">
        <f t="shared" si="0"/>
        <v>n/a </v>
      </c>
      <c r="P66" s="522" t="str">
        <f t="shared" si="0"/>
        <v>n/a </v>
      </c>
      <c r="Q66" s="522" t="str">
        <f t="shared" si="0"/>
        <v>n/a </v>
      </c>
    </row>
    <row r="67" spans="1:17" ht="13.5" thickTop="1">
      <c r="A67" s="562"/>
      <c r="B67" s="562"/>
      <c r="C67" s="529"/>
      <c r="D67" s="529"/>
      <c r="E67" s="529"/>
      <c r="F67" s="529"/>
      <c r="G67" s="529"/>
      <c r="H67" s="529"/>
      <c r="I67" s="529"/>
      <c r="J67" s="529"/>
      <c r="K67" s="529"/>
      <c r="L67" s="529"/>
      <c r="M67" s="529"/>
      <c r="N67" s="529"/>
      <c r="O67" s="529"/>
      <c r="P67" s="529"/>
      <c r="Q67" s="529"/>
    </row>
    <row r="68" spans="1:17" ht="12.75">
      <c r="A68" s="562"/>
      <c r="B68" s="565" t="s">
        <v>458</v>
      </c>
      <c r="C68" s="562"/>
      <c r="D68" s="562"/>
      <c r="E68" s="562"/>
      <c r="F68" s="529"/>
      <c r="G68" s="529"/>
      <c r="H68" s="529"/>
      <c r="I68" s="529"/>
      <c r="J68" s="529"/>
      <c r="K68" s="529"/>
      <c r="L68" s="529"/>
      <c r="M68" s="529"/>
      <c r="N68" s="529"/>
      <c r="O68" s="529"/>
      <c r="P68" s="529"/>
      <c r="Q68" s="529"/>
    </row>
    <row r="69" spans="1:17" ht="12.75">
      <c r="A69" s="15"/>
      <c r="B69" s="332" t="s">
        <v>475</v>
      </c>
      <c r="C69" s="333"/>
      <c r="D69" s="333"/>
      <c r="E69" s="529"/>
      <c r="F69" s="529"/>
      <c r="G69" s="529"/>
      <c r="H69" s="529"/>
      <c r="I69" s="529"/>
      <c r="J69" s="529"/>
      <c r="K69" s="529"/>
      <c r="L69" s="529"/>
      <c r="M69" s="529"/>
      <c r="N69" s="529"/>
      <c r="O69" s="529"/>
      <c r="P69" s="529"/>
      <c r="Q69" s="529"/>
    </row>
    <row r="70" spans="1:17" ht="12.75">
      <c r="A70" s="15">
        <v>37</v>
      </c>
      <c r="B70" s="636" t="s">
        <v>385</v>
      </c>
      <c r="C70" s="9"/>
      <c r="D70" s="9"/>
      <c r="E70" s="603" t="str">
        <f>IF('Part 3'!E24=0,"n/a ",+E89/'Part 3'!E24)</f>
        <v>n/a </v>
      </c>
      <c r="F70" s="603" t="str">
        <f>IF('Part 3'!F24=0,"n/a ",+F89/'Part 3'!F24)</f>
        <v>n/a </v>
      </c>
      <c r="G70" s="603" t="str">
        <f>IF('Part 3'!G24=0,"n/a ",+G89/'Part 3'!G24)</f>
        <v>n/a </v>
      </c>
      <c r="H70" s="603" t="str">
        <f>IF('Part 3'!H24=0,"n/a ",+H89/'Part 3'!H24)</f>
        <v>n/a </v>
      </c>
      <c r="I70" s="603" t="str">
        <f>IF('Part 3'!I24=0,"n/a ",+I89/'Part 3'!I24)</f>
        <v>n/a </v>
      </c>
      <c r="J70" s="603" t="str">
        <f>IF('Part 3'!J24=0,"n/a ",+J89/'Part 3'!J24)</f>
        <v>n/a </v>
      </c>
      <c r="K70" s="603" t="str">
        <f>IF('Part 3'!K24=0,"n/a ",+K89/'Part 3'!K24)</f>
        <v>n/a </v>
      </c>
      <c r="L70" s="603" t="str">
        <f>IF('Part 3'!L24=0,"n/a ",+L89/'Part 3'!L24)</f>
        <v>n/a </v>
      </c>
      <c r="M70" s="603" t="str">
        <f>IF('Part 3'!M24=0,"n/a ",+M89/'Part 3'!M24)</f>
        <v>n/a </v>
      </c>
      <c r="N70" s="603" t="str">
        <f>IF('Part 3'!N24=0,"n/a ",+N89/'Part 3'!N24)</f>
        <v>n/a </v>
      </c>
      <c r="O70" s="603" t="str">
        <f>IF('Part 3'!O24=0,"n/a ",+O89/'Part 3'!O24)</f>
        <v>n/a </v>
      </c>
      <c r="P70" s="603" t="str">
        <f>IF('Part 3'!P24=0,"n/a ",+P89/'Part 3'!P24)</f>
        <v>n/a </v>
      </c>
      <c r="Q70" s="571" t="str">
        <f>IF('Part 3'!Q24=0,"n/a ",+Q89/'Part 3'!Q24)</f>
        <v>n/a </v>
      </c>
    </row>
    <row r="71" spans="1:17" ht="12.75">
      <c r="A71" s="15">
        <v>38</v>
      </c>
      <c r="B71" s="636" t="s">
        <v>386</v>
      </c>
      <c r="C71" s="9"/>
      <c r="D71" s="9"/>
      <c r="E71" s="603" t="str">
        <f>IF('Part 3'!E25=0,"n/a ",+E90/'Part 3'!E25)</f>
        <v>n/a </v>
      </c>
      <c r="F71" s="603" t="str">
        <f>IF('Part 3'!F25=0,"n/a ",+F90/'Part 3'!F25)</f>
        <v>n/a </v>
      </c>
      <c r="G71" s="603" t="str">
        <f>IF('Part 3'!G25=0,"n/a ",+G90/'Part 3'!G25)</f>
        <v>n/a </v>
      </c>
      <c r="H71" s="603" t="str">
        <f>IF('Part 3'!H25=0,"n/a ",+H90/'Part 3'!H25)</f>
        <v>n/a </v>
      </c>
      <c r="I71" s="603" t="str">
        <f>IF('Part 3'!I25=0,"n/a ",+I90/'Part 3'!I25)</f>
        <v>n/a </v>
      </c>
      <c r="J71" s="603" t="str">
        <f>IF('Part 3'!J25=0,"n/a ",+J90/'Part 3'!J25)</f>
        <v>n/a </v>
      </c>
      <c r="K71" s="603" t="str">
        <f>IF('Part 3'!K25=0,"n/a ",+K90/'Part 3'!K25)</f>
        <v>n/a </v>
      </c>
      <c r="L71" s="603" t="str">
        <f>IF('Part 3'!L25=0,"n/a ",+L90/'Part 3'!L25)</f>
        <v>n/a </v>
      </c>
      <c r="M71" s="603" t="str">
        <f>IF('Part 3'!M25=0,"n/a ",+M90/'Part 3'!M25)</f>
        <v>n/a </v>
      </c>
      <c r="N71" s="603" t="str">
        <f>IF('Part 3'!N25=0,"n/a ",+N90/'Part 3'!N25)</f>
        <v>n/a </v>
      </c>
      <c r="O71" s="603" t="str">
        <f>IF('Part 3'!O25=0,"n/a ",+O90/'Part 3'!O25)</f>
        <v>n/a </v>
      </c>
      <c r="P71" s="603" t="str">
        <f>IF('Part 3'!P25=0,"n/a ",+P90/'Part 3'!P25)</f>
        <v>n/a </v>
      </c>
      <c r="Q71" s="571" t="str">
        <f>IF('Part 3'!Q25=0,"n/a ",+Q90/'Part 3'!Q25)</f>
        <v>n/a </v>
      </c>
    </row>
    <row r="72" spans="1:17" ht="12.75">
      <c r="A72" s="15">
        <v>39</v>
      </c>
      <c r="B72" s="636" t="s">
        <v>161</v>
      </c>
      <c r="C72" s="9"/>
      <c r="D72" s="9"/>
      <c r="E72" s="603" t="str">
        <f>IF('Part 3'!E26=0,"n/a ",+E91/'Part 3'!E26)</f>
        <v>n/a </v>
      </c>
      <c r="F72" s="603" t="str">
        <f>IF('Part 3'!F26=0,"n/a ",+F91/'Part 3'!F26)</f>
        <v>n/a </v>
      </c>
      <c r="G72" s="603" t="str">
        <f>IF('Part 3'!G26=0,"n/a ",+G91/'Part 3'!G26)</f>
        <v>n/a </v>
      </c>
      <c r="H72" s="603" t="str">
        <f>IF('Part 3'!H26=0,"n/a ",+H91/'Part 3'!H26)</f>
        <v>n/a </v>
      </c>
      <c r="I72" s="603" t="str">
        <f>IF('Part 3'!I26=0,"n/a ",+I91/'Part 3'!I26)</f>
        <v>n/a </v>
      </c>
      <c r="J72" s="603" t="str">
        <f>IF('Part 3'!J26=0,"n/a ",+J91/'Part 3'!J26)</f>
        <v>n/a </v>
      </c>
      <c r="K72" s="603" t="str">
        <f>IF('Part 3'!K26=0,"n/a ",+K91/'Part 3'!K26)</f>
        <v>n/a </v>
      </c>
      <c r="L72" s="603" t="str">
        <f>IF('Part 3'!L26=0,"n/a ",+L91/'Part 3'!L26)</f>
        <v>n/a </v>
      </c>
      <c r="M72" s="603" t="str">
        <f>IF('Part 3'!M26=0,"n/a ",+M91/'Part 3'!M26)</f>
        <v>n/a </v>
      </c>
      <c r="N72" s="603" t="str">
        <f>IF('Part 3'!N26=0,"n/a ",+N91/'Part 3'!N26)</f>
        <v>n/a </v>
      </c>
      <c r="O72" s="603" t="str">
        <f>IF('Part 3'!O26=0,"n/a ",+O91/'Part 3'!O26)</f>
        <v>n/a </v>
      </c>
      <c r="P72" s="603" t="str">
        <f>IF('Part 3'!P26=0,"n/a ",+P91/'Part 3'!P26)</f>
        <v>n/a </v>
      </c>
      <c r="Q72" s="571" t="str">
        <f>IF('Part 3'!Q26=0,"n/a ",+Q91/'Part 3'!Q26)</f>
        <v>n/a </v>
      </c>
    </row>
    <row r="73" spans="1:17" ht="13.5" thickBot="1">
      <c r="A73" s="15">
        <v>40</v>
      </c>
      <c r="B73" s="127" t="s">
        <v>466</v>
      </c>
      <c r="C73" s="9"/>
      <c r="D73" s="9"/>
      <c r="E73" s="604" t="str">
        <f>IF('Part 3'!E27=0,"n/a ",+E92/'Part 3'!E27)</f>
        <v>n/a </v>
      </c>
      <c r="F73" s="604" t="str">
        <f>IF('Part 3'!F27=0,"n/a ",+F92/'Part 3'!F27)</f>
        <v>n/a </v>
      </c>
      <c r="G73" s="604" t="str">
        <f>IF('Part 3'!G27=0,"n/a ",+G92/'Part 3'!G27)</f>
        <v>n/a </v>
      </c>
      <c r="H73" s="604" t="str">
        <f>IF('Part 3'!H27=0,"n/a ",+H92/'Part 3'!H27)</f>
        <v>n/a </v>
      </c>
      <c r="I73" s="604" t="str">
        <f>IF('Part 3'!I27=0,"n/a ",+I92/'Part 3'!I27)</f>
        <v>n/a </v>
      </c>
      <c r="J73" s="604" t="str">
        <f>IF('Part 3'!J27=0,"n/a ",+J92/'Part 3'!J27)</f>
        <v>n/a </v>
      </c>
      <c r="K73" s="604" t="str">
        <f>IF('Part 3'!K27=0,"n/a ",+K92/'Part 3'!K27)</f>
        <v>n/a </v>
      </c>
      <c r="L73" s="604" t="str">
        <f>IF('Part 3'!L27=0,"n/a ",+L92/'Part 3'!L27)</f>
        <v>n/a </v>
      </c>
      <c r="M73" s="604" t="str">
        <f>IF('Part 3'!M27=0,"n/a ",+M92/'Part 3'!M27)</f>
        <v>n/a </v>
      </c>
      <c r="N73" s="604" t="str">
        <f>IF('Part 3'!N27=0,"n/a ",+N92/'Part 3'!N27)</f>
        <v>n/a </v>
      </c>
      <c r="O73" s="604" t="str">
        <f>IF('Part 3'!O27=0,"n/a ",+O92/'Part 3'!O27)</f>
        <v>n/a </v>
      </c>
      <c r="P73" s="604" t="str">
        <f>IF('Part 3'!P27=0,"n/a ",+P92/'Part 3'!P27)</f>
        <v>n/a </v>
      </c>
      <c r="Q73" s="569" t="str">
        <f>IF('Part 3'!Q27=0,"n/a ",+Q92/'Part 3'!Q27)</f>
        <v>n/a </v>
      </c>
    </row>
    <row r="74" spans="1:17" ht="6" customHeight="1" thickTop="1">
      <c r="A74" s="15"/>
      <c r="B74" s="637"/>
      <c r="C74" s="637"/>
      <c r="D74" s="637"/>
      <c r="E74" s="639"/>
      <c r="F74" s="605"/>
      <c r="G74" s="605"/>
      <c r="H74" s="605"/>
      <c r="I74" s="605"/>
      <c r="J74" s="605"/>
      <c r="K74" s="605"/>
      <c r="L74" s="605"/>
      <c r="M74" s="605"/>
      <c r="N74" s="605"/>
      <c r="O74" s="605"/>
      <c r="P74" s="605"/>
      <c r="Q74" s="570"/>
    </row>
    <row r="75" spans="1:17" ht="12.75">
      <c r="A75" s="15"/>
      <c r="B75" s="33" t="s">
        <v>476</v>
      </c>
      <c r="C75" s="9"/>
      <c r="D75" s="9"/>
      <c r="E75" s="639"/>
      <c r="F75" s="605"/>
      <c r="G75" s="605"/>
      <c r="H75" s="605"/>
      <c r="I75" s="605"/>
      <c r="J75" s="605"/>
      <c r="K75" s="605"/>
      <c r="L75" s="605"/>
      <c r="M75" s="605"/>
      <c r="N75" s="605"/>
      <c r="O75" s="605"/>
      <c r="P75" s="605"/>
      <c r="Q75" s="570"/>
    </row>
    <row r="76" spans="1:17" ht="12.75">
      <c r="A76" s="15">
        <v>41</v>
      </c>
      <c r="B76" s="636" t="s">
        <v>385</v>
      </c>
      <c r="C76" s="9"/>
      <c r="D76" s="9"/>
      <c r="E76" s="603" t="str">
        <f>IF('Part 3'!E54=0,"n/a ",E95/'Part 3'!E54)</f>
        <v>n/a </v>
      </c>
      <c r="F76" s="603" t="str">
        <f>IF('Part 3'!F54=0,"n/a ",F95/'Part 3'!F54)</f>
        <v>n/a </v>
      </c>
      <c r="G76" s="603" t="str">
        <f>IF('Part 3'!G54=0,"n/a ",G95/'Part 3'!G54)</f>
        <v>n/a </v>
      </c>
      <c r="H76" s="603" t="str">
        <f>IF('Part 3'!H54=0,"n/a ",H95/'Part 3'!H54)</f>
        <v>n/a </v>
      </c>
      <c r="I76" s="603" t="str">
        <f>IF('Part 3'!I54=0,"n/a ",I95/'Part 3'!I54)</f>
        <v>n/a </v>
      </c>
      <c r="J76" s="603" t="str">
        <f>IF('Part 3'!J54=0,"n/a ",J95/'Part 3'!J54)</f>
        <v>n/a </v>
      </c>
      <c r="K76" s="603" t="str">
        <f>IF('Part 3'!K54=0,"n/a ",K95/'Part 3'!K54)</f>
        <v>n/a </v>
      </c>
      <c r="L76" s="603" t="str">
        <f>IF('Part 3'!L54=0,"n/a ",L95/'Part 3'!L54)</f>
        <v>n/a </v>
      </c>
      <c r="M76" s="603" t="str">
        <f>IF('Part 3'!M54=0,"n/a ",M95/'Part 3'!M54)</f>
        <v>n/a </v>
      </c>
      <c r="N76" s="603" t="str">
        <f>IF('Part 3'!N54=0,"n/a ",N95/'Part 3'!N54)</f>
        <v>n/a </v>
      </c>
      <c r="O76" s="603" t="str">
        <f>IF('Part 3'!O54=0,"n/a ",O95/'Part 3'!O54)</f>
        <v>n/a </v>
      </c>
      <c r="P76" s="603" t="str">
        <f>IF('Part 3'!P54=0,"n/a ",P95/'Part 3'!P54)</f>
        <v>n/a </v>
      </c>
      <c r="Q76" s="571" t="str">
        <f>IF('Part 3'!Q54=0,"n/a ",Q95/'Part 3'!Q54)</f>
        <v>n/a </v>
      </c>
    </row>
    <row r="77" spans="1:17" ht="12.75">
      <c r="A77" s="15">
        <v>42</v>
      </c>
      <c r="B77" s="636" t="s">
        <v>386</v>
      </c>
      <c r="C77" s="9"/>
      <c r="D77" s="9"/>
      <c r="E77" s="603" t="str">
        <f>IF('Part 3'!E55=0,"n/a ",E96/'Part 3'!E55)</f>
        <v>n/a </v>
      </c>
      <c r="F77" s="603" t="str">
        <f>IF('Part 3'!F55=0,"n/a ",F96/'Part 3'!F55)</f>
        <v>n/a </v>
      </c>
      <c r="G77" s="603" t="str">
        <f>IF('Part 3'!G55=0,"n/a ",G96/'Part 3'!G55)</f>
        <v>n/a </v>
      </c>
      <c r="H77" s="603" t="str">
        <f>IF('Part 3'!H55=0,"n/a ",H96/'Part 3'!H55)</f>
        <v>n/a </v>
      </c>
      <c r="I77" s="603" t="str">
        <f>IF('Part 3'!I55=0,"n/a ",I96/'Part 3'!I55)</f>
        <v>n/a </v>
      </c>
      <c r="J77" s="603" t="str">
        <f>IF('Part 3'!J55=0,"n/a ",J96/'Part 3'!J55)</f>
        <v>n/a </v>
      </c>
      <c r="K77" s="603" t="str">
        <f>IF('Part 3'!K55=0,"n/a ",K96/'Part 3'!K55)</f>
        <v>n/a </v>
      </c>
      <c r="L77" s="603" t="str">
        <f>IF('Part 3'!L55=0,"n/a ",L96/'Part 3'!L55)</f>
        <v>n/a </v>
      </c>
      <c r="M77" s="603" t="str">
        <f>IF('Part 3'!M55=0,"n/a ",M96/'Part 3'!M55)</f>
        <v>n/a </v>
      </c>
      <c r="N77" s="603" t="str">
        <f>IF('Part 3'!N55=0,"n/a ",N96/'Part 3'!N55)</f>
        <v>n/a </v>
      </c>
      <c r="O77" s="603" t="str">
        <f>IF('Part 3'!O55=0,"n/a ",O96/'Part 3'!O55)</f>
        <v>n/a </v>
      </c>
      <c r="P77" s="603" t="str">
        <f>IF('Part 3'!P55=0,"n/a ",P96/'Part 3'!P55)</f>
        <v>n/a </v>
      </c>
      <c r="Q77" s="571" t="str">
        <f>IF('Part 3'!Q55=0,"n/a ",Q96/'Part 3'!Q55)</f>
        <v>n/a </v>
      </c>
    </row>
    <row r="78" spans="1:17" ht="12.75">
      <c r="A78" s="15">
        <v>43</v>
      </c>
      <c r="B78" s="636" t="s">
        <v>161</v>
      </c>
      <c r="C78" s="9"/>
      <c r="D78" s="9"/>
      <c r="E78" s="603" t="str">
        <f>IF('Part 3'!E56=0,"n/a ",E97/'Part 3'!E56)</f>
        <v>n/a </v>
      </c>
      <c r="F78" s="603" t="str">
        <f>IF('Part 3'!F56=0,"n/a ",F97/'Part 3'!F56)</f>
        <v>n/a </v>
      </c>
      <c r="G78" s="603" t="str">
        <f>IF('Part 3'!G56=0,"n/a ",G97/'Part 3'!G56)</f>
        <v>n/a </v>
      </c>
      <c r="H78" s="603" t="str">
        <f>IF('Part 3'!H56=0,"n/a ",H97/'Part 3'!H56)</f>
        <v>n/a </v>
      </c>
      <c r="I78" s="603" t="str">
        <f>IF('Part 3'!I56=0,"n/a ",I97/'Part 3'!I56)</f>
        <v>n/a </v>
      </c>
      <c r="J78" s="603" t="str">
        <f>IF('Part 3'!J56=0,"n/a ",J97/'Part 3'!J56)</f>
        <v>n/a </v>
      </c>
      <c r="K78" s="603" t="str">
        <f>IF('Part 3'!K56=0,"n/a ",K97/'Part 3'!K56)</f>
        <v>n/a </v>
      </c>
      <c r="L78" s="603" t="str">
        <f>IF('Part 3'!L56=0,"n/a ",L97/'Part 3'!L56)</f>
        <v>n/a </v>
      </c>
      <c r="M78" s="603" t="str">
        <f>IF('Part 3'!M56=0,"n/a ",M97/'Part 3'!M56)</f>
        <v>n/a </v>
      </c>
      <c r="N78" s="603" t="str">
        <f>IF('Part 3'!N56=0,"n/a ",N97/'Part 3'!N56)</f>
        <v>n/a </v>
      </c>
      <c r="O78" s="603" t="str">
        <f>IF('Part 3'!O56=0,"n/a ",O97/'Part 3'!O56)</f>
        <v>n/a </v>
      </c>
      <c r="P78" s="603" t="str">
        <f>IF('Part 3'!P56=0,"n/a ",P97/'Part 3'!P56)</f>
        <v>n/a </v>
      </c>
      <c r="Q78" s="571" t="str">
        <f>IF('Part 3'!Q56=0,"n/a ",Q97/'Part 3'!Q56)</f>
        <v>n/a </v>
      </c>
    </row>
    <row r="79" spans="1:17" ht="13.5" thickBot="1">
      <c r="A79" s="15">
        <v>44</v>
      </c>
      <c r="B79" s="127" t="s">
        <v>467</v>
      </c>
      <c r="C79" s="9"/>
      <c r="D79" s="9"/>
      <c r="E79" s="604" t="str">
        <f>IF('Part 3'!E57=0,"n/a ",E98/'Part 3'!E57)</f>
        <v>n/a </v>
      </c>
      <c r="F79" s="604" t="str">
        <f>IF('Part 3'!F57=0,"n/a ",F98/'Part 3'!F57)</f>
        <v>n/a </v>
      </c>
      <c r="G79" s="604" t="str">
        <f>IF('Part 3'!G57=0,"n/a ",G98/'Part 3'!G57)</f>
        <v>n/a </v>
      </c>
      <c r="H79" s="604" t="str">
        <f>IF('Part 3'!H57=0,"n/a ",H98/'Part 3'!H57)</f>
        <v>n/a </v>
      </c>
      <c r="I79" s="604" t="str">
        <f>IF('Part 3'!I57=0,"n/a ",I98/'Part 3'!I57)</f>
        <v>n/a </v>
      </c>
      <c r="J79" s="604" t="str">
        <f>IF('Part 3'!J57=0,"n/a ",J98/'Part 3'!J57)</f>
        <v>n/a </v>
      </c>
      <c r="K79" s="604" t="str">
        <f>IF('Part 3'!K57=0,"n/a ",K98/'Part 3'!K57)</f>
        <v>n/a </v>
      </c>
      <c r="L79" s="604" t="str">
        <f>IF('Part 3'!L57=0,"n/a ",L98/'Part 3'!L57)</f>
        <v>n/a </v>
      </c>
      <c r="M79" s="604" t="str">
        <f>IF('Part 3'!M57=0,"n/a ",M98/'Part 3'!M57)</f>
        <v>n/a </v>
      </c>
      <c r="N79" s="604" t="str">
        <f>IF('Part 3'!N57=0,"n/a ",N98/'Part 3'!N57)</f>
        <v>n/a </v>
      </c>
      <c r="O79" s="604" t="str">
        <f>IF('Part 3'!O57=0,"n/a ",O98/'Part 3'!O57)</f>
        <v>n/a </v>
      </c>
      <c r="P79" s="604" t="str">
        <f>IF('Part 3'!P57=0,"n/a ",P98/'Part 3'!P57)</f>
        <v>n/a </v>
      </c>
      <c r="Q79" s="569" t="str">
        <f>IF('Part 3'!Q57=0,"n/a ",Q98/'Part 3'!Q57)</f>
        <v>n/a </v>
      </c>
    </row>
    <row r="80" spans="1:17" ht="6" customHeight="1" thickTop="1">
      <c r="A80" s="637"/>
      <c r="B80" s="637"/>
      <c r="C80" s="637"/>
      <c r="D80" s="637"/>
      <c r="E80" s="639"/>
      <c r="F80" s="605"/>
      <c r="G80" s="605"/>
      <c r="H80" s="605"/>
      <c r="I80" s="605"/>
      <c r="J80" s="605"/>
      <c r="K80" s="605"/>
      <c r="L80" s="605"/>
      <c r="M80" s="605"/>
      <c r="N80" s="605"/>
      <c r="O80" s="605"/>
      <c r="P80" s="605"/>
      <c r="Q80" s="570"/>
    </row>
    <row r="81" spans="1:17" ht="12.75">
      <c r="A81" s="15"/>
      <c r="B81" s="33" t="s">
        <v>477</v>
      </c>
      <c r="C81" s="9"/>
      <c r="D81" s="9"/>
      <c r="E81" s="639"/>
      <c r="F81" s="605"/>
      <c r="G81" s="605"/>
      <c r="H81" s="605"/>
      <c r="I81" s="605"/>
      <c r="J81" s="605"/>
      <c r="K81" s="605"/>
      <c r="L81" s="605"/>
      <c r="M81" s="605"/>
      <c r="N81" s="605"/>
      <c r="O81" s="605"/>
      <c r="P81" s="605"/>
      <c r="Q81" s="570"/>
    </row>
    <row r="82" spans="1:17" ht="12.75">
      <c r="A82" s="15">
        <v>45</v>
      </c>
      <c r="B82" s="636" t="s">
        <v>385</v>
      </c>
      <c r="C82" s="9"/>
      <c r="D82" s="9"/>
      <c r="E82" s="603" t="str">
        <f>IF('Part 3'!E24+'Part 3'!E54=0,"n/a ",E101/('Part 3'!E24+'Part 3'!E54))</f>
        <v>n/a </v>
      </c>
      <c r="F82" s="603" t="str">
        <f>IF('Part 3'!F24+'Part 3'!F54=0,"n/a ",F101/('Part 3'!F24+'Part 3'!F54))</f>
        <v>n/a </v>
      </c>
      <c r="G82" s="603" t="str">
        <f>IF('Part 3'!G24+'Part 3'!G54=0,"n/a ",G101/('Part 3'!G24+'Part 3'!G54))</f>
        <v>n/a </v>
      </c>
      <c r="H82" s="603" t="str">
        <f>IF('Part 3'!H24+'Part 3'!H54=0,"n/a ",H101/('Part 3'!H24+'Part 3'!H54))</f>
        <v>n/a </v>
      </c>
      <c r="I82" s="603" t="str">
        <f>IF('Part 3'!I24+'Part 3'!I54=0,"n/a ",I101/('Part 3'!I24+'Part 3'!I54))</f>
        <v>n/a </v>
      </c>
      <c r="J82" s="603" t="str">
        <f>IF('Part 3'!J24+'Part 3'!J54=0,"n/a ",J101/('Part 3'!J24+'Part 3'!J54))</f>
        <v>n/a </v>
      </c>
      <c r="K82" s="603" t="str">
        <f>IF('Part 3'!K24+'Part 3'!K54=0,"n/a ",K101/('Part 3'!K24+'Part 3'!K54))</f>
        <v>n/a </v>
      </c>
      <c r="L82" s="603" t="str">
        <f>IF('Part 3'!L24+'Part 3'!L54=0,"n/a ",L101/('Part 3'!L24+'Part 3'!L54))</f>
        <v>n/a </v>
      </c>
      <c r="M82" s="603" t="str">
        <f>IF('Part 3'!M24+'Part 3'!M54=0,"n/a ",M101/('Part 3'!M24+'Part 3'!M54))</f>
        <v>n/a </v>
      </c>
      <c r="N82" s="603" t="str">
        <f>IF('Part 3'!N24+'Part 3'!N54=0,"n/a ",N101/('Part 3'!N24+'Part 3'!N54))</f>
        <v>n/a </v>
      </c>
      <c r="O82" s="603" t="str">
        <f>IF('Part 3'!O24+'Part 3'!O54=0,"n/a ",O101/('Part 3'!O24+'Part 3'!O54))</f>
        <v>n/a </v>
      </c>
      <c r="P82" s="603" t="str">
        <f>IF('Part 3'!P24+'Part 3'!P54=0,"n/a ",P101/('Part 3'!P24+'Part 3'!P54))</f>
        <v>n/a </v>
      </c>
      <c r="Q82" s="571" t="str">
        <f>IF('Part 3'!Q24+'Part 3'!Q54=0,"n/a ",Q101/('Part 3'!Q24+'Part 3'!Q54))</f>
        <v>n/a </v>
      </c>
    </row>
    <row r="83" spans="1:17" ht="12.75">
      <c r="A83" s="15">
        <v>46</v>
      </c>
      <c r="B83" s="636" t="s">
        <v>386</v>
      </c>
      <c r="C83" s="9"/>
      <c r="D83" s="9"/>
      <c r="E83" s="603" t="str">
        <f>IF('Part 3'!E25+'Part 3'!E55=0,"n/a ",E102/('Part 3'!E25+'Part 3'!E55))</f>
        <v>n/a </v>
      </c>
      <c r="F83" s="603" t="str">
        <f>IF('Part 3'!F25+'Part 3'!F55=0,"n/a ",F102/('Part 3'!F25+'Part 3'!F55))</f>
        <v>n/a </v>
      </c>
      <c r="G83" s="603" t="str">
        <f>IF('Part 3'!G25+'Part 3'!G55=0,"n/a ",G102/('Part 3'!G25+'Part 3'!G55))</f>
        <v>n/a </v>
      </c>
      <c r="H83" s="603" t="str">
        <f>IF('Part 3'!H25+'Part 3'!H55=0,"n/a ",H102/('Part 3'!H25+'Part 3'!H55))</f>
        <v>n/a </v>
      </c>
      <c r="I83" s="603" t="str">
        <f>IF('Part 3'!I25+'Part 3'!I55=0,"n/a ",I102/('Part 3'!I25+'Part 3'!I55))</f>
        <v>n/a </v>
      </c>
      <c r="J83" s="603" t="str">
        <f>IF('Part 3'!J25+'Part 3'!J55=0,"n/a ",J102/('Part 3'!J25+'Part 3'!J55))</f>
        <v>n/a </v>
      </c>
      <c r="K83" s="603" t="str">
        <f>IF('Part 3'!K25+'Part 3'!K55=0,"n/a ",K102/('Part 3'!K25+'Part 3'!K55))</f>
        <v>n/a </v>
      </c>
      <c r="L83" s="603" t="str">
        <f>IF('Part 3'!L25+'Part 3'!L55=0,"n/a ",L102/('Part 3'!L25+'Part 3'!L55))</f>
        <v>n/a </v>
      </c>
      <c r="M83" s="603" t="str">
        <f>IF('Part 3'!M25+'Part 3'!M55=0,"n/a ",M102/('Part 3'!M25+'Part 3'!M55))</f>
        <v>n/a </v>
      </c>
      <c r="N83" s="603" t="str">
        <f>IF('Part 3'!N25+'Part 3'!N55=0,"n/a ",N102/('Part 3'!N25+'Part 3'!N55))</f>
        <v>n/a </v>
      </c>
      <c r="O83" s="603" t="str">
        <f>IF('Part 3'!O25+'Part 3'!O55=0,"n/a ",O102/('Part 3'!O25+'Part 3'!O55))</f>
        <v>n/a </v>
      </c>
      <c r="P83" s="603" t="str">
        <f>IF('Part 3'!P25+'Part 3'!P55=0,"n/a ",P102/('Part 3'!P25+'Part 3'!P55))</f>
        <v>n/a </v>
      </c>
      <c r="Q83" s="571" t="str">
        <f>IF('Part 3'!Q25+'Part 3'!Q55=0,"n/a ",Q102/('Part 3'!Q25+'Part 3'!Q55))</f>
        <v>n/a </v>
      </c>
    </row>
    <row r="84" spans="1:17" ht="12.75">
      <c r="A84" s="15">
        <v>47</v>
      </c>
      <c r="B84" s="636" t="s">
        <v>161</v>
      </c>
      <c r="C84" s="9"/>
      <c r="D84" s="9"/>
      <c r="E84" s="603" t="str">
        <f>IF('Part 3'!E26+'Part 3'!E56=0,"n/a ",E103/('Part 3'!E26+'Part 3'!E56))</f>
        <v>n/a </v>
      </c>
      <c r="F84" s="603" t="str">
        <f>IF('Part 3'!F26+'Part 3'!F56=0,"n/a ",F103/('Part 3'!F26+'Part 3'!F56))</f>
        <v>n/a </v>
      </c>
      <c r="G84" s="603" t="str">
        <f>IF('Part 3'!G26+'Part 3'!G56=0,"n/a ",G103/('Part 3'!G26+'Part 3'!G56))</f>
        <v>n/a </v>
      </c>
      <c r="H84" s="603" t="str">
        <f>IF('Part 3'!H26+'Part 3'!H56=0,"n/a ",H103/('Part 3'!H26+'Part 3'!H56))</f>
        <v>n/a </v>
      </c>
      <c r="I84" s="603" t="str">
        <f>IF('Part 3'!I26+'Part 3'!I56=0,"n/a ",I103/('Part 3'!I26+'Part 3'!I56))</f>
        <v>n/a </v>
      </c>
      <c r="J84" s="603" t="str">
        <f>IF('Part 3'!J26+'Part 3'!J56=0,"n/a ",J103/('Part 3'!J26+'Part 3'!J56))</f>
        <v>n/a </v>
      </c>
      <c r="K84" s="603" t="str">
        <f>IF('Part 3'!K26+'Part 3'!K56=0,"n/a ",K103/('Part 3'!K26+'Part 3'!K56))</f>
        <v>n/a </v>
      </c>
      <c r="L84" s="603" t="str">
        <f>IF('Part 3'!L26+'Part 3'!L56=0,"n/a ",L103/('Part 3'!L26+'Part 3'!L56))</f>
        <v>n/a </v>
      </c>
      <c r="M84" s="603" t="str">
        <f>IF('Part 3'!M26+'Part 3'!M56=0,"n/a ",M103/('Part 3'!M26+'Part 3'!M56))</f>
        <v>n/a </v>
      </c>
      <c r="N84" s="603" t="str">
        <f>IF('Part 3'!N26+'Part 3'!N56=0,"n/a ",N103/('Part 3'!N26+'Part 3'!N56))</f>
        <v>n/a </v>
      </c>
      <c r="O84" s="603" t="str">
        <f>IF('Part 3'!O26+'Part 3'!O56=0,"n/a ",O103/('Part 3'!O26+'Part 3'!O56))</f>
        <v>n/a </v>
      </c>
      <c r="P84" s="603" t="str">
        <f>IF('Part 3'!P26+'Part 3'!P56=0,"n/a ",P103/('Part 3'!P26+'Part 3'!P56))</f>
        <v>n/a </v>
      </c>
      <c r="Q84" s="571" t="str">
        <f>IF('Part 3'!Q26+'Part 3'!Q56=0,"n/a ",Q103/('Part 3'!Q26+'Part 3'!Q56))</f>
        <v>n/a </v>
      </c>
    </row>
    <row r="85" spans="1:17" ht="13.5" thickBot="1">
      <c r="A85" s="15">
        <v>48</v>
      </c>
      <c r="B85" s="127" t="s">
        <v>468</v>
      </c>
      <c r="C85" s="9"/>
      <c r="D85" s="9"/>
      <c r="E85" s="604" t="str">
        <f>IF('Part 3'!E27+'Part 3'!E57=0,"n/a ",E104/('Part 3'!E27+'Part 3'!E57))</f>
        <v>n/a </v>
      </c>
      <c r="F85" s="604" t="str">
        <f>IF('Part 3'!F27+'Part 3'!F57=0,"n/a ",F104/('Part 3'!F27+'Part 3'!F57))</f>
        <v>n/a </v>
      </c>
      <c r="G85" s="604" t="str">
        <f>IF('Part 3'!G27+'Part 3'!G57=0,"n/a ",G104/('Part 3'!G27+'Part 3'!G57))</f>
        <v>n/a </v>
      </c>
      <c r="H85" s="604" t="str">
        <f>IF('Part 3'!H27+'Part 3'!H57=0,"n/a ",H104/('Part 3'!H27+'Part 3'!H57))</f>
        <v>n/a </v>
      </c>
      <c r="I85" s="604" t="str">
        <f>IF('Part 3'!I27+'Part 3'!I57=0,"n/a ",I104/('Part 3'!I27+'Part 3'!I57))</f>
        <v>n/a </v>
      </c>
      <c r="J85" s="604" t="str">
        <f>IF('Part 3'!J27+'Part 3'!J57=0,"n/a ",J104/('Part 3'!J27+'Part 3'!J57))</f>
        <v>n/a </v>
      </c>
      <c r="K85" s="604" t="str">
        <f>IF('Part 3'!K27+'Part 3'!K57=0,"n/a ",K104/('Part 3'!K27+'Part 3'!K57))</f>
        <v>n/a </v>
      </c>
      <c r="L85" s="604" t="str">
        <f>IF('Part 3'!L27+'Part 3'!L57=0,"n/a ",L104/('Part 3'!L27+'Part 3'!L57))</f>
        <v>n/a </v>
      </c>
      <c r="M85" s="604" t="str">
        <f>IF('Part 3'!M27+'Part 3'!M57=0,"n/a ",M104/('Part 3'!M27+'Part 3'!M57))</f>
        <v>n/a </v>
      </c>
      <c r="N85" s="604" t="str">
        <f>IF('Part 3'!N27+'Part 3'!N57=0,"n/a ",N104/('Part 3'!N27+'Part 3'!N57))</f>
        <v>n/a </v>
      </c>
      <c r="O85" s="604" t="str">
        <f>IF('Part 3'!O27+'Part 3'!O57=0,"n/a ",O104/('Part 3'!O27+'Part 3'!O57))</f>
        <v>n/a </v>
      </c>
      <c r="P85" s="604" t="str">
        <f>IF('Part 3'!P27+'Part 3'!P57=0,"n/a ",P104/('Part 3'!P27+'Part 3'!P57))</f>
        <v>n/a </v>
      </c>
      <c r="Q85" s="569" t="str">
        <f>IF('Part 3'!Q27+'Part 3'!Q57=0,"n/a ",Q104/('Part 3'!Q27+'Part 3'!Q57))</f>
        <v>n/a </v>
      </c>
    </row>
    <row r="86" spans="1:17" ht="13.5" thickTop="1">
      <c r="A86" s="637"/>
      <c r="B86" s="637"/>
      <c r="C86" s="637"/>
      <c r="D86" s="637"/>
      <c r="E86" s="637"/>
      <c r="F86" s="529"/>
      <c r="G86" s="529"/>
      <c r="H86" s="529"/>
      <c r="I86" s="529"/>
      <c r="J86" s="529"/>
      <c r="K86" s="529"/>
      <c r="L86" s="529"/>
      <c r="M86" s="529"/>
      <c r="N86" s="529"/>
      <c r="O86" s="529"/>
      <c r="P86" s="529"/>
      <c r="Q86" s="529"/>
    </row>
    <row r="87" spans="1:17" ht="12.75">
      <c r="A87" s="637"/>
      <c r="B87" s="638" t="s">
        <v>462</v>
      </c>
      <c r="C87" s="637"/>
      <c r="D87" s="637"/>
      <c r="E87" s="637"/>
      <c r="F87" s="562"/>
      <c r="G87" s="529"/>
      <c r="H87" s="529"/>
      <c r="I87" s="529"/>
      <c r="J87" s="529"/>
      <c r="K87" s="529"/>
      <c r="L87" s="529"/>
      <c r="M87" s="529"/>
      <c r="N87" s="529"/>
      <c r="O87" s="529"/>
      <c r="P87" s="529"/>
      <c r="Q87" s="529"/>
    </row>
    <row r="88" spans="1:17" ht="12.75">
      <c r="A88" s="15"/>
      <c r="B88" s="33" t="s">
        <v>478</v>
      </c>
      <c r="C88" s="9"/>
      <c r="D88" s="9"/>
      <c r="E88" s="637"/>
      <c r="F88" s="529"/>
      <c r="G88" s="529"/>
      <c r="H88" s="529"/>
      <c r="I88" s="529"/>
      <c r="J88" s="529"/>
      <c r="K88" s="529"/>
      <c r="L88" s="529"/>
      <c r="M88" s="529"/>
      <c r="N88" s="529"/>
      <c r="O88" s="529"/>
      <c r="P88" s="529"/>
      <c r="Q88" s="529"/>
    </row>
    <row r="89" spans="1:17" ht="12.75">
      <c r="A89" s="15">
        <v>49</v>
      </c>
      <c r="B89" s="636" t="s">
        <v>385</v>
      </c>
      <c r="C89" s="9"/>
      <c r="D89" s="9"/>
      <c r="E89" s="602">
        <f>+'Part 3'!E24-'Part 4'!E84</f>
        <v>0</v>
      </c>
      <c r="F89" s="602">
        <f>+'Part 3'!F24-'Part 4'!F84</f>
        <v>0</v>
      </c>
      <c r="G89" s="602">
        <f>+'Part 3'!G24-'Part 4'!G84</f>
        <v>0</v>
      </c>
      <c r="H89" s="602">
        <f>+'Part 3'!H24-'Part 4'!H84</f>
        <v>0</v>
      </c>
      <c r="I89" s="602">
        <f>+'Part 3'!I24-'Part 4'!I84</f>
        <v>0</v>
      </c>
      <c r="J89" s="602">
        <f>+'Part 3'!J24-'Part 4'!J84</f>
        <v>0</v>
      </c>
      <c r="K89" s="602">
        <f>+'Part 3'!K24-'Part 4'!K84</f>
        <v>0</v>
      </c>
      <c r="L89" s="602">
        <f>+'Part 3'!L24-'Part 4'!L84</f>
        <v>0</v>
      </c>
      <c r="M89" s="602">
        <f>+'Part 3'!M24-'Part 4'!M84</f>
        <v>0</v>
      </c>
      <c r="N89" s="602">
        <f>+'Part 3'!N24-'Part 4'!N84</f>
        <v>0</v>
      </c>
      <c r="O89" s="602">
        <f>+'Part 3'!O24-'Part 4'!O84</f>
        <v>0</v>
      </c>
      <c r="P89" s="602">
        <f>+'Part 3'!P24-'Part 4'!P84</f>
        <v>0</v>
      </c>
      <c r="Q89" s="542">
        <f>SUM(E89:P89)</f>
        <v>0</v>
      </c>
    </row>
    <row r="90" spans="1:17" ht="12.75">
      <c r="A90" s="15">
        <v>50</v>
      </c>
      <c r="B90" s="636" t="s">
        <v>386</v>
      </c>
      <c r="C90" s="9"/>
      <c r="D90" s="9"/>
      <c r="E90" s="602">
        <f>+'Part 3'!E25-'Part 4'!E85</f>
        <v>0</v>
      </c>
      <c r="F90" s="602">
        <f>+'Part 3'!F25-'Part 4'!F85</f>
        <v>0</v>
      </c>
      <c r="G90" s="602">
        <f>+'Part 3'!G25-'Part 4'!G85</f>
        <v>0</v>
      </c>
      <c r="H90" s="602">
        <f>+'Part 3'!H25-'Part 4'!H85</f>
        <v>0</v>
      </c>
      <c r="I90" s="602">
        <f>+'Part 3'!I25-'Part 4'!I85</f>
        <v>0</v>
      </c>
      <c r="J90" s="602">
        <f>+'Part 3'!J25-'Part 4'!J85</f>
        <v>0</v>
      </c>
      <c r="K90" s="602">
        <f>+'Part 3'!K25-'Part 4'!K85</f>
        <v>0</v>
      </c>
      <c r="L90" s="602">
        <f>+'Part 3'!L25-'Part 4'!L85</f>
        <v>0</v>
      </c>
      <c r="M90" s="602">
        <f>+'Part 3'!M25-'Part 4'!M85</f>
        <v>0</v>
      </c>
      <c r="N90" s="602">
        <f>+'Part 3'!N25-'Part 4'!N85</f>
        <v>0</v>
      </c>
      <c r="O90" s="602">
        <f>+'Part 3'!O25-'Part 4'!O85</f>
        <v>0</v>
      </c>
      <c r="P90" s="602">
        <f>+'Part 3'!P25-'Part 4'!P85</f>
        <v>0</v>
      </c>
      <c r="Q90" s="542">
        <f>SUM(E90:P90)</f>
        <v>0</v>
      </c>
    </row>
    <row r="91" spans="1:17" ht="12.75">
      <c r="A91" s="15">
        <v>51</v>
      </c>
      <c r="B91" s="636" t="s">
        <v>161</v>
      </c>
      <c r="C91" s="9"/>
      <c r="D91" s="9"/>
      <c r="E91" s="602">
        <f>+'Part 3'!E26-'Part 4'!E86</f>
        <v>0</v>
      </c>
      <c r="F91" s="602">
        <f>+'Part 3'!F26-'Part 4'!F86</f>
        <v>0</v>
      </c>
      <c r="G91" s="602">
        <f>+'Part 3'!G26-'Part 4'!G86</f>
        <v>0</v>
      </c>
      <c r="H91" s="602">
        <f>+'Part 3'!H26-'Part 4'!H86</f>
        <v>0</v>
      </c>
      <c r="I91" s="602">
        <f>+'Part 3'!I26-'Part 4'!I86</f>
        <v>0</v>
      </c>
      <c r="J91" s="602">
        <f>+'Part 3'!J26-'Part 4'!J86</f>
        <v>0</v>
      </c>
      <c r="K91" s="602">
        <f>+'Part 3'!K26-'Part 4'!K86</f>
        <v>0</v>
      </c>
      <c r="L91" s="602">
        <f>+'Part 3'!L26-'Part 4'!L86</f>
        <v>0</v>
      </c>
      <c r="M91" s="602">
        <f>+'Part 3'!M26-'Part 4'!M86</f>
        <v>0</v>
      </c>
      <c r="N91" s="602">
        <f>+'Part 3'!N26-'Part 4'!N86</f>
        <v>0</v>
      </c>
      <c r="O91" s="602">
        <f>+'Part 3'!O26-'Part 4'!O86</f>
        <v>0</v>
      </c>
      <c r="P91" s="602">
        <f>+'Part 3'!P26-'Part 4'!P86</f>
        <v>0</v>
      </c>
      <c r="Q91" s="566">
        <f>SUM(E91:P91)</f>
        <v>0</v>
      </c>
    </row>
    <row r="92" spans="1:17" ht="13.5" thickBot="1">
      <c r="A92" s="15">
        <v>52</v>
      </c>
      <c r="B92" s="127" t="s">
        <v>469</v>
      </c>
      <c r="C92" s="9"/>
      <c r="D92" s="9"/>
      <c r="E92" s="640">
        <f>SUM(E89:E91)</f>
        <v>0</v>
      </c>
      <c r="F92" s="543">
        <f aca="true" t="shared" si="1" ref="F92:Q92">SUM(F89:F91)</f>
        <v>0</v>
      </c>
      <c r="G92" s="543">
        <f t="shared" si="1"/>
        <v>0</v>
      </c>
      <c r="H92" s="543">
        <f t="shared" si="1"/>
        <v>0</v>
      </c>
      <c r="I92" s="543">
        <f t="shared" si="1"/>
        <v>0</v>
      </c>
      <c r="J92" s="543">
        <f t="shared" si="1"/>
        <v>0</v>
      </c>
      <c r="K92" s="543">
        <f t="shared" si="1"/>
        <v>0</v>
      </c>
      <c r="L92" s="543">
        <f t="shared" si="1"/>
        <v>0</v>
      </c>
      <c r="M92" s="543">
        <f t="shared" si="1"/>
        <v>0</v>
      </c>
      <c r="N92" s="543">
        <f t="shared" si="1"/>
        <v>0</v>
      </c>
      <c r="O92" s="543">
        <f t="shared" si="1"/>
        <v>0</v>
      </c>
      <c r="P92" s="543">
        <f t="shared" si="1"/>
        <v>0</v>
      </c>
      <c r="Q92" s="567">
        <f t="shared" si="1"/>
        <v>0</v>
      </c>
    </row>
    <row r="93" spans="1:17" ht="6.75" customHeight="1" thickTop="1">
      <c r="A93" s="15"/>
      <c r="B93" s="637"/>
      <c r="C93" s="637"/>
      <c r="D93" s="637"/>
      <c r="E93" s="20"/>
      <c r="F93" s="529"/>
      <c r="G93" s="529"/>
      <c r="H93" s="529"/>
      <c r="I93" s="529"/>
      <c r="J93" s="529"/>
      <c r="K93" s="529"/>
      <c r="L93" s="529"/>
      <c r="M93" s="529"/>
      <c r="N93" s="529"/>
      <c r="O93" s="529"/>
      <c r="P93" s="529"/>
      <c r="Q93" s="568"/>
    </row>
    <row r="94" spans="1:17" ht="12.75">
      <c r="A94" s="15"/>
      <c r="B94" s="33" t="s">
        <v>479</v>
      </c>
      <c r="C94" s="9"/>
      <c r="D94" s="9"/>
      <c r="E94" s="20"/>
      <c r="F94" s="529"/>
      <c r="G94" s="529"/>
      <c r="H94" s="529"/>
      <c r="I94" s="529"/>
      <c r="J94" s="529"/>
      <c r="K94" s="529"/>
      <c r="L94" s="529"/>
      <c r="M94" s="529"/>
      <c r="N94" s="529"/>
      <c r="O94" s="529"/>
      <c r="P94" s="529"/>
      <c r="Q94" s="568"/>
    </row>
    <row r="95" spans="1:17" ht="12.75">
      <c r="A95" s="15">
        <v>53</v>
      </c>
      <c r="B95" s="636" t="s">
        <v>385</v>
      </c>
      <c r="C95" s="9"/>
      <c r="D95" s="9"/>
      <c r="E95" s="602">
        <f>+'Part 3'!E54-'Part 4'!E90</f>
        <v>0</v>
      </c>
      <c r="F95" s="602">
        <f>+'Part 3'!F54-'Part 4'!F90</f>
        <v>0</v>
      </c>
      <c r="G95" s="602">
        <f>+'Part 3'!G54-'Part 4'!G90</f>
        <v>0</v>
      </c>
      <c r="H95" s="602">
        <f>+'Part 3'!H54-'Part 4'!H90</f>
        <v>0</v>
      </c>
      <c r="I95" s="602">
        <f>+'Part 3'!I54-'Part 4'!I90</f>
        <v>0</v>
      </c>
      <c r="J95" s="602">
        <f>+'Part 3'!J54-'Part 4'!J90</f>
        <v>0</v>
      </c>
      <c r="K95" s="602">
        <f>+'Part 3'!K54-'Part 4'!K90</f>
        <v>0</v>
      </c>
      <c r="L95" s="602">
        <f>+'Part 3'!L54-'Part 4'!L90</f>
        <v>0</v>
      </c>
      <c r="M95" s="602">
        <f>+'Part 3'!M54-'Part 4'!M90</f>
        <v>0</v>
      </c>
      <c r="N95" s="602">
        <f>+'Part 3'!N54-'Part 4'!N90</f>
        <v>0</v>
      </c>
      <c r="O95" s="602">
        <f>+'Part 3'!O54-'Part 4'!O90</f>
        <v>0</v>
      </c>
      <c r="P95" s="602">
        <f>+'Part 3'!P54-'Part 4'!P90</f>
        <v>0</v>
      </c>
      <c r="Q95" s="566">
        <f>SUM(E95:P95)</f>
        <v>0</v>
      </c>
    </row>
    <row r="96" spans="1:17" ht="12.75">
      <c r="A96" s="15">
        <v>54</v>
      </c>
      <c r="B96" s="636" t="s">
        <v>386</v>
      </c>
      <c r="C96" s="9"/>
      <c r="D96" s="9"/>
      <c r="E96" s="602">
        <f>+'Part 3'!E55-'Part 4'!E91</f>
        <v>0</v>
      </c>
      <c r="F96" s="602">
        <f>+'Part 3'!F55-'Part 4'!F91</f>
        <v>0</v>
      </c>
      <c r="G96" s="602">
        <f>+'Part 3'!G55-'Part 4'!G91</f>
        <v>0</v>
      </c>
      <c r="H96" s="602">
        <f>+'Part 3'!H55-'Part 4'!H91</f>
        <v>0</v>
      </c>
      <c r="I96" s="602">
        <f>+'Part 3'!I55-'Part 4'!I91</f>
        <v>0</v>
      </c>
      <c r="J96" s="602">
        <f>+'Part 3'!J55-'Part 4'!J91</f>
        <v>0</v>
      </c>
      <c r="K96" s="602">
        <f>+'Part 3'!K55-'Part 4'!K91</f>
        <v>0</v>
      </c>
      <c r="L96" s="602">
        <f>+'Part 3'!L55-'Part 4'!L91</f>
        <v>0</v>
      </c>
      <c r="M96" s="602">
        <f>+'Part 3'!M55-'Part 4'!M91</f>
        <v>0</v>
      </c>
      <c r="N96" s="602">
        <f>+'Part 3'!N55-'Part 4'!N91</f>
        <v>0</v>
      </c>
      <c r="O96" s="602">
        <f>+'Part 3'!O55-'Part 4'!O91</f>
        <v>0</v>
      </c>
      <c r="P96" s="602">
        <f>+'Part 3'!P55-'Part 4'!P91</f>
        <v>0</v>
      </c>
      <c r="Q96" s="566">
        <f>SUM(E96:P96)</f>
        <v>0</v>
      </c>
    </row>
    <row r="97" spans="1:17" ht="12.75">
      <c r="A97" s="15">
        <v>55</v>
      </c>
      <c r="B97" s="636" t="s">
        <v>161</v>
      </c>
      <c r="C97" s="9"/>
      <c r="D97" s="9"/>
      <c r="E97" s="602">
        <f>+'Part 3'!E56-'Part 4'!E92</f>
        <v>0</v>
      </c>
      <c r="F97" s="602">
        <f>+'Part 3'!F56-'Part 4'!F92</f>
        <v>0</v>
      </c>
      <c r="G97" s="602">
        <f>+'Part 3'!G56-'Part 4'!G92</f>
        <v>0</v>
      </c>
      <c r="H97" s="602">
        <f>+'Part 3'!H56-'Part 4'!H92</f>
        <v>0</v>
      </c>
      <c r="I97" s="602">
        <f>+'Part 3'!I56-'Part 4'!I92</f>
        <v>0</v>
      </c>
      <c r="J97" s="602">
        <f>+'Part 3'!J56-'Part 4'!J92</f>
        <v>0</v>
      </c>
      <c r="K97" s="602">
        <f>+'Part 3'!K56-'Part 4'!K92</f>
        <v>0</v>
      </c>
      <c r="L97" s="602">
        <f>+'Part 3'!L56-'Part 4'!L92</f>
        <v>0</v>
      </c>
      <c r="M97" s="602">
        <f>+'Part 3'!M56-'Part 4'!M92</f>
        <v>0</v>
      </c>
      <c r="N97" s="602">
        <f>+'Part 3'!N56-'Part 4'!N92</f>
        <v>0</v>
      </c>
      <c r="O97" s="602">
        <f>+'Part 3'!O56-'Part 4'!O92</f>
        <v>0</v>
      </c>
      <c r="P97" s="602">
        <f>+'Part 3'!P56-'Part 4'!P92</f>
        <v>0</v>
      </c>
      <c r="Q97" s="566">
        <f>SUM(E97:P97)</f>
        <v>0</v>
      </c>
    </row>
    <row r="98" spans="1:17" ht="13.5" thickBot="1">
      <c r="A98" s="15">
        <v>56</v>
      </c>
      <c r="B98" s="172" t="s">
        <v>470</v>
      </c>
      <c r="C98" s="9"/>
      <c r="D98" s="9"/>
      <c r="E98" s="543">
        <f>SUM(E95:E97)</f>
        <v>0</v>
      </c>
      <c r="F98" s="543">
        <f aca="true" t="shared" si="2" ref="F98:Q98">SUM(F95:F97)</f>
        <v>0</v>
      </c>
      <c r="G98" s="543">
        <f t="shared" si="2"/>
        <v>0</v>
      </c>
      <c r="H98" s="543">
        <f t="shared" si="2"/>
        <v>0</v>
      </c>
      <c r="I98" s="543">
        <f t="shared" si="2"/>
        <v>0</v>
      </c>
      <c r="J98" s="543">
        <f t="shared" si="2"/>
        <v>0</v>
      </c>
      <c r="K98" s="543">
        <f t="shared" si="2"/>
        <v>0</v>
      </c>
      <c r="L98" s="543">
        <f t="shared" si="2"/>
        <v>0</v>
      </c>
      <c r="M98" s="543">
        <f t="shared" si="2"/>
        <v>0</v>
      </c>
      <c r="N98" s="543">
        <f t="shared" si="2"/>
        <v>0</v>
      </c>
      <c r="O98" s="543">
        <f t="shared" si="2"/>
        <v>0</v>
      </c>
      <c r="P98" s="543">
        <f t="shared" si="2"/>
        <v>0</v>
      </c>
      <c r="Q98" s="567">
        <f t="shared" si="2"/>
        <v>0</v>
      </c>
    </row>
    <row r="99" spans="1:17" ht="6.75" customHeight="1" thickTop="1">
      <c r="A99" s="562"/>
      <c r="B99" s="562"/>
      <c r="C99" s="529"/>
      <c r="D99" s="529"/>
      <c r="E99" s="8"/>
      <c r="F99" s="8"/>
      <c r="G99" s="8"/>
      <c r="H99" s="8"/>
      <c r="I99" s="8"/>
      <c r="J99" s="8"/>
      <c r="K99" s="8"/>
      <c r="L99" s="8"/>
      <c r="M99" s="8"/>
      <c r="N99" s="8"/>
      <c r="O99" s="8"/>
      <c r="P99" s="8"/>
      <c r="Q99" s="8"/>
    </row>
    <row r="100" spans="1:17" ht="12.75">
      <c r="A100" s="15"/>
      <c r="B100" s="170" t="s">
        <v>480</v>
      </c>
      <c r="C100" s="9"/>
      <c r="D100" s="9"/>
      <c r="E100" s="8"/>
      <c r="F100" s="8"/>
      <c r="G100" s="8"/>
      <c r="H100" s="8"/>
      <c r="I100" s="8"/>
      <c r="J100" s="8"/>
      <c r="K100" s="8"/>
      <c r="L100" s="8"/>
      <c r="M100" s="8"/>
      <c r="N100" s="8"/>
      <c r="O100" s="8"/>
      <c r="P100" s="8"/>
      <c r="Q100" s="8"/>
    </row>
    <row r="101" spans="1:17" ht="12.75">
      <c r="A101" s="15">
        <v>57</v>
      </c>
      <c r="B101" s="498" t="s">
        <v>385</v>
      </c>
      <c r="C101" s="9"/>
      <c r="D101" s="9"/>
      <c r="E101" s="544">
        <f>+E89+E95</f>
        <v>0</v>
      </c>
      <c r="F101" s="544">
        <f aca="true" t="shared" si="3" ref="F101:P101">+F89+F95</f>
        <v>0</v>
      </c>
      <c r="G101" s="544">
        <f t="shared" si="3"/>
        <v>0</v>
      </c>
      <c r="H101" s="544">
        <f t="shared" si="3"/>
        <v>0</v>
      </c>
      <c r="I101" s="544">
        <f t="shared" si="3"/>
        <v>0</v>
      </c>
      <c r="J101" s="544">
        <f t="shared" si="3"/>
        <v>0</v>
      </c>
      <c r="K101" s="544">
        <f t="shared" si="3"/>
        <v>0</v>
      </c>
      <c r="L101" s="544">
        <f t="shared" si="3"/>
        <v>0</v>
      </c>
      <c r="M101" s="544">
        <f t="shared" si="3"/>
        <v>0</v>
      </c>
      <c r="N101" s="544">
        <f t="shared" si="3"/>
        <v>0</v>
      </c>
      <c r="O101" s="544">
        <f t="shared" si="3"/>
        <v>0</v>
      </c>
      <c r="P101" s="544">
        <f t="shared" si="3"/>
        <v>0</v>
      </c>
      <c r="Q101" s="541">
        <f>SUM(E101:P101)</f>
        <v>0</v>
      </c>
    </row>
    <row r="102" spans="1:17" ht="12.75">
      <c r="A102" s="15">
        <v>58</v>
      </c>
      <c r="B102" s="498" t="s">
        <v>386</v>
      </c>
      <c r="C102" s="9"/>
      <c r="D102" s="9"/>
      <c r="E102" s="544">
        <f aca="true" t="shared" si="4" ref="E102:P103">+E90+E96</f>
        <v>0</v>
      </c>
      <c r="F102" s="544">
        <f t="shared" si="4"/>
        <v>0</v>
      </c>
      <c r="G102" s="544">
        <f t="shared" si="4"/>
        <v>0</v>
      </c>
      <c r="H102" s="544">
        <f t="shared" si="4"/>
        <v>0</v>
      </c>
      <c r="I102" s="544">
        <f t="shared" si="4"/>
        <v>0</v>
      </c>
      <c r="J102" s="544">
        <f t="shared" si="4"/>
        <v>0</v>
      </c>
      <c r="K102" s="544">
        <f t="shared" si="4"/>
        <v>0</v>
      </c>
      <c r="L102" s="544">
        <f t="shared" si="4"/>
        <v>0</v>
      </c>
      <c r="M102" s="544">
        <f t="shared" si="4"/>
        <v>0</v>
      </c>
      <c r="N102" s="544">
        <f t="shared" si="4"/>
        <v>0</v>
      </c>
      <c r="O102" s="544">
        <f t="shared" si="4"/>
        <v>0</v>
      </c>
      <c r="P102" s="544">
        <f t="shared" si="4"/>
        <v>0</v>
      </c>
      <c r="Q102" s="541">
        <f>SUM(E102:P102)</f>
        <v>0</v>
      </c>
    </row>
    <row r="103" spans="1:17" ht="12.75">
      <c r="A103" s="15">
        <v>59</v>
      </c>
      <c r="B103" s="498" t="s">
        <v>161</v>
      </c>
      <c r="C103" s="9"/>
      <c r="D103" s="9"/>
      <c r="E103" s="544">
        <f t="shared" si="4"/>
        <v>0</v>
      </c>
      <c r="F103" s="544">
        <f t="shared" si="4"/>
        <v>0</v>
      </c>
      <c r="G103" s="544">
        <f t="shared" si="4"/>
        <v>0</v>
      </c>
      <c r="H103" s="544">
        <f t="shared" si="4"/>
        <v>0</v>
      </c>
      <c r="I103" s="544">
        <f t="shared" si="4"/>
        <v>0</v>
      </c>
      <c r="J103" s="544">
        <f t="shared" si="4"/>
        <v>0</v>
      </c>
      <c r="K103" s="544">
        <f t="shared" si="4"/>
        <v>0</v>
      </c>
      <c r="L103" s="544">
        <f t="shared" si="4"/>
        <v>0</v>
      </c>
      <c r="M103" s="544">
        <f t="shared" si="4"/>
        <v>0</v>
      </c>
      <c r="N103" s="544">
        <f t="shared" si="4"/>
        <v>0</v>
      </c>
      <c r="O103" s="544">
        <f t="shared" si="4"/>
        <v>0</v>
      </c>
      <c r="P103" s="544">
        <f t="shared" si="4"/>
        <v>0</v>
      </c>
      <c r="Q103" s="541">
        <f>SUM(E103:P103)</f>
        <v>0</v>
      </c>
    </row>
    <row r="104" spans="1:17" ht="13.5" thickBot="1">
      <c r="A104" s="15">
        <v>60</v>
      </c>
      <c r="B104" s="172" t="s">
        <v>471</v>
      </c>
      <c r="C104" s="9"/>
      <c r="D104" s="9"/>
      <c r="E104" s="543">
        <f>SUM(E101:E103)</f>
        <v>0</v>
      </c>
      <c r="F104" s="543">
        <f aca="true" t="shared" si="5" ref="F104:Q104">SUM(F101:F103)</f>
        <v>0</v>
      </c>
      <c r="G104" s="543">
        <f t="shared" si="5"/>
        <v>0</v>
      </c>
      <c r="H104" s="543">
        <f t="shared" si="5"/>
        <v>0</v>
      </c>
      <c r="I104" s="543">
        <f t="shared" si="5"/>
        <v>0</v>
      </c>
      <c r="J104" s="543">
        <f t="shared" si="5"/>
        <v>0</v>
      </c>
      <c r="K104" s="543">
        <f t="shared" si="5"/>
        <v>0</v>
      </c>
      <c r="L104" s="543">
        <f t="shared" si="5"/>
        <v>0</v>
      </c>
      <c r="M104" s="543">
        <f t="shared" si="5"/>
        <v>0</v>
      </c>
      <c r="N104" s="543">
        <f t="shared" si="5"/>
        <v>0</v>
      </c>
      <c r="O104" s="543">
        <f t="shared" si="5"/>
        <v>0</v>
      </c>
      <c r="P104" s="543">
        <f t="shared" si="5"/>
        <v>0</v>
      </c>
      <c r="Q104" s="543">
        <f t="shared" si="5"/>
        <v>0</v>
      </c>
    </row>
    <row r="105" ht="13.5" thickTop="1"/>
    <row r="106" spans="1:17" ht="40.5" customHeight="1">
      <c r="A106" s="692" t="str">
        <f>+'Part 1'!A101:Q101</f>
        <v>Note:  Except where stated otherwise, reporting is on an incurred basis (that is, reported in the period corresponding to dates of service, rather than to date paid).  With each new FSR submission, all prior quarters' data must be updated to reflect, in the column pertaining to the appropriate past month, the most recent revised IBNR estimates, the most recent Medicare capitation premium adjustments, and the most recent Medicare and Medicaid payment file data.</v>
      </c>
      <c r="B106" s="692"/>
      <c r="C106" s="692"/>
      <c r="D106" s="692"/>
      <c r="E106" s="692"/>
      <c r="F106" s="692"/>
      <c r="G106" s="692"/>
      <c r="H106" s="692"/>
      <c r="I106" s="692"/>
      <c r="J106" s="692"/>
      <c r="K106" s="692"/>
      <c r="L106" s="692"/>
      <c r="M106" s="692"/>
      <c r="N106" s="692"/>
      <c r="O106" s="692"/>
      <c r="P106" s="692"/>
      <c r="Q106" s="692"/>
    </row>
    <row r="108" s="391" customFormat="1" ht="12.75"/>
    <row r="109" s="391" customFormat="1" ht="12.75"/>
    <row r="110" s="391" customFormat="1" ht="12.75"/>
    <row r="111" s="391" customFormat="1" ht="12.75"/>
    <row r="112" s="391" customFormat="1" ht="12.75"/>
    <row r="113" s="391" customFormat="1" ht="12.75"/>
    <row r="114" s="391" customFormat="1" ht="12.75"/>
    <row r="115" s="391" customFormat="1" ht="12.75"/>
    <row r="116" s="391" customFormat="1" ht="12.75"/>
    <row r="117" s="391" customFormat="1" ht="12.75"/>
    <row r="118" s="391" customFormat="1" ht="12.75"/>
    <row r="119" s="391" customFormat="1" ht="12.75"/>
    <row r="120" s="391" customFormat="1" ht="12.75"/>
    <row r="121" s="391" customFormat="1" ht="12.75"/>
    <row r="122" s="391" customFormat="1" ht="12.75"/>
    <row r="123" s="391" customFormat="1" ht="12.75"/>
    <row r="124" s="391" customFormat="1" ht="12.75"/>
    <row r="125" s="391" customFormat="1" ht="12.75"/>
    <row r="126" s="391" customFormat="1" ht="12.75"/>
    <row r="127" s="391" customFormat="1" ht="12.75"/>
    <row r="128" s="391" customFormat="1" ht="12.75"/>
  </sheetData>
  <sheetProtection password="C4A1" sheet="1"/>
  <mergeCells count="3">
    <mergeCell ref="C3:H3"/>
    <mergeCell ref="C8:I8"/>
    <mergeCell ref="A106:Q106"/>
  </mergeCells>
  <conditionalFormatting sqref="Q6">
    <cfRule type="cellIs" priority="3" dxfId="23" operator="equal" stopIfTrue="1">
      <formula>0</formula>
    </cfRule>
  </conditionalFormatting>
  <conditionalFormatting sqref="C5">
    <cfRule type="cellIs" priority="1" dxfId="23" operator="lessThanOrEqual" stopIfTrue="1">
      <formula>42000</formula>
    </cfRule>
  </conditionalFormatting>
  <printOptions/>
  <pageMargins left="0.45" right="0.45" top="0.5" bottom="0.5" header="0.3" footer="0.3"/>
  <pageSetup fitToHeight="0" fitToWidth="1" horizontalDpi="600" verticalDpi="600" orientation="landscape" scale="65" r:id="rId3"/>
  <rowBreaks count="1" manualBreakCount="1">
    <brk id="61" max="16"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V137"/>
  <sheetViews>
    <sheetView zoomScale="80" zoomScaleNormal="8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E13" sqref="E13"/>
    </sheetView>
  </sheetViews>
  <sheetFormatPr defaultColWidth="9.33203125" defaultRowHeight="12.75"/>
  <cols>
    <col min="1" max="1" width="4.66015625" style="2" bestFit="1" customWidth="1"/>
    <col min="2" max="2" width="20" style="2" customWidth="1"/>
    <col min="3" max="3" width="23.66015625" style="2" customWidth="1"/>
    <col min="4" max="4" width="11" style="2" customWidth="1"/>
    <col min="5" max="16" width="13.66015625" style="2" customWidth="1"/>
    <col min="17" max="17" width="15" style="2" customWidth="1"/>
    <col min="18" max="18" width="2.83203125" style="2" customWidth="1"/>
    <col min="19" max="22" width="12.83203125" style="263" customWidth="1"/>
    <col min="23" max="24" width="12.83203125" style="2" customWidth="1"/>
    <col min="25" max="16384" width="9.33203125" style="2" customWidth="1"/>
  </cols>
  <sheetData>
    <row r="1" spans="1:18" ht="12.75">
      <c r="A1" s="91"/>
      <c r="B1" s="91" t="str">
        <f>+'Part 1'!B1</f>
        <v>State of Texas</v>
      </c>
      <c r="C1" s="91"/>
      <c r="D1" s="73" t="s">
        <v>16</v>
      </c>
      <c r="E1" s="73"/>
      <c r="F1" s="73"/>
      <c r="G1" s="73"/>
      <c r="H1" s="73"/>
      <c r="I1" s="73"/>
      <c r="J1" s="73"/>
      <c r="K1" s="73"/>
      <c r="L1" s="73"/>
      <c r="M1" s="73"/>
      <c r="N1" s="73" t="str">
        <f>+'Part 1'!N1</f>
        <v>HHSC Medicaid/CHIP Division - Finance</v>
      </c>
      <c r="O1" s="73"/>
      <c r="P1" s="73"/>
      <c r="Q1" s="73"/>
      <c r="R1" s="57"/>
    </row>
    <row r="2" spans="1:18" ht="5.25" customHeight="1">
      <c r="A2" s="91"/>
      <c r="B2" s="91"/>
      <c r="C2" s="91"/>
      <c r="D2" s="26"/>
      <c r="E2" s="26"/>
      <c r="F2" s="26"/>
      <c r="G2" s="26"/>
      <c r="H2" s="26"/>
      <c r="I2" s="26"/>
      <c r="J2" s="26"/>
      <c r="K2" s="26"/>
      <c r="L2" s="26"/>
      <c r="M2" s="26"/>
      <c r="N2" s="26"/>
      <c r="O2" s="26"/>
      <c r="P2" s="26"/>
      <c r="Q2" s="26"/>
      <c r="R2" s="57"/>
    </row>
    <row r="3" spans="1:18" ht="18">
      <c r="A3" s="4"/>
      <c r="B3" s="5" t="s">
        <v>241</v>
      </c>
      <c r="C3" s="689" t="str">
        <f>+'Part 1'!C3:F3</f>
        <v>             ----------------------------------------&gt;            </v>
      </c>
      <c r="D3" s="689"/>
      <c r="E3" s="689"/>
      <c r="F3" s="689"/>
      <c r="G3" s="689"/>
      <c r="H3" s="689"/>
      <c r="I3" s="220"/>
      <c r="J3" s="220"/>
      <c r="K3" s="220"/>
      <c r="L3" s="220"/>
      <c r="M3" s="220"/>
      <c r="N3" s="401" t="str">
        <f>+'Part 1'!N3</f>
        <v>MMP self-reported data, subject to audit</v>
      </c>
      <c r="O3" s="220"/>
      <c r="P3" s="220"/>
      <c r="Q3" s="220"/>
      <c r="R3" s="56"/>
    </row>
    <row r="4" spans="1:18" ht="15.75">
      <c r="A4" s="4"/>
      <c r="B4" s="5" t="s">
        <v>4</v>
      </c>
      <c r="C4" s="95">
        <f>+'Part 1'!C4</f>
        <v>2017</v>
      </c>
      <c r="E4" s="80" t="s">
        <v>15</v>
      </c>
      <c r="F4" s="398" t="str">
        <f>+'Part 1'!F4</f>
        <v>MMP Dual Demo - Integrated Care Program (STAR+PLUS+Medicare)</v>
      </c>
      <c r="G4" s="100"/>
      <c r="H4" s="96"/>
      <c r="I4" s="96"/>
      <c r="J4" s="96"/>
      <c r="K4" s="96"/>
      <c r="L4" s="96"/>
      <c r="M4" s="96"/>
      <c r="N4" s="96"/>
      <c r="O4" s="96"/>
      <c r="P4" s="96"/>
      <c r="Q4" s="97"/>
      <c r="R4" s="56"/>
    </row>
    <row r="5" spans="1:18" ht="12.75">
      <c r="A5" s="4"/>
      <c r="B5" s="5" t="s">
        <v>5</v>
      </c>
      <c r="C5" s="108">
        <f>+'Part 1'!C5</f>
        <v>0</v>
      </c>
      <c r="E5" s="81" t="s">
        <v>284</v>
      </c>
      <c r="F5" s="106">
        <f>+'Part 1'!F5</f>
        <v>0</v>
      </c>
      <c r="G5" s="92"/>
      <c r="H5" s="93"/>
      <c r="I5" s="93"/>
      <c r="J5" s="93"/>
      <c r="K5" s="93"/>
      <c r="L5" s="93"/>
      <c r="M5" s="93"/>
      <c r="N5" s="93"/>
      <c r="O5" s="93"/>
      <c r="P5" s="402" t="s">
        <v>338</v>
      </c>
      <c r="Q5" s="505">
        <f>+'Part 1'!Q5</f>
        <v>2.3</v>
      </c>
      <c r="R5" s="103"/>
    </row>
    <row r="6" spans="1:18" ht="15">
      <c r="A6" s="4"/>
      <c r="B6" s="5" t="s">
        <v>6</v>
      </c>
      <c r="C6" s="106">
        <f>+'Part 1'!C6</f>
        <v>0</v>
      </c>
      <c r="D6" s="690" t="s">
        <v>85</v>
      </c>
      <c r="E6" s="690"/>
      <c r="F6" s="108">
        <f>+'Part 1'!G6</f>
        <v>0</v>
      </c>
      <c r="G6" s="93"/>
      <c r="H6" s="93"/>
      <c r="I6" s="93"/>
      <c r="J6" s="93"/>
      <c r="K6" s="93"/>
      <c r="L6" s="93"/>
      <c r="M6" s="93"/>
      <c r="N6" s="93"/>
      <c r="O6" s="93"/>
      <c r="P6" s="93"/>
      <c r="Q6" s="584">
        <f>+'Part 1'!Q6</f>
        <v>0</v>
      </c>
      <c r="R6" s="103"/>
    </row>
    <row r="7" spans="1:18" ht="6" customHeight="1">
      <c r="A7" s="24"/>
      <c r="B7" s="1"/>
      <c r="C7" s="6"/>
      <c r="D7" s="6"/>
      <c r="E7" s="6"/>
      <c r="F7" s="6"/>
      <c r="G7" s="7"/>
      <c r="H7" s="109"/>
      <c r="I7" s="109"/>
      <c r="J7" s="109"/>
      <c r="K7" s="109"/>
      <c r="L7" s="109"/>
      <c r="M7" s="109"/>
      <c r="N7" s="109"/>
      <c r="O7" s="109"/>
      <c r="P7" s="109"/>
      <c r="Q7" s="5"/>
      <c r="R7" s="7"/>
    </row>
    <row r="8" spans="1:18" ht="18">
      <c r="A8" s="25"/>
      <c r="B8" s="98" t="s">
        <v>100</v>
      </c>
      <c r="C8" s="694" t="s">
        <v>39</v>
      </c>
      <c r="D8" s="694"/>
      <c r="E8" s="694"/>
      <c r="F8" s="694"/>
      <c r="G8" s="403" t="s">
        <v>345</v>
      </c>
      <c r="H8" s="105"/>
      <c r="I8" s="105"/>
      <c r="J8" s="105"/>
      <c r="K8" s="105"/>
      <c r="L8" s="105"/>
      <c r="M8" s="105"/>
      <c r="N8" s="105"/>
      <c r="O8" s="105"/>
      <c r="P8" s="105"/>
      <c r="Q8" s="105"/>
      <c r="R8" s="112"/>
    </row>
    <row r="9" spans="1:18" ht="12.75">
      <c r="A9" s="16" t="s">
        <v>210</v>
      </c>
      <c r="B9" s="107"/>
      <c r="C9" s="9"/>
      <c r="D9" s="9"/>
      <c r="E9" s="9"/>
      <c r="F9" s="9"/>
      <c r="G9" s="9"/>
      <c r="H9" s="9"/>
      <c r="I9" s="9"/>
      <c r="J9" s="9"/>
      <c r="K9" s="9"/>
      <c r="L9" s="9"/>
      <c r="M9" s="9"/>
      <c r="N9" s="9"/>
      <c r="O9" s="9"/>
      <c r="P9" s="9"/>
      <c r="Q9" s="414" t="s">
        <v>364</v>
      </c>
      <c r="R9" s="9"/>
    </row>
    <row r="10" spans="2:18" ht="12.75">
      <c r="B10" s="17"/>
      <c r="C10" s="9"/>
      <c r="D10" s="229" t="s">
        <v>0</v>
      </c>
      <c r="E10" s="243">
        <f>+'Part 1'!E10</f>
        <v>42628</v>
      </c>
      <c r="F10" s="243">
        <f>+'Part 1'!F10</f>
        <v>42659</v>
      </c>
      <c r="G10" s="243">
        <f>+'Part 1'!G10</f>
        <v>42690</v>
      </c>
      <c r="H10" s="243">
        <f>+'Part 1'!H10</f>
        <v>42721</v>
      </c>
      <c r="I10" s="243">
        <f>+'Part 1'!I10</f>
        <v>42752</v>
      </c>
      <c r="J10" s="243">
        <f>+'Part 1'!J10</f>
        <v>42783</v>
      </c>
      <c r="K10" s="243">
        <f>+'Part 1'!K10</f>
        <v>42814</v>
      </c>
      <c r="L10" s="243">
        <f>+'Part 1'!L10</f>
        <v>42845</v>
      </c>
      <c r="M10" s="243">
        <f>+'Part 1'!M10</f>
        <v>42876</v>
      </c>
      <c r="N10" s="243">
        <f>+'Part 1'!N10</f>
        <v>42907</v>
      </c>
      <c r="O10" s="243">
        <f>+'Part 1'!O10</f>
        <v>42938</v>
      </c>
      <c r="P10" s="243">
        <f>+'Part 1'!P10</f>
        <v>42969</v>
      </c>
      <c r="Q10" s="231" t="s">
        <v>1</v>
      </c>
      <c r="R10" s="18"/>
    </row>
    <row r="11" spans="2:18" ht="15">
      <c r="B11" s="575" t="s">
        <v>175</v>
      </c>
      <c r="C11" s="9"/>
      <c r="D11" s="247"/>
      <c r="E11" s="243"/>
      <c r="F11" s="243"/>
      <c r="G11" s="243"/>
      <c r="H11" s="243"/>
      <c r="I11" s="243"/>
      <c r="J11" s="243"/>
      <c r="K11" s="243"/>
      <c r="L11" s="243"/>
      <c r="M11" s="243"/>
      <c r="N11" s="243"/>
      <c r="O11" s="243"/>
      <c r="P11" s="243"/>
      <c r="Q11" s="231"/>
      <c r="R11" s="18"/>
    </row>
    <row r="12" spans="1:18" ht="12.75">
      <c r="A12" s="15"/>
      <c r="B12" s="130" t="s">
        <v>116</v>
      </c>
      <c r="C12" s="11"/>
      <c r="D12" s="551"/>
      <c r="E12" s="11"/>
      <c r="F12" s="11"/>
      <c r="G12" s="11"/>
      <c r="H12" s="11"/>
      <c r="I12" s="11"/>
      <c r="J12" s="11"/>
      <c r="K12" s="11"/>
      <c r="L12" s="11"/>
      <c r="M12" s="11"/>
      <c r="N12" s="11"/>
      <c r="O12" s="11"/>
      <c r="P12" s="11"/>
      <c r="Q12" s="11"/>
      <c r="R12" s="11"/>
    </row>
    <row r="13" spans="1:18" ht="12.75">
      <c r="A13" s="15">
        <v>1</v>
      </c>
      <c r="B13" s="171" t="s">
        <v>27</v>
      </c>
      <c r="C13" s="168"/>
      <c r="D13" s="37"/>
      <c r="E13" s="256"/>
      <c r="F13" s="256"/>
      <c r="G13" s="256"/>
      <c r="H13" s="256"/>
      <c r="I13" s="256"/>
      <c r="J13" s="256"/>
      <c r="K13" s="256"/>
      <c r="L13" s="256"/>
      <c r="M13" s="256"/>
      <c r="N13" s="256"/>
      <c r="O13" s="256"/>
      <c r="P13" s="256"/>
      <c r="Q13" s="37">
        <f>SUM(E13:P13)</f>
        <v>0</v>
      </c>
      <c r="R13" s="59"/>
    </row>
    <row r="14" spans="1:18" ht="12.75">
      <c r="A14" s="15">
        <v>2</v>
      </c>
      <c r="B14" s="171" t="s">
        <v>28</v>
      </c>
      <c r="C14" s="168"/>
      <c r="D14" s="37"/>
      <c r="E14" s="256"/>
      <c r="F14" s="256"/>
      <c r="G14" s="256"/>
      <c r="H14" s="256"/>
      <c r="I14" s="256"/>
      <c r="J14" s="256"/>
      <c r="K14" s="256"/>
      <c r="L14" s="256"/>
      <c r="M14" s="256"/>
      <c r="N14" s="256"/>
      <c r="O14" s="256"/>
      <c r="P14" s="256"/>
      <c r="Q14" s="37">
        <f aca="true" t="shared" si="0" ref="Q14:Q27">SUM(E14:P14)</f>
        <v>0</v>
      </c>
      <c r="R14" s="59"/>
    </row>
    <row r="15" spans="1:18" ht="12.75">
      <c r="A15" s="15">
        <v>3</v>
      </c>
      <c r="B15" s="171" t="s">
        <v>29</v>
      </c>
      <c r="C15" s="168"/>
      <c r="D15" s="37"/>
      <c r="E15" s="256"/>
      <c r="F15" s="256"/>
      <c r="G15" s="256"/>
      <c r="H15" s="256"/>
      <c r="I15" s="256"/>
      <c r="J15" s="256"/>
      <c r="K15" s="256"/>
      <c r="L15" s="256"/>
      <c r="M15" s="256"/>
      <c r="N15" s="256"/>
      <c r="O15" s="256"/>
      <c r="P15" s="256"/>
      <c r="Q15" s="37">
        <f t="shared" si="0"/>
        <v>0</v>
      </c>
      <c r="R15" s="59"/>
    </row>
    <row r="16" spans="1:18" ht="12.75">
      <c r="A16" s="15">
        <v>4</v>
      </c>
      <c r="B16" s="171" t="s">
        <v>23</v>
      </c>
      <c r="C16" s="168"/>
      <c r="D16" s="37"/>
      <c r="E16" s="256"/>
      <c r="F16" s="256"/>
      <c r="G16" s="256"/>
      <c r="H16" s="256"/>
      <c r="I16" s="256"/>
      <c r="J16" s="256"/>
      <c r="K16" s="256"/>
      <c r="L16" s="256"/>
      <c r="M16" s="256"/>
      <c r="N16" s="256"/>
      <c r="O16" s="256"/>
      <c r="P16" s="256"/>
      <c r="Q16" s="37">
        <f t="shared" si="0"/>
        <v>0</v>
      </c>
      <c r="R16" s="59"/>
    </row>
    <row r="17" spans="1:18" ht="12.75">
      <c r="A17" s="15">
        <v>5</v>
      </c>
      <c r="B17" s="172" t="s">
        <v>103</v>
      </c>
      <c r="C17" s="168"/>
      <c r="D17" s="37"/>
      <c r="E17" s="256"/>
      <c r="F17" s="256"/>
      <c r="G17" s="256"/>
      <c r="H17" s="256"/>
      <c r="I17" s="256"/>
      <c r="J17" s="256"/>
      <c r="K17" s="256"/>
      <c r="L17" s="256"/>
      <c r="M17" s="256"/>
      <c r="N17" s="256"/>
      <c r="O17" s="256"/>
      <c r="P17" s="256"/>
      <c r="Q17" s="37">
        <f t="shared" si="0"/>
        <v>0</v>
      </c>
      <c r="R17" s="59"/>
    </row>
    <row r="18" spans="1:18" ht="12.75">
      <c r="A18" s="15">
        <v>6</v>
      </c>
      <c r="B18" s="172" t="s">
        <v>104</v>
      </c>
      <c r="C18" s="168"/>
      <c r="D18" s="37"/>
      <c r="E18" s="256"/>
      <c r="F18" s="256"/>
      <c r="G18" s="256"/>
      <c r="H18" s="256"/>
      <c r="I18" s="256"/>
      <c r="J18" s="256"/>
      <c r="K18" s="256"/>
      <c r="L18" s="256"/>
      <c r="M18" s="256"/>
      <c r="N18" s="256"/>
      <c r="O18" s="256"/>
      <c r="P18" s="256"/>
      <c r="Q18" s="37">
        <f t="shared" si="0"/>
        <v>0</v>
      </c>
      <c r="R18" s="59"/>
    </row>
    <row r="19" spans="1:18" ht="12.75">
      <c r="A19" s="15">
        <v>7</v>
      </c>
      <c r="B19" s="171" t="s">
        <v>30</v>
      </c>
      <c r="C19" s="168"/>
      <c r="D19" s="37"/>
      <c r="E19" s="256"/>
      <c r="F19" s="256"/>
      <c r="G19" s="256"/>
      <c r="H19" s="256"/>
      <c r="I19" s="256"/>
      <c r="J19" s="256"/>
      <c r="K19" s="256"/>
      <c r="L19" s="256"/>
      <c r="M19" s="256"/>
      <c r="N19" s="256"/>
      <c r="O19" s="256"/>
      <c r="P19" s="256"/>
      <c r="Q19" s="37">
        <f t="shared" si="0"/>
        <v>0</v>
      </c>
      <c r="R19" s="59"/>
    </row>
    <row r="20" spans="1:18" ht="12.75">
      <c r="A20" s="15">
        <v>8</v>
      </c>
      <c r="B20" s="171" t="s">
        <v>31</v>
      </c>
      <c r="C20" s="168"/>
      <c r="D20" s="37"/>
      <c r="E20" s="256"/>
      <c r="F20" s="256"/>
      <c r="G20" s="256"/>
      <c r="H20" s="256"/>
      <c r="I20" s="256"/>
      <c r="J20" s="256"/>
      <c r="K20" s="256"/>
      <c r="L20" s="256"/>
      <c r="M20" s="256"/>
      <c r="N20" s="256"/>
      <c r="O20" s="256"/>
      <c r="P20" s="256"/>
      <c r="Q20" s="37">
        <f t="shared" si="0"/>
        <v>0</v>
      </c>
      <c r="R20" s="59"/>
    </row>
    <row r="21" spans="1:18" ht="12.75">
      <c r="A21" s="15">
        <v>9</v>
      </c>
      <c r="B21" s="172" t="s">
        <v>105</v>
      </c>
      <c r="C21" s="168"/>
      <c r="D21" s="37"/>
      <c r="E21" s="256"/>
      <c r="F21" s="256"/>
      <c r="G21" s="256"/>
      <c r="H21" s="256"/>
      <c r="I21" s="256"/>
      <c r="J21" s="256"/>
      <c r="K21" s="256"/>
      <c r="L21" s="256"/>
      <c r="M21" s="256"/>
      <c r="N21" s="256"/>
      <c r="O21" s="256"/>
      <c r="P21" s="256"/>
      <c r="Q21" s="37">
        <f t="shared" si="0"/>
        <v>0</v>
      </c>
      <c r="R21" s="59"/>
    </row>
    <row r="22" spans="1:18" ht="12.75">
      <c r="A22" s="15">
        <v>10</v>
      </c>
      <c r="B22" s="172" t="s">
        <v>106</v>
      </c>
      <c r="C22" s="168"/>
      <c r="D22" s="37"/>
      <c r="E22" s="256"/>
      <c r="F22" s="256"/>
      <c r="G22" s="256"/>
      <c r="H22" s="256"/>
      <c r="I22" s="256"/>
      <c r="J22" s="256"/>
      <c r="K22" s="256"/>
      <c r="L22" s="256"/>
      <c r="M22" s="256"/>
      <c r="N22" s="256"/>
      <c r="O22" s="256"/>
      <c r="P22" s="256"/>
      <c r="Q22" s="37">
        <f t="shared" si="0"/>
        <v>0</v>
      </c>
      <c r="R22" s="59"/>
    </row>
    <row r="23" spans="1:18" ht="12.75">
      <c r="A23" s="15">
        <v>11</v>
      </c>
      <c r="B23" s="20" t="s">
        <v>239</v>
      </c>
      <c r="C23" s="168"/>
      <c r="D23" s="37"/>
      <c r="E23" s="256"/>
      <c r="F23" s="256"/>
      <c r="G23" s="256"/>
      <c r="H23" s="256"/>
      <c r="I23" s="256"/>
      <c r="J23" s="256"/>
      <c r="K23" s="256"/>
      <c r="L23" s="256"/>
      <c r="M23" s="256"/>
      <c r="N23" s="256"/>
      <c r="O23" s="256"/>
      <c r="P23" s="256"/>
      <c r="Q23" s="37">
        <f t="shared" si="0"/>
        <v>0</v>
      </c>
      <c r="R23" s="59"/>
    </row>
    <row r="24" spans="1:18" ht="12.75">
      <c r="A24" s="15">
        <v>12</v>
      </c>
      <c r="B24" s="265" t="s">
        <v>436</v>
      </c>
      <c r="C24" s="168"/>
      <c r="D24" s="37"/>
      <c r="E24" s="334">
        <f>IF(SUM($Q$13:$Q$23)+SUM($Q$47:$Q$57)=0,0,+(SUM($Q13:$Q23)/(SUM($Q$13:$Q$23)+SUM($Q$47:$Q$57)))*E$86)</f>
        <v>0</v>
      </c>
      <c r="F24" s="334">
        <f aca="true" t="shared" si="1" ref="F24:P24">IF(SUM($Q$13:$Q$23)+SUM($Q$47:$Q$57)=0,0,+(SUM($Q13:$Q23)/(SUM($Q$13:$Q$23)+SUM($Q$47:$Q$57)))*F$86)</f>
        <v>0</v>
      </c>
      <c r="G24" s="334">
        <f t="shared" si="1"/>
        <v>0</v>
      </c>
      <c r="H24" s="334">
        <f t="shared" si="1"/>
        <v>0</v>
      </c>
      <c r="I24" s="334">
        <f t="shared" si="1"/>
        <v>0</v>
      </c>
      <c r="J24" s="334">
        <f t="shared" si="1"/>
        <v>0</v>
      </c>
      <c r="K24" s="334">
        <f t="shared" si="1"/>
        <v>0</v>
      </c>
      <c r="L24" s="334">
        <f t="shared" si="1"/>
        <v>0</v>
      </c>
      <c r="M24" s="334">
        <f t="shared" si="1"/>
        <v>0</v>
      </c>
      <c r="N24" s="334">
        <f t="shared" si="1"/>
        <v>0</v>
      </c>
      <c r="O24" s="334">
        <f t="shared" si="1"/>
        <v>0</v>
      </c>
      <c r="P24" s="334">
        <f t="shared" si="1"/>
        <v>0</v>
      </c>
      <c r="Q24" s="37">
        <f t="shared" si="0"/>
        <v>0</v>
      </c>
      <c r="R24" s="59"/>
    </row>
    <row r="25" spans="1:18" ht="12.75">
      <c r="A25" s="15">
        <v>13</v>
      </c>
      <c r="B25" s="265" t="s">
        <v>24</v>
      </c>
      <c r="C25" s="168"/>
      <c r="D25" s="37"/>
      <c r="E25" s="256"/>
      <c r="F25" s="256"/>
      <c r="G25" s="256"/>
      <c r="H25" s="256"/>
      <c r="I25" s="256"/>
      <c r="J25" s="256"/>
      <c r="K25" s="256"/>
      <c r="L25" s="256"/>
      <c r="M25" s="256"/>
      <c r="N25" s="256"/>
      <c r="O25" s="256"/>
      <c r="P25" s="256"/>
      <c r="Q25" s="37">
        <f t="shared" si="0"/>
        <v>0</v>
      </c>
      <c r="R25" s="59"/>
    </row>
    <row r="26" spans="1:18" ht="12.75">
      <c r="A26" s="15">
        <v>14</v>
      </c>
      <c r="B26" s="265" t="s">
        <v>25</v>
      </c>
      <c r="C26" s="168"/>
      <c r="D26" s="37"/>
      <c r="E26" s="256"/>
      <c r="F26" s="256"/>
      <c r="G26" s="256"/>
      <c r="H26" s="256"/>
      <c r="I26" s="256"/>
      <c r="J26" s="256"/>
      <c r="K26" s="256"/>
      <c r="L26" s="256"/>
      <c r="M26" s="256"/>
      <c r="N26" s="256"/>
      <c r="O26" s="256"/>
      <c r="P26" s="256"/>
      <c r="Q26" s="37">
        <f t="shared" si="0"/>
        <v>0</v>
      </c>
      <c r="R26" s="59"/>
    </row>
    <row r="27" spans="1:18" ht="12.75">
      <c r="A27" s="15">
        <v>15</v>
      </c>
      <c r="B27" s="265" t="s">
        <v>70</v>
      </c>
      <c r="C27" s="168"/>
      <c r="D27" s="37"/>
      <c r="E27" s="256"/>
      <c r="F27" s="256"/>
      <c r="G27" s="256"/>
      <c r="H27" s="256"/>
      <c r="I27" s="256"/>
      <c r="J27" s="256"/>
      <c r="K27" s="256"/>
      <c r="L27" s="256"/>
      <c r="M27" s="256"/>
      <c r="N27" s="256"/>
      <c r="O27" s="256"/>
      <c r="P27" s="256"/>
      <c r="Q27" s="37">
        <f t="shared" si="0"/>
        <v>0</v>
      </c>
      <c r="R27" s="59"/>
    </row>
    <row r="28" spans="1:18" ht="12.75">
      <c r="A28" s="15">
        <v>16</v>
      </c>
      <c r="B28" s="359" t="s">
        <v>405</v>
      </c>
      <c r="C28" s="168"/>
      <c r="D28" s="37"/>
      <c r="E28" s="256"/>
      <c r="F28" s="256"/>
      <c r="G28" s="256"/>
      <c r="H28" s="256"/>
      <c r="I28" s="256"/>
      <c r="J28" s="256"/>
      <c r="K28" s="256"/>
      <c r="L28" s="256"/>
      <c r="M28" s="256"/>
      <c r="N28" s="256"/>
      <c r="O28" s="256"/>
      <c r="P28" s="256"/>
      <c r="Q28" s="37">
        <f>SUM(E28:P28)</f>
        <v>0</v>
      </c>
      <c r="R28" s="59"/>
    </row>
    <row r="29" spans="1:18" ht="27.75" customHeight="1" thickBot="1">
      <c r="A29" s="572">
        <v>17</v>
      </c>
      <c r="B29" s="697" t="s">
        <v>492</v>
      </c>
      <c r="C29" s="696"/>
      <c r="D29" s="696"/>
      <c r="E29" s="36">
        <f>ROUND(SUM(E13:E28),0)</f>
        <v>0</v>
      </c>
      <c r="F29" s="36">
        <f>ROUND(SUM(F13:F28),0)</f>
        <v>0</v>
      </c>
      <c r="G29" s="36">
        <f>ROUND(SUM(G13:G28),0)</f>
        <v>0</v>
      </c>
      <c r="H29" s="36">
        <f>ROUND(SUM(H13:H28),0)</f>
        <v>0</v>
      </c>
      <c r="I29" s="36">
        <f>ROUND(SUM(I13:I28),0)</f>
        <v>0</v>
      </c>
      <c r="J29" s="36">
        <f aca="true" t="shared" si="2" ref="J29:P29">ROUND(SUM(J13:J28),0)</f>
        <v>0</v>
      </c>
      <c r="K29" s="36">
        <f t="shared" si="2"/>
        <v>0</v>
      </c>
      <c r="L29" s="36">
        <f t="shared" si="2"/>
        <v>0</v>
      </c>
      <c r="M29" s="36">
        <f t="shared" si="2"/>
        <v>0</v>
      </c>
      <c r="N29" s="36">
        <f t="shared" si="2"/>
        <v>0</v>
      </c>
      <c r="O29" s="36">
        <f t="shared" si="2"/>
        <v>0</v>
      </c>
      <c r="P29" s="36">
        <f t="shared" si="2"/>
        <v>0</v>
      </c>
      <c r="Q29" s="71">
        <f>ROUND(SUM(Q13:Q28),0)</f>
        <v>0</v>
      </c>
      <c r="R29" s="37"/>
    </row>
    <row r="30" spans="1:3" ht="7.5" customHeight="1" thickTop="1">
      <c r="A30" s="69"/>
      <c r="B30" s="336"/>
      <c r="C30" s="173"/>
    </row>
    <row r="31" spans="1:17" ht="27" customHeight="1">
      <c r="A31" s="573">
        <v>18</v>
      </c>
      <c r="B31" s="698" t="s">
        <v>491</v>
      </c>
      <c r="C31" s="699"/>
      <c r="D31" s="699"/>
      <c r="E31" s="588"/>
      <c r="F31" s="588"/>
      <c r="G31" s="588"/>
      <c r="H31" s="588"/>
      <c r="I31" s="588"/>
      <c r="J31" s="588"/>
      <c r="K31" s="588"/>
      <c r="L31" s="588"/>
      <c r="M31" s="588"/>
      <c r="N31" s="588"/>
      <c r="O31" s="588"/>
      <c r="P31" s="588"/>
      <c r="Q31" s="547">
        <f>SUM(E31:P31)</f>
        <v>0</v>
      </c>
    </row>
    <row r="32" spans="1:3" ht="7.5" customHeight="1">
      <c r="A32" s="69"/>
      <c r="B32" s="336"/>
      <c r="C32" s="173"/>
    </row>
    <row r="33" spans="1:18" ht="12.75">
      <c r="A33" s="15"/>
      <c r="B33" s="354" t="s">
        <v>117</v>
      </c>
      <c r="C33" s="174"/>
      <c r="D33" s="115"/>
      <c r="E33" s="116"/>
      <c r="F33" s="116"/>
      <c r="G33" s="116"/>
      <c r="H33" s="116"/>
      <c r="I33" s="116"/>
      <c r="J33" s="116"/>
      <c r="K33" s="116"/>
      <c r="L33" s="116"/>
      <c r="M33" s="116"/>
      <c r="N33" s="116"/>
      <c r="O33" s="116"/>
      <c r="P33" s="116"/>
      <c r="Q33" s="116"/>
      <c r="R33" s="46"/>
    </row>
    <row r="34" spans="1:18" ht="12.75">
      <c r="A34" s="15">
        <v>19</v>
      </c>
      <c r="B34" s="355" t="s">
        <v>240</v>
      </c>
      <c r="C34" s="174"/>
      <c r="D34" s="115"/>
      <c r="E34" s="256"/>
      <c r="F34" s="256"/>
      <c r="G34" s="256"/>
      <c r="H34" s="256"/>
      <c r="I34" s="256"/>
      <c r="J34" s="256"/>
      <c r="K34" s="256"/>
      <c r="L34" s="256"/>
      <c r="M34" s="256"/>
      <c r="N34" s="256"/>
      <c r="O34" s="256"/>
      <c r="P34" s="256"/>
      <c r="Q34" s="37">
        <f>SUM(E34:P34)</f>
        <v>0</v>
      </c>
      <c r="R34" s="46"/>
    </row>
    <row r="35" spans="1:18" ht="12.75">
      <c r="A35" s="574">
        <v>20</v>
      </c>
      <c r="B35" s="355" t="s">
        <v>308</v>
      </c>
      <c r="C35" s="174"/>
      <c r="D35" s="115"/>
      <c r="E35" s="256"/>
      <c r="F35" s="256"/>
      <c r="G35" s="256"/>
      <c r="H35" s="256"/>
      <c r="I35" s="256"/>
      <c r="J35" s="256"/>
      <c r="K35" s="256"/>
      <c r="L35" s="256"/>
      <c r="M35" s="256"/>
      <c r="N35" s="256"/>
      <c r="O35" s="256"/>
      <c r="P35" s="256"/>
      <c r="Q35" s="37">
        <f>SUM(E35:P35)</f>
        <v>0</v>
      </c>
      <c r="R35" s="46"/>
    </row>
    <row r="36" spans="1:18" ht="12.75">
      <c r="A36" s="574">
        <v>21</v>
      </c>
      <c r="B36" s="265" t="s">
        <v>437</v>
      </c>
      <c r="C36" s="174"/>
      <c r="D36" s="115"/>
      <c r="E36" s="334">
        <f>IF(SUM($Q$34:$Q$35)+SUM($Q$66:$Q$72)=0,0,+(SUM($Q34:$Q35)/(SUM($Q$34:$Q$35)+SUM($Q$66:$Q$72)))*E$87)</f>
        <v>0</v>
      </c>
      <c r="F36" s="334">
        <f aca="true" t="shared" si="3" ref="F36:P36">IF(SUM($Q$34:$Q$35)+SUM($Q$66:$Q$72)=0,0,+(SUM($Q34:$Q35)/(SUM($Q$34:$Q$35)+SUM($Q$66:$Q$72)))*F$87)</f>
        <v>0</v>
      </c>
      <c r="G36" s="334">
        <f t="shared" si="3"/>
        <v>0</v>
      </c>
      <c r="H36" s="334">
        <f t="shared" si="3"/>
        <v>0</v>
      </c>
      <c r="I36" s="334">
        <f t="shared" si="3"/>
        <v>0</v>
      </c>
      <c r="J36" s="334">
        <f t="shared" si="3"/>
        <v>0</v>
      </c>
      <c r="K36" s="334">
        <f t="shared" si="3"/>
        <v>0</v>
      </c>
      <c r="L36" s="334">
        <f t="shared" si="3"/>
        <v>0</v>
      </c>
      <c r="M36" s="334">
        <f t="shared" si="3"/>
        <v>0</v>
      </c>
      <c r="N36" s="334">
        <f t="shared" si="3"/>
        <v>0</v>
      </c>
      <c r="O36" s="334">
        <f t="shared" si="3"/>
        <v>0</v>
      </c>
      <c r="P36" s="334">
        <f t="shared" si="3"/>
        <v>0</v>
      </c>
      <c r="Q36" s="37">
        <f>SUM(E36:P36)</f>
        <v>0</v>
      </c>
      <c r="R36" s="46"/>
    </row>
    <row r="37" spans="1:18" ht="12.75">
      <c r="A37" s="574">
        <v>22</v>
      </c>
      <c r="B37" s="265" t="s">
        <v>70</v>
      </c>
      <c r="C37" s="174"/>
      <c r="D37" s="115"/>
      <c r="E37" s="256"/>
      <c r="F37" s="256"/>
      <c r="G37" s="256"/>
      <c r="H37" s="256"/>
      <c r="I37" s="256"/>
      <c r="J37" s="256"/>
      <c r="K37" s="256"/>
      <c r="L37" s="256"/>
      <c r="M37" s="256"/>
      <c r="N37" s="256"/>
      <c r="O37" s="256"/>
      <c r="P37" s="256"/>
      <c r="Q37" s="37">
        <f>SUM(E37:P37)</f>
        <v>0</v>
      </c>
      <c r="R37" s="46"/>
    </row>
    <row r="38" spans="1:18" ht="13.5" thickBot="1">
      <c r="A38" s="574">
        <v>23</v>
      </c>
      <c r="B38" s="356" t="s">
        <v>233</v>
      </c>
      <c r="C38" s="174"/>
      <c r="D38" s="115"/>
      <c r="E38" s="36">
        <f aca="true" t="shared" si="4" ref="E38:Q38">ROUND(SUM(E34:E37),0)</f>
        <v>0</v>
      </c>
      <c r="F38" s="36">
        <f t="shared" si="4"/>
        <v>0</v>
      </c>
      <c r="G38" s="36">
        <f t="shared" si="4"/>
        <v>0</v>
      </c>
      <c r="H38" s="36">
        <f t="shared" si="4"/>
        <v>0</v>
      </c>
      <c r="I38" s="36">
        <f t="shared" si="4"/>
        <v>0</v>
      </c>
      <c r="J38" s="36">
        <f t="shared" si="4"/>
        <v>0</v>
      </c>
      <c r="K38" s="36">
        <f t="shared" si="4"/>
        <v>0</v>
      </c>
      <c r="L38" s="36">
        <f t="shared" si="4"/>
        <v>0</v>
      </c>
      <c r="M38" s="36">
        <f t="shared" si="4"/>
        <v>0</v>
      </c>
      <c r="N38" s="36">
        <f t="shared" si="4"/>
        <v>0</v>
      </c>
      <c r="O38" s="36">
        <f t="shared" si="4"/>
        <v>0</v>
      </c>
      <c r="P38" s="36">
        <f t="shared" si="4"/>
        <v>0</v>
      </c>
      <c r="Q38" s="71">
        <f t="shared" si="4"/>
        <v>0</v>
      </c>
      <c r="R38" s="46"/>
    </row>
    <row r="39" spans="1:18" ht="7.5" customHeight="1" thickTop="1">
      <c r="A39" s="69"/>
      <c r="B39" s="356"/>
      <c r="C39" s="174"/>
      <c r="D39" s="115"/>
      <c r="E39" s="37"/>
      <c r="F39" s="37"/>
      <c r="G39" s="37"/>
      <c r="H39" s="37"/>
      <c r="I39" s="37"/>
      <c r="J39" s="37"/>
      <c r="K39" s="37"/>
      <c r="L39" s="37"/>
      <c r="M39" s="37"/>
      <c r="N39" s="37"/>
      <c r="O39" s="37"/>
      <c r="P39" s="37"/>
      <c r="Q39" s="131"/>
      <c r="R39" s="46"/>
    </row>
    <row r="40" spans="1:18" ht="13.5" thickBot="1">
      <c r="A40" s="574">
        <v>24</v>
      </c>
      <c r="B40" s="357" t="s">
        <v>232</v>
      </c>
      <c r="C40" s="174"/>
      <c r="D40" s="115"/>
      <c r="E40" s="36">
        <f aca="true" t="shared" si="5" ref="E40:Q40">E29+E38</f>
        <v>0</v>
      </c>
      <c r="F40" s="36">
        <f t="shared" si="5"/>
        <v>0</v>
      </c>
      <c r="G40" s="36">
        <f t="shared" si="5"/>
        <v>0</v>
      </c>
      <c r="H40" s="36">
        <f t="shared" si="5"/>
        <v>0</v>
      </c>
      <c r="I40" s="36">
        <f t="shared" si="5"/>
        <v>0</v>
      </c>
      <c r="J40" s="36">
        <f t="shared" si="5"/>
        <v>0</v>
      </c>
      <c r="K40" s="36">
        <f t="shared" si="5"/>
        <v>0</v>
      </c>
      <c r="L40" s="36">
        <f t="shared" si="5"/>
        <v>0</v>
      </c>
      <c r="M40" s="36">
        <f t="shared" si="5"/>
        <v>0</v>
      </c>
      <c r="N40" s="36">
        <f t="shared" si="5"/>
        <v>0</v>
      </c>
      <c r="O40" s="36">
        <f t="shared" si="5"/>
        <v>0</v>
      </c>
      <c r="P40" s="36">
        <f t="shared" si="5"/>
        <v>0</v>
      </c>
      <c r="Q40" s="71">
        <f t="shared" si="5"/>
        <v>0</v>
      </c>
      <c r="R40" s="46"/>
    </row>
    <row r="41" spans="1:18" ht="6" customHeight="1" thickTop="1">
      <c r="A41" s="574"/>
      <c r="B41" s="357"/>
      <c r="C41" s="174"/>
      <c r="D41" s="115"/>
      <c r="E41" s="37"/>
      <c r="F41" s="37"/>
      <c r="G41" s="37"/>
      <c r="H41" s="37"/>
      <c r="I41" s="37"/>
      <c r="J41" s="37"/>
      <c r="K41" s="37"/>
      <c r="L41" s="37"/>
      <c r="M41" s="37"/>
      <c r="N41" s="37"/>
      <c r="O41" s="37"/>
      <c r="P41" s="37"/>
      <c r="Q41" s="131"/>
      <c r="R41" s="46"/>
    </row>
    <row r="42" spans="1:18" ht="27.75" customHeight="1">
      <c r="A42" s="572">
        <v>25</v>
      </c>
      <c r="B42" s="695" t="s">
        <v>487</v>
      </c>
      <c r="C42" s="696"/>
      <c r="D42" s="696"/>
      <c r="E42" s="256"/>
      <c r="F42" s="256"/>
      <c r="G42" s="256"/>
      <c r="H42" s="256"/>
      <c r="I42" s="256"/>
      <c r="J42" s="256"/>
      <c r="K42" s="256"/>
      <c r="L42" s="256"/>
      <c r="M42" s="256"/>
      <c r="N42" s="256"/>
      <c r="O42" s="256"/>
      <c r="P42" s="256"/>
      <c r="Q42" s="37">
        <f>SUM(E42:P42)</f>
        <v>0</v>
      </c>
      <c r="R42" s="46"/>
    </row>
    <row r="43" spans="1:18" ht="15.75" customHeight="1">
      <c r="A43" s="15">
        <v>26</v>
      </c>
      <c r="B43" s="355" t="s">
        <v>484</v>
      </c>
      <c r="C43" s="174"/>
      <c r="D43" s="115"/>
      <c r="E43" s="700"/>
      <c r="F43" s="700"/>
      <c r="G43" s="700"/>
      <c r="H43" s="700"/>
      <c r="I43" s="700"/>
      <c r="J43" s="700"/>
      <c r="K43" s="700"/>
      <c r="L43" s="700"/>
      <c r="M43" s="700"/>
      <c r="N43" s="700"/>
      <c r="O43" s="700"/>
      <c r="P43" s="700"/>
      <c r="Q43" s="37"/>
      <c r="R43" s="46"/>
    </row>
    <row r="44" spans="1:18" ht="27" customHeight="1">
      <c r="A44" s="69"/>
      <c r="B44" s="357"/>
      <c r="C44" s="174"/>
      <c r="D44" s="115"/>
      <c r="E44" s="37"/>
      <c r="F44" s="37"/>
      <c r="G44" s="37"/>
      <c r="H44" s="37"/>
      <c r="I44" s="37"/>
      <c r="J44" s="37"/>
      <c r="K44" s="37"/>
      <c r="L44" s="37"/>
      <c r="M44" s="37"/>
      <c r="N44" s="37"/>
      <c r="O44" s="37"/>
      <c r="P44" s="37"/>
      <c r="Q44" s="131"/>
      <c r="R44" s="46"/>
    </row>
    <row r="45" spans="1:18" ht="15">
      <c r="A45" s="15"/>
      <c r="B45" s="576" t="s">
        <v>174</v>
      </c>
      <c r="C45" s="174"/>
      <c r="D45" s="115"/>
      <c r="E45" s="37"/>
      <c r="F45" s="37"/>
      <c r="G45" s="37"/>
      <c r="H45" s="37"/>
      <c r="I45" s="37"/>
      <c r="J45" s="37"/>
      <c r="K45" s="37"/>
      <c r="L45" s="37"/>
      <c r="M45" s="37"/>
      <c r="N45" s="37"/>
      <c r="O45" s="37"/>
      <c r="P45" s="37"/>
      <c r="Q45" s="131"/>
      <c r="R45" s="46"/>
    </row>
    <row r="46" spans="1:18" ht="12.75">
      <c r="A46" s="69"/>
      <c r="B46" s="357" t="s">
        <v>116</v>
      </c>
      <c r="C46" s="11"/>
      <c r="D46" s="11"/>
      <c r="E46" s="11"/>
      <c r="F46" s="37"/>
      <c r="G46" s="37"/>
      <c r="H46" s="37"/>
      <c r="I46" s="37"/>
      <c r="J46" s="37"/>
      <c r="K46" s="37"/>
      <c r="L46" s="37"/>
      <c r="M46" s="37"/>
      <c r="N46" s="37"/>
      <c r="O46" s="37"/>
      <c r="P46" s="37"/>
      <c r="Q46" s="131"/>
      <c r="R46" s="46"/>
    </row>
    <row r="47" spans="1:18" ht="12.75">
      <c r="A47" s="15">
        <v>27</v>
      </c>
      <c r="B47" s="265" t="s">
        <v>27</v>
      </c>
      <c r="C47" s="168"/>
      <c r="D47" s="37"/>
      <c r="E47" s="256"/>
      <c r="F47" s="256"/>
      <c r="G47" s="256"/>
      <c r="H47" s="256"/>
      <c r="I47" s="256"/>
      <c r="J47" s="256"/>
      <c r="K47" s="256"/>
      <c r="L47" s="256"/>
      <c r="M47" s="256"/>
      <c r="N47" s="256"/>
      <c r="O47" s="256"/>
      <c r="P47" s="256"/>
      <c r="Q47" s="37">
        <f>SUM(E47:P47)</f>
        <v>0</v>
      </c>
      <c r="R47" s="46"/>
    </row>
    <row r="48" spans="1:18" ht="12.75">
      <c r="A48" s="15">
        <v>28</v>
      </c>
      <c r="B48" s="265" t="s">
        <v>28</v>
      </c>
      <c r="C48" s="168"/>
      <c r="D48" s="37"/>
      <c r="E48" s="256"/>
      <c r="F48" s="256"/>
      <c r="G48" s="256"/>
      <c r="H48" s="256"/>
      <c r="I48" s="256"/>
      <c r="J48" s="256"/>
      <c r="K48" s="256"/>
      <c r="L48" s="256"/>
      <c r="M48" s="256"/>
      <c r="N48" s="256"/>
      <c r="O48" s="256"/>
      <c r="P48" s="256"/>
      <c r="Q48" s="37">
        <f aca="true" t="shared" si="6" ref="Q48:Q61">SUM(E48:P48)</f>
        <v>0</v>
      </c>
      <c r="R48" s="46"/>
    </row>
    <row r="49" spans="1:18" ht="12.75">
      <c r="A49" s="15">
        <v>29</v>
      </c>
      <c r="B49" s="265" t="s">
        <v>29</v>
      </c>
      <c r="C49" s="168"/>
      <c r="D49" s="37"/>
      <c r="E49" s="256"/>
      <c r="F49" s="256"/>
      <c r="G49" s="256"/>
      <c r="H49" s="256"/>
      <c r="I49" s="256"/>
      <c r="J49" s="256"/>
      <c r="K49" s="256"/>
      <c r="L49" s="256"/>
      <c r="M49" s="256"/>
      <c r="N49" s="256"/>
      <c r="O49" s="256"/>
      <c r="P49" s="256"/>
      <c r="Q49" s="37">
        <f t="shared" si="6"/>
        <v>0</v>
      </c>
      <c r="R49" s="46"/>
    </row>
    <row r="50" spans="1:18" ht="12.75">
      <c r="A50" s="15">
        <v>30</v>
      </c>
      <c r="B50" s="265" t="s">
        <v>23</v>
      </c>
      <c r="C50" s="168"/>
      <c r="D50" s="37"/>
      <c r="E50" s="256"/>
      <c r="F50" s="256"/>
      <c r="G50" s="256"/>
      <c r="H50" s="256"/>
      <c r="I50" s="256"/>
      <c r="J50" s="256"/>
      <c r="K50" s="256"/>
      <c r="L50" s="256"/>
      <c r="M50" s="256"/>
      <c r="N50" s="256"/>
      <c r="O50" s="256"/>
      <c r="P50" s="256"/>
      <c r="Q50" s="37">
        <f t="shared" si="6"/>
        <v>0</v>
      </c>
      <c r="R50" s="46"/>
    </row>
    <row r="51" spans="1:18" ht="12.75">
      <c r="A51" s="15">
        <v>31</v>
      </c>
      <c r="B51" s="287" t="s">
        <v>103</v>
      </c>
      <c r="C51" s="168"/>
      <c r="D51" s="37"/>
      <c r="E51" s="256"/>
      <c r="F51" s="256"/>
      <c r="G51" s="256"/>
      <c r="H51" s="256"/>
      <c r="I51" s="256"/>
      <c r="J51" s="256"/>
      <c r="K51" s="256"/>
      <c r="L51" s="256"/>
      <c r="M51" s="256"/>
      <c r="N51" s="256"/>
      <c r="O51" s="256"/>
      <c r="P51" s="256"/>
      <c r="Q51" s="37">
        <f t="shared" si="6"/>
        <v>0</v>
      </c>
      <c r="R51" s="46"/>
    </row>
    <row r="52" spans="1:18" ht="12.75">
      <c r="A52" s="15">
        <v>32</v>
      </c>
      <c r="B52" s="287" t="s">
        <v>104</v>
      </c>
      <c r="C52" s="168"/>
      <c r="D52" s="37"/>
      <c r="E52" s="256"/>
      <c r="F52" s="256"/>
      <c r="G52" s="256"/>
      <c r="H52" s="256"/>
      <c r="I52" s="256"/>
      <c r="J52" s="256"/>
      <c r="K52" s="256"/>
      <c r="L52" s="256"/>
      <c r="M52" s="256"/>
      <c r="N52" s="256"/>
      <c r="O52" s="256"/>
      <c r="P52" s="256"/>
      <c r="Q52" s="37">
        <f t="shared" si="6"/>
        <v>0</v>
      </c>
      <c r="R52" s="46"/>
    </row>
    <row r="53" spans="1:18" ht="12.75">
      <c r="A53" s="15">
        <v>33</v>
      </c>
      <c r="B53" s="265" t="s">
        <v>30</v>
      </c>
      <c r="C53" s="168"/>
      <c r="D53" s="37"/>
      <c r="E53" s="256"/>
      <c r="F53" s="256"/>
      <c r="G53" s="256"/>
      <c r="H53" s="256"/>
      <c r="I53" s="256"/>
      <c r="J53" s="256"/>
      <c r="K53" s="256"/>
      <c r="L53" s="256"/>
      <c r="M53" s="256"/>
      <c r="N53" s="256"/>
      <c r="O53" s="256"/>
      <c r="P53" s="256"/>
      <c r="Q53" s="37">
        <f t="shared" si="6"/>
        <v>0</v>
      </c>
      <c r="R53" s="46"/>
    </row>
    <row r="54" spans="1:18" ht="12.75">
      <c r="A54" s="15">
        <v>34</v>
      </c>
      <c r="B54" s="265" t="s">
        <v>31</v>
      </c>
      <c r="C54" s="168"/>
      <c r="D54" s="37"/>
      <c r="E54" s="256"/>
      <c r="F54" s="256"/>
      <c r="G54" s="256"/>
      <c r="H54" s="256"/>
      <c r="I54" s="256"/>
      <c r="J54" s="256"/>
      <c r="K54" s="256"/>
      <c r="L54" s="256"/>
      <c r="M54" s="256"/>
      <c r="N54" s="256"/>
      <c r="O54" s="256"/>
      <c r="P54" s="256"/>
      <c r="Q54" s="37">
        <f t="shared" si="6"/>
        <v>0</v>
      </c>
      <c r="R54" s="46"/>
    </row>
    <row r="55" spans="1:18" ht="12.75">
      <c r="A55" s="15">
        <v>35</v>
      </c>
      <c r="B55" s="287" t="s">
        <v>105</v>
      </c>
      <c r="C55" s="168"/>
      <c r="D55" s="37"/>
      <c r="E55" s="256"/>
      <c r="F55" s="256"/>
      <c r="G55" s="256"/>
      <c r="H55" s="256"/>
      <c r="I55" s="256"/>
      <c r="J55" s="256"/>
      <c r="K55" s="256"/>
      <c r="L55" s="256"/>
      <c r="M55" s="256"/>
      <c r="N55" s="256"/>
      <c r="O55" s="256"/>
      <c r="P55" s="256"/>
      <c r="Q55" s="37">
        <f t="shared" si="6"/>
        <v>0</v>
      </c>
      <c r="R55" s="46"/>
    </row>
    <row r="56" spans="1:18" ht="12.75">
      <c r="A56" s="15">
        <v>36</v>
      </c>
      <c r="B56" s="287" t="s">
        <v>106</v>
      </c>
      <c r="C56" s="168"/>
      <c r="D56" s="37"/>
      <c r="E56" s="256"/>
      <c r="F56" s="256"/>
      <c r="G56" s="256"/>
      <c r="H56" s="256"/>
      <c r="I56" s="256"/>
      <c r="J56" s="256"/>
      <c r="K56" s="256"/>
      <c r="L56" s="256"/>
      <c r="M56" s="256"/>
      <c r="N56" s="256"/>
      <c r="O56" s="256"/>
      <c r="P56" s="256"/>
      <c r="Q56" s="37">
        <f t="shared" si="6"/>
        <v>0</v>
      </c>
      <c r="R56" s="46"/>
    </row>
    <row r="57" spans="1:18" ht="12.75">
      <c r="A57" s="15">
        <v>37</v>
      </c>
      <c r="B57" s="265" t="s">
        <v>239</v>
      </c>
      <c r="C57" s="168"/>
      <c r="D57" s="37"/>
      <c r="E57" s="256"/>
      <c r="F57" s="256"/>
      <c r="G57" s="256"/>
      <c r="H57" s="256"/>
      <c r="I57" s="256"/>
      <c r="J57" s="256"/>
      <c r="K57" s="256"/>
      <c r="L57" s="256"/>
      <c r="M57" s="256"/>
      <c r="N57" s="256"/>
      <c r="O57" s="256"/>
      <c r="P57" s="256"/>
      <c r="Q57" s="37">
        <f t="shared" si="6"/>
        <v>0</v>
      </c>
      <c r="R57" s="46"/>
    </row>
    <row r="58" spans="1:18" ht="12.75">
      <c r="A58" s="15">
        <v>38</v>
      </c>
      <c r="B58" s="265" t="s">
        <v>488</v>
      </c>
      <c r="C58" s="168"/>
      <c r="D58" s="37"/>
      <c r="E58" s="334">
        <f>IF(SUM($Q$13:$Q$23)+SUM($Q$47:$Q$57)=0,0,+(SUM($Q47:$Q57)/(SUM($Q$13:$Q$23)+SUM($Q$47:$Q$57)))*E$86)</f>
        <v>0</v>
      </c>
      <c r="F58" s="334">
        <f aca="true" t="shared" si="7" ref="F58:P58">IF(SUM($Q$13:$Q$23)+SUM($Q$47:$Q$57)=0,0,+(SUM($Q47:$Q57)/(SUM($Q$13:$Q$23)+SUM($Q$47:$Q$57)))*F$86)</f>
        <v>0</v>
      </c>
      <c r="G58" s="334">
        <f t="shared" si="7"/>
        <v>0</v>
      </c>
      <c r="H58" s="334">
        <f t="shared" si="7"/>
        <v>0</v>
      </c>
      <c r="I58" s="334">
        <f t="shared" si="7"/>
        <v>0</v>
      </c>
      <c r="J58" s="334">
        <f t="shared" si="7"/>
        <v>0</v>
      </c>
      <c r="K58" s="334">
        <f t="shared" si="7"/>
        <v>0</v>
      </c>
      <c r="L58" s="334">
        <f t="shared" si="7"/>
        <v>0</v>
      </c>
      <c r="M58" s="334">
        <f t="shared" si="7"/>
        <v>0</v>
      </c>
      <c r="N58" s="334">
        <f t="shared" si="7"/>
        <v>0</v>
      </c>
      <c r="O58" s="334">
        <f t="shared" si="7"/>
        <v>0</v>
      </c>
      <c r="P58" s="334">
        <f t="shared" si="7"/>
        <v>0</v>
      </c>
      <c r="Q58" s="37">
        <f t="shared" si="6"/>
        <v>0</v>
      </c>
      <c r="R58" s="46"/>
    </row>
    <row r="59" spans="1:18" ht="12.75">
      <c r="A59" s="15">
        <v>39</v>
      </c>
      <c r="B59" s="265" t="s">
        <v>24</v>
      </c>
      <c r="C59" s="168"/>
      <c r="D59" s="37"/>
      <c r="E59" s="256"/>
      <c r="F59" s="256"/>
      <c r="G59" s="256"/>
      <c r="H59" s="256"/>
      <c r="I59" s="256"/>
      <c r="J59" s="256"/>
      <c r="K59" s="256"/>
      <c r="L59" s="256"/>
      <c r="M59" s="256"/>
      <c r="N59" s="256"/>
      <c r="O59" s="256"/>
      <c r="P59" s="256"/>
      <c r="Q59" s="37">
        <f t="shared" si="6"/>
        <v>0</v>
      </c>
      <c r="R59" s="46"/>
    </row>
    <row r="60" spans="1:18" ht="12.75">
      <c r="A60" s="15">
        <v>40</v>
      </c>
      <c r="B60" s="265" t="s">
        <v>25</v>
      </c>
      <c r="C60" s="168"/>
      <c r="D60" s="37"/>
      <c r="E60" s="256"/>
      <c r="F60" s="256"/>
      <c r="G60" s="256"/>
      <c r="H60" s="256"/>
      <c r="I60" s="256"/>
      <c r="J60" s="256"/>
      <c r="K60" s="256"/>
      <c r="L60" s="256"/>
      <c r="M60" s="256"/>
      <c r="N60" s="256"/>
      <c r="O60" s="256"/>
      <c r="P60" s="256"/>
      <c r="Q60" s="37">
        <f t="shared" si="6"/>
        <v>0</v>
      </c>
      <c r="R60" s="46"/>
    </row>
    <row r="61" spans="1:18" ht="12.75">
      <c r="A61" s="15">
        <v>41</v>
      </c>
      <c r="B61" s="265" t="s">
        <v>70</v>
      </c>
      <c r="C61" s="168"/>
      <c r="D61" s="37"/>
      <c r="E61" s="256"/>
      <c r="F61" s="256"/>
      <c r="G61" s="256"/>
      <c r="H61" s="256"/>
      <c r="I61" s="256"/>
      <c r="J61" s="256"/>
      <c r="K61" s="256"/>
      <c r="L61" s="256"/>
      <c r="M61" s="256"/>
      <c r="N61" s="256"/>
      <c r="O61" s="256"/>
      <c r="P61" s="256"/>
      <c r="Q61" s="37">
        <f t="shared" si="6"/>
        <v>0</v>
      </c>
      <c r="R61" s="46"/>
    </row>
    <row r="62" spans="1:18" ht="12.75">
      <c r="A62" s="15">
        <v>42</v>
      </c>
      <c r="B62" s="359" t="s">
        <v>405</v>
      </c>
      <c r="C62" s="168"/>
      <c r="D62" s="37"/>
      <c r="E62" s="256"/>
      <c r="F62" s="256"/>
      <c r="G62" s="256"/>
      <c r="H62" s="256"/>
      <c r="I62" s="256"/>
      <c r="J62" s="256"/>
      <c r="K62" s="256"/>
      <c r="L62" s="256"/>
      <c r="M62" s="256"/>
      <c r="N62" s="256"/>
      <c r="O62" s="256"/>
      <c r="P62" s="256"/>
      <c r="Q62" s="37">
        <f>SUM(E62:P62)</f>
        <v>0</v>
      </c>
      <c r="R62" s="46"/>
    </row>
    <row r="63" spans="1:18" ht="30" customHeight="1" thickBot="1">
      <c r="A63" s="572">
        <v>43</v>
      </c>
      <c r="B63" s="697" t="s">
        <v>493</v>
      </c>
      <c r="C63" s="696"/>
      <c r="D63" s="696"/>
      <c r="E63" s="36">
        <f>ROUND(SUM(E47:E62),0)</f>
        <v>0</v>
      </c>
      <c r="F63" s="36">
        <f aca="true" t="shared" si="8" ref="F63:P63">ROUND(SUM(F47:F62),0)</f>
        <v>0</v>
      </c>
      <c r="G63" s="36">
        <f t="shared" si="8"/>
        <v>0</v>
      </c>
      <c r="H63" s="36">
        <f t="shared" si="8"/>
        <v>0</v>
      </c>
      <c r="I63" s="36">
        <f t="shared" si="8"/>
        <v>0</v>
      </c>
      <c r="J63" s="36">
        <f t="shared" si="8"/>
        <v>0</v>
      </c>
      <c r="K63" s="36">
        <f t="shared" si="8"/>
        <v>0</v>
      </c>
      <c r="L63" s="36">
        <f t="shared" si="8"/>
        <v>0</v>
      </c>
      <c r="M63" s="36">
        <f t="shared" si="8"/>
        <v>0</v>
      </c>
      <c r="N63" s="36">
        <f t="shared" si="8"/>
        <v>0</v>
      </c>
      <c r="O63" s="36">
        <f t="shared" si="8"/>
        <v>0</v>
      </c>
      <c r="P63" s="36">
        <f t="shared" si="8"/>
        <v>0</v>
      </c>
      <c r="Q63" s="71">
        <f>ROUND(SUM(Q47:Q62),0)</f>
        <v>0</v>
      </c>
      <c r="R63" s="46"/>
    </row>
    <row r="64" spans="1:18" ht="7.5" customHeight="1" thickTop="1">
      <c r="A64" s="69"/>
      <c r="B64" s="336"/>
      <c r="C64" s="173"/>
      <c r="R64" s="46"/>
    </row>
    <row r="65" spans="1:18" ht="12.75">
      <c r="A65" s="69"/>
      <c r="B65" s="354" t="s">
        <v>117</v>
      </c>
      <c r="C65" s="174"/>
      <c r="D65" s="115"/>
      <c r="E65" s="116"/>
      <c r="F65" s="116"/>
      <c r="G65" s="116"/>
      <c r="H65" s="116"/>
      <c r="I65" s="116"/>
      <c r="J65" s="116"/>
      <c r="K65" s="116"/>
      <c r="L65" s="116"/>
      <c r="M65" s="116"/>
      <c r="N65" s="116"/>
      <c r="O65" s="116"/>
      <c r="P65" s="116"/>
      <c r="Q65" s="116"/>
      <c r="R65" s="46"/>
    </row>
    <row r="66" spans="1:18" ht="12.75">
      <c r="A66" s="15">
        <v>44</v>
      </c>
      <c r="B66" s="358" t="s">
        <v>343</v>
      </c>
      <c r="C66" s="174"/>
      <c r="D66" s="115"/>
      <c r="E66" s="256"/>
      <c r="F66" s="256"/>
      <c r="G66" s="256"/>
      <c r="H66" s="256"/>
      <c r="I66" s="256"/>
      <c r="J66" s="256"/>
      <c r="K66" s="256"/>
      <c r="L66" s="256"/>
      <c r="M66" s="256"/>
      <c r="N66" s="256"/>
      <c r="O66" s="256"/>
      <c r="P66" s="256"/>
      <c r="Q66" s="37">
        <f>SUM(E66:P66)</f>
        <v>0</v>
      </c>
      <c r="R66" s="46"/>
    </row>
    <row r="67" spans="1:18" ht="12.75">
      <c r="A67" s="15">
        <v>45</v>
      </c>
      <c r="B67" s="355" t="s">
        <v>118</v>
      </c>
      <c r="C67" s="174"/>
      <c r="D67" s="115"/>
      <c r="E67" s="256"/>
      <c r="F67" s="256"/>
      <c r="G67" s="256"/>
      <c r="H67" s="256"/>
      <c r="I67" s="256"/>
      <c r="J67" s="256"/>
      <c r="K67" s="256"/>
      <c r="L67" s="256"/>
      <c r="M67" s="256"/>
      <c r="N67" s="256"/>
      <c r="O67" s="256"/>
      <c r="P67" s="256"/>
      <c r="Q67" s="37">
        <f aca="true" t="shared" si="9" ref="Q67:Q75">SUM(E67:P67)</f>
        <v>0</v>
      </c>
      <c r="R67" s="46"/>
    </row>
    <row r="68" spans="1:18" ht="12.75">
      <c r="A68" s="15">
        <v>46</v>
      </c>
      <c r="B68" s="355" t="s">
        <v>307</v>
      </c>
      <c r="C68" s="174"/>
      <c r="D68" s="115"/>
      <c r="E68" s="256"/>
      <c r="F68" s="256"/>
      <c r="G68" s="256"/>
      <c r="H68" s="256"/>
      <c r="I68" s="256"/>
      <c r="J68" s="256"/>
      <c r="K68" s="256"/>
      <c r="L68" s="256"/>
      <c r="M68" s="256"/>
      <c r="N68" s="256"/>
      <c r="O68" s="256"/>
      <c r="P68" s="256"/>
      <c r="Q68" s="37">
        <f t="shared" si="9"/>
        <v>0</v>
      </c>
      <c r="R68" s="46"/>
    </row>
    <row r="69" spans="1:18" ht="12.75">
      <c r="A69" s="15">
        <v>47</v>
      </c>
      <c r="B69" s="355" t="s">
        <v>308</v>
      </c>
      <c r="C69" s="174"/>
      <c r="D69" s="115"/>
      <c r="E69" s="256"/>
      <c r="F69" s="256"/>
      <c r="G69" s="256"/>
      <c r="H69" s="256"/>
      <c r="I69" s="256"/>
      <c r="J69" s="256"/>
      <c r="K69" s="256"/>
      <c r="L69" s="256"/>
      <c r="M69" s="256"/>
      <c r="N69" s="256"/>
      <c r="O69" s="256"/>
      <c r="P69" s="256"/>
      <c r="Q69" s="37">
        <f t="shared" si="9"/>
        <v>0</v>
      </c>
      <c r="R69" s="46"/>
    </row>
    <row r="70" spans="1:18" ht="12.75">
      <c r="A70" s="15">
        <v>48</v>
      </c>
      <c r="B70" s="355" t="s">
        <v>426</v>
      </c>
      <c r="C70" s="174"/>
      <c r="D70" s="115"/>
      <c r="E70" s="256"/>
      <c r="F70" s="256"/>
      <c r="G70" s="256"/>
      <c r="H70" s="256"/>
      <c r="I70" s="256"/>
      <c r="J70" s="256"/>
      <c r="K70" s="256"/>
      <c r="L70" s="256"/>
      <c r="M70" s="256"/>
      <c r="N70" s="256"/>
      <c r="O70" s="256"/>
      <c r="P70" s="256"/>
      <c r="Q70" s="37">
        <f>SUM(E70:P70)</f>
        <v>0</v>
      </c>
      <c r="R70" s="46"/>
    </row>
    <row r="71" spans="1:18" ht="12.75">
      <c r="A71" s="15">
        <v>49</v>
      </c>
      <c r="B71" s="355" t="s">
        <v>119</v>
      </c>
      <c r="C71" s="174"/>
      <c r="D71" s="115"/>
      <c r="E71" s="256"/>
      <c r="F71" s="256"/>
      <c r="G71" s="256"/>
      <c r="H71" s="256"/>
      <c r="I71" s="256"/>
      <c r="J71" s="256"/>
      <c r="K71" s="256"/>
      <c r="L71" s="256"/>
      <c r="M71" s="256"/>
      <c r="N71" s="256"/>
      <c r="O71" s="256"/>
      <c r="P71" s="256"/>
      <c r="Q71" s="37">
        <f t="shared" si="9"/>
        <v>0</v>
      </c>
      <c r="R71" s="46"/>
    </row>
    <row r="72" spans="1:18" ht="12.75">
      <c r="A72" s="15">
        <v>50</v>
      </c>
      <c r="B72" s="355" t="s">
        <v>126</v>
      </c>
      <c r="C72" s="174"/>
      <c r="D72" s="115"/>
      <c r="E72" s="256"/>
      <c r="F72" s="256"/>
      <c r="G72" s="256"/>
      <c r="H72" s="256"/>
      <c r="I72" s="256"/>
      <c r="J72" s="256"/>
      <c r="K72" s="256"/>
      <c r="L72" s="256"/>
      <c r="M72" s="256"/>
      <c r="N72" s="256"/>
      <c r="O72" s="256"/>
      <c r="P72" s="256"/>
      <c r="Q72" s="37">
        <f t="shared" si="9"/>
        <v>0</v>
      </c>
      <c r="R72" s="46"/>
    </row>
    <row r="73" spans="1:18" ht="12.75">
      <c r="A73" s="15">
        <v>51</v>
      </c>
      <c r="B73" s="265" t="s">
        <v>489</v>
      </c>
      <c r="C73" s="174"/>
      <c r="D73" s="115"/>
      <c r="E73" s="334">
        <f>IF(SUM($Q$34:$Q$35)+SUM($Q$66:$Q$72)=0,0,+(SUM($Q66:$Q72)/(SUM($Q$34:$Q$35)+SUM($Q$66:$Q$72)))*E$87)</f>
        <v>0</v>
      </c>
      <c r="F73" s="334">
        <f aca="true" t="shared" si="10" ref="F73:P73">IF(SUM($Q$34:$Q$35)+SUM($Q$66:$Q$72)=0,0,+(SUM($Q66:$Q72)/(SUM($Q$34:$Q$35)+SUM($Q$66:$Q$72)))*F$87)</f>
        <v>0</v>
      </c>
      <c r="G73" s="334">
        <f t="shared" si="10"/>
        <v>0</v>
      </c>
      <c r="H73" s="334">
        <f t="shared" si="10"/>
        <v>0</v>
      </c>
      <c r="I73" s="334">
        <f t="shared" si="10"/>
        <v>0</v>
      </c>
      <c r="J73" s="334">
        <f t="shared" si="10"/>
        <v>0</v>
      </c>
      <c r="K73" s="334">
        <f t="shared" si="10"/>
        <v>0</v>
      </c>
      <c r="L73" s="334">
        <f t="shared" si="10"/>
        <v>0</v>
      </c>
      <c r="M73" s="334">
        <f t="shared" si="10"/>
        <v>0</v>
      </c>
      <c r="N73" s="334">
        <f t="shared" si="10"/>
        <v>0</v>
      </c>
      <c r="O73" s="334">
        <f t="shared" si="10"/>
        <v>0</v>
      </c>
      <c r="P73" s="334">
        <f t="shared" si="10"/>
        <v>0</v>
      </c>
      <c r="Q73" s="37">
        <f t="shared" si="9"/>
        <v>0</v>
      </c>
      <c r="R73" s="46"/>
    </row>
    <row r="74" spans="1:18" ht="12.75">
      <c r="A74" s="15">
        <v>52</v>
      </c>
      <c r="B74" s="359" t="s">
        <v>405</v>
      </c>
      <c r="C74" s="174"/>
      <c r="D74" s="115"/>
      <c r="E74" s="256"/>
      <c r="F74" s="256"/>
      <c r="G74" s="256"/>
      <c r="H74" s="256"/>
      <c r="I74" s="256"/>
      <c r="J74" s="256"/>
      <c r="K74" s="256"/>
      <c r="L74" s="256"/>
      <c r="M74" s="256"/>
      <c r="N74" s="256"/>
      <c r="O74" s="256"/>
      <c r="P74" s="256"/>
      <c r="Q74" s="37">
        <f t="shared" si="9"/>
        <v>0</v>
      </c>
      <c r="R74" s="46"/>
    </row>
    <row r="75" spans="1:18" ht="12.75">
      <c r="A75" s="15">
        <v>53</v>
      </c>
      <c r="B75" s="265" t="s">
        <v>70</v>
      </c>
      <c r="C75" s="174"/>
      <c r="D75" s="115"/>
      <c r="E75" s="256"/>
      <c r="F75" s="256"/>
      <c r="G75" s="256"/>
      <c r="H75" s="256"/>
      <c r="I75" s="256"/>
      <c r="J75" s="256"/>
      <c r="K75" s="256"/>
      <c r="L75" s="256"/>
      <c r="M75" s="256"/>
      <c r="N75" s="256"/>
      <c r="O75" s="256"/>
      <c r="P75" s="256"/>
      <c r="Q75" s="37">
        <f t="shared" si="9"/>
        <v>0</v>
      </c>
      <c r="R75" s="46"/>
    </row>
    <row r="76" spans="1:18" ht="13.5" thickBot="1">
      <c r="A76" s="15">
        <v>54</v>
      </c>
      <c r="B76" s="356" t="s">
        <v>234</v>
      </c>
      <c r="C76" s="174"/>
      <c r="D76" s="115"/>
      <c r="E76" s="36">
        <f aca="true" t="shared" si="11" ref="E76:Q76">ROUND(SUM(E66:E75),0)</f>
        <v>0</v>
      </c>
      <c r="F76" s="36">
        <f t="shared" si="11"/>
        <v>0</v>
      </c>
      <c r="G76" s="36">
        <f t="shared" si="11"/>
        <v>0</v>
      </c>
      <c r="H76" s="36">
        <f t="shared" si="11"/>
        <v>0</v>
      </c>
      <c r="I76" s="36">
        <f t="shared" si="11"/>
        <v>0</v>
      </c>
      <c r="J76" s="36">
        <f t="shared" si="11"/>
        <v>0</v>
      </c>
      <c r="K76" s="36">
        <f t="shared" si="11"/>
        <v>0</v>
      </c>
      <c r="L76" s="36">
        <f t="shared" si="11"/>
        <v>0</v>
      </c>
      <c r="M76" s="36">
        <f t="shared" si="11"/>
        <v>0</v>
      </c>
      <c r="N76" s="36">
        <f t="shared" si="11"/>
        <v>0</v>
      </c>
      <c r="O76" s="36">
        <f t="shared" si="11"/>
        <v>0</v>
      </c>
      <c r="P76" s="36">
        <f t="shared" si="11"/>
        <v>0</v>
      </c>
      <c r="Q76" s="71">
        <f t="shared" si="11"/>
        <v>0</v>
      </c>
      <c r="R76" s="46"/>
    </row>
    <row r="77" spans="1:18" ht="7.5" customHeight="1" thickTop="1">
      <c r="A77" s="69"/>
      <c r="B77" s="356"/>
      <c r="C77" s="174"/>
      <c r="D77" s="115"/>
      <c r="E77" s="37"/>
      <c r="F77" s="37"/>
      <c r="G77" s="37"/>
      <c r="H77" s="37"/>
      <c r="I77" s="37"/>
      <c r="J77" s="37"/>
      <c r="K77" s="37"/>
      <c r="L77" s="37"/>
      <c r="M77" s="37"/>
      <c r="N77" s="37"/>
      <c r="O77" s="37"/>
      <c r="P77" s="37"/>
      <c r="Q77" s="131"/>
      <c r="R77" s="46"/>
    </row>
    <row r="78" spans="1:18" ht="13.5" thickBot="1">
      <c r="A78" s="15">
        <v>55</v>
      </c>
      <c r="B78" s="357" t="s">
        <v>235</v>
      </c>
      <c r="C78" s="174"/>
      <c r="D78" s="115"/>
      <c r="E78" s="36">
        <f aca="true" t="shared" si="12" ref="E78:Q78">E63+E76</f>
        <v>0</v>
      </c>
      <c r="F78" s="36">
        <f t="shared" si="12"/>
        <v>0</v>
      </c>
      <c r="G78" s="36">
        <f t="shared" si="12"/>
        <v>0</v>
      </c>
      <c r="H78" s="36">
        <f t="shared" si="12"/>
        <v>0</v>
      </c>
      <c r="I78" s="36">
        <f t="shared" si="12"/>
        <v>0</v>
      </c>
      <c r="J78" s="36">
        <f t="shared" si="12"/>
        <v>0</v>
      </c>
      <c r="K78" s="36">
        <f t="shared" si="12"/>
        <v>0</v>
      </c>
      <c r="L78" s="36">
        <f t="shared" si="12"/>
        <v>0</v>
      </c>
      <c r="M78" s="36">
        <f t="shared" si="12"/>
        <v>0</v>
      </c>
      <c r="N78" s="36">
        <f t="shared" si="12"/>
        <v>0</v>
      </c>
      <c r="O78" s="36">
        <f t="shared" si="12"/>
        <v>0</v>
      </c>
      <c r="P78" s="36">
        <f t="shared" si="12"/>
        <v>0</v>
      </c>
      <c r="Q78" s="71">
        <f t="shared" si="12"/>
        <v>0</v>
      </c>
      <c r="R78" s="46"/>
    </row>
    <row r="79" spans="1:18" ht="6.75" customHeight="1" thickTop="1">
      <c r="A79" s="15"/>
      <c r="B79" s="357"/>
      <c r="C79" s="174"/>
      <c r="D79" s="115"/>
      <c r="E79" s="37"/>
      <c r="F79" s="37"/>
      <c r="G79" s="37"/>
      <c r="H79" s="37"/>
      <c r="I79" s="37"/>
      <c r="J79" s="37"/>
      <c r="K79" s="37"/>
      <c r="L79" s="37"/>
      <c r="M79" s="37"/>
      <c r="N79" s="37"/>
      <c r="O79" s="37"/>
      <c r="P79" s="37"/>
      <c r="Q79" s="131"/>
      <c r="R79" s="46"/>
    </row>
    <row r="80" spans="1:18" ht="28.5" customHeight="1">
      <c r="A80" s="572">
        <v>56</v>
      </c>
      <c r="B80" s="695" t="s">
        <v>486</v>
      </c>
      <c r="C80" s="696"/>
      <c r="D80" s="696"/>
      <c r="E80" s="256"/>
      <c r="F80" s="256"/>
      <c r="G80" s="256"/>
      <c r="H80" s="256"/>
      <c r="I80" s="256"/>
      <c r="J80" s="256"/>
      <c r="K80" s="256"/>
      <c r="L80" s="256"/>
      <c r="M80" s="256"/>
      <c r="N80" s="256"/>
      <c r="O80" s="256"/>
      <c r="P80" s="256"/>
      <c r="Q80" s="37">
        <f>SUM(E80:P80)</f>
        <v>0</v>
      </c>
      <c r="R80" s="46"/>
    </row>
    <row r="81" spans="1:18" ht="16.5" customHeight="1">
      <c r="A81" s="15">
        <v>57</v>
      </c>
      <c r="B81" s="355" t="s">
        <v>485</v>
      </c>
      <c r="C81" s="174"/>
      <c r="D81" s="115"/>
      <c r="E81" s="700"/>
      <c r="F81" s="700"/>
      <c r="G81" s="700"/>
      <c r="H81" s="700"/>
      <c r="I81" s="700"/>
      <c r="J81" s="700"/>
      <c r="K81" s="700"/>
      <c r="L81" s="700"/>
      <c r="M81" s="700"/>
      <c r="N81" s="700"/>
      <c r="O81" s="700"/>
      <c r="P81" s="700"/>
      <c r="Q81" s="37"/>
      <c r="R81" s="46"/>
    </row>
    <row r="82" spans="1:18" ht="19.5" customHeight="1">
      <c r="A82" s="69"/>
      <c r="B82" s="357"/>
      <c r="C82" s="174"/>
      <c r="D82" s="115"/>
      <c r="E82" s="37"/>
      <c r="F82" s="37"/>
      <c r="G82" s="37"/>
      <c r="H82" s="37"/>
      <c r="I82" s="37"/>
      <c r="J82" s="37"/>
      <c r="K82" s="37"/>
      <c r="L82" s="37"/>
      <c r="M82" s="37"/>
      <c r="N82" s="37"/>
      <c r="O82" s="37"/>
      <c r="P82" s="37"/>
      <c r="Q82" s="131"/>
      <c r="R82" s="46"/>
    </row>
    <row r="83" spans="1:18" ht="13.5" thickBot="1">
      <c r="A83" s="15">
        <v>58</v>
      </c>
      <c r="B83" s="357" t="s">
        <v>236</v>
      </c>
      <c r="C83" s="174"/>
      <c r="D83" s="115"/>
      <c r="E83" s="36">
        <f>+E40+E78</f>
        <v>0</v>
      </c>
      <c r="F83" s="36">
        <f aca="true" t="shared" si="13" ref="F83:Q83">+F40+F78</f>
        <v>0</v>
      </c>
      <c r="G83" s="36">
        <f t="shared" si="13"/>
        <v>0</v>
      </c>
      <c r="H83" s="36">
        <f t="shared" si="13"/>
        <v>0</v>
      </c>
      <c r="I83" s="36">
        <f t="shared" si="13"/>
        <v>0</v>
      </c>
      <c r="J83" s="36">
        <f t="shared" si="13"/>
        <v>0</v>
      </c>
      <c r="K83" s="36">
        <f t="shared" si="13"/>
        <v>0</v>
      </c>
      <c r="L83" s="36">
        <f t="shared" si="13"/>
        <v>0</v>
      </c>
      <c r="M83" s="36">
        <f t="shared" si="13"/>
        <v>0</v>
      </c>
      <c r="N83" s="36">
        <f t="shared" si="13"/>
        <v>0</v>
      </c>
      <c r="O83" s="36">
        <f t="shared" si="13"/>
        <v>0</v>
      </c>
      <c r="P83" s="36">
        <f t="shared" si="13"/>
        <v>0</v>
      </c>
      <c r="Q83" s="36">
        <f t="shared" si="13"/>
        <v>0</v>
      </c>
      <c r="R83" s="46"/>
    </row>
    <row r="84" spans="1:18" ht="13.5" thickTop="1">
      <c r="A84" s="69"/>
      <c r="B84" s="357"/>
      <c r="C84" s="174"/>
      <c r="D84" s="115"/>
      <c r="E84" s="37"/>
      <c r="F84" s="37"/>
      <c r="G84" s="37"/>
      <c r="H84" s="37"/>
      <c r="I84" s="37"/>
      <c r="J84" s="37"/>
      <c r="K84" s="37"/>
      <c r="L84" s="37"/>
      <c r="M84" s="37"/>
      <c r="N84" s="37"/>
      <c r="O84" s="37"/>
      <c r="P84" s="37"/>
      <c r="Q84" s="131"/>
      <c r="R84" s="46"/>
    </row>
    <row r="85" spans="1:18" ht="15">
      <c r="A85" s="69"/>
      <c r="B85" s="577" t="s">
        <v>237</v>
      </c>
      <c r="C85" s="578"/>
      <c r="D85" s="115"/>
      <c r="E85" s="37"/>
      <c r="F85" s="37"/>
      <c r="G85" s="37"/>
      <c r="H85" s="37"/>
      <c r="I85" s="37"/>
      <c r="J85" s="37"/>
      <c r="K85" s="37"/>
      <c r="L85" s="37"/>
      <c r="M85" s="37"/>
      <c r="N85" s="37"/>
      <c r="O85" s="37"/>
      <c r="P85" s="37"/>
      <c r="Q85" s="131"/>
      <c r="R85" s="46"/>
    </row>
    <row r="86" spans="1:18" ht="12.75">
      <c r="A86" s="15">
        <v>59</v>
      </c>
      <c r="B86" s="265" t="s">
        <v>310</v>
      </c>
      <c r="C86" s="470"/>
      <c r="D86" s="471"/>
      <c r="E86" s="619"/>
      <c r="F86" s="619"/>
      <c r="G86" s="619"/>
      <c r="H86" s="619"/>
      <c r="I86" s="619"/>
      <c r="J86" s="619"/>
      <c r="K86" s="628"/>
      <c r="L86" s="628"/>
      <c r="M86" s="628"/>
      <c r="N86" s="628"/>
      <c r="O86" s="628"/>
      <c r="P86" s="628"/>
      <c r="Q86" s="455">
        <f>SUM(E86:P86)</f>
        <v>0</v>
      </c>
      <c r="R86" s="46"/>
    </row>
    <row r="87" spans="1:18" ht="12.75">
      <c r="A87" s="15">
        <v>60</v>
      </c>
      <c r="B87" s="265" t="s">
        <v>311</v>
      </c>
      <c r="C87" s="470"/>
      <c r="D87" s="471"/>
      <c r="E87" s="619"/>
      <c r="F87" s="619"/>
      <c r="G87" s="619"/>
      <c r="H87" s="619"/>
      <c r="I87" s="619"/>
      <c r="J87" s="619"/>
      <c r="K87" s="628"/>
      <c r="L87" s="628"/>
      <c r="M87" s="628"/>
      <c r="N87" s="628"/>
      <c r="O87" s="628"/>
      <c r="P87" s="628"/>
      <c r="Q87" s="455">
        <f>SUM(E87:P87)</f>
        <v>0</v>
      </c>
      <c r="R87" s="46"/>
    </row>
    <row r="88" spans="1:18" ht="12.75">
      <c r="A88" s="15">
        <v>61</v>
      </c>
      <c r="B88" s="287" t="s">
        <v>334</v>
      </c>
      <c r="C88" s="174"/>
      <c r="D88" s="46"/>
      <c r="E88" s="55">
        <f aca="true" t="shared" si="14" ref="E88:P88">+E86+E87</f>
        <v>0</v>
      </c>
      <c r="F88" s="55">
        <f t="shared" si="14"/>
        <v>0</v>
      </c>
      <c r="G88" s="55">
        <f t="shared" si="14"/>
        <v>0</v>
      </c>
      <c r="H88" s="55">
        <f t="shared" si="14"/>
        <v>0</v>
      </c>
      <c r="I88" s="55">
        <f t="shared" si="14"/>
        <v>0</v>
      </c>
      <c r="J88" s="55">
        <f t="shared" si="14"/>
        <v>0</v>
      </c>
      <c r="K88" s="55">
        <f t="shared" si="14"/>
        <v>0</v>
      </c>
      <c r="L88" s="55">
        <f t="shared" si="14"/>
        <v>0</v>
      </c>
      <c r="M88" s="55">
        <f t="shared" si="14"/>
        <v>0</v>
      </c>
      <c r="N88" s="55">
        <f t="shared" si="14"/>
        <v>0</v>
      </c>
      <c r="O88" s="55">
        <f t="shared" si="14"/>
        <v>0</v>
      </c>
      <c r="P88" s="55">
        <f t="shared" si="14"/>
        <v>0</v>
      </c>
      <c r="Q88" s="131">
        <f>SUM(E88:P88)</f>
        <v>0</v>
      </c>
      <c r="R88" s="46"/>
    </row>
    <row r="89" spans="1:18" ht="12.75">
      <c r="A89" s="15">
        <v>62</v>
      </c>
      <c r="B89" s="265" t="s">
        <v>362</v>
      </c>
      <c r="C89" s="470"/>
      <c r="D89" s="471"/>
      <c r="E89" s="472" t="str">
        <f>IF('Part 1'!E11=0,"n/a ",+(E86+E87)/'Part 1'!E11)</f>
        <v>n/a </v>
      </c>
      <c r="F89" s="472" t="str">
        <f>IF('Part 1'!F11=0,"n/a ",+(F86+F87)/'Part 1'!F11)</f>
        <v>n/a </v>
      </c>
      <c r="G89" s="472" t="str">
        <f>IF('Part 1'!G11=0,"n/a ",+(G86+G87)/'Part 1'!G11)</f>
        <v>n/a </v>
      </c>
      <c r="H89" s="472" t="str">
        <f>IF('Part 1'!H11=0,"n/a ",+(H86+H87)/'Part 1'!H11)</f>
        <v>n/a </v>
      </c>
      <c r="I89" s="472" t="str">
        <f>IF('Part 1'!I11=0,"n/a ",+(I86+I87)/'Part 1'!I11)</f>
        <v>n/a </v>
      </c>
      <c r="J89" s="472" t="str">
        <f>IF('Part 1'!J11=0,"n/a ",+(J86+J87)/'Part 1'!J11)</f>
        <v>n/a </v>
      </c>
      <c r="K89" s="472" t="str">
        <f>IF('Part 1'!K11=0,"n/a ",+(K86+K87)/'Part 1'!K11)</f>
        <v>n/a </v>
      </c>
      <c r="L89" s="472" t="str">
        <f>IF('Part 1'!L11=0,"n/a ",+(L86+L87)/'Part 1'!L11)</f>
        <v>n/a </v>
      </c>
      <c r="M89" s="472" t="str">
        <f>IF('Part 1'!M11=0,"n/a ",+(M86+M87)/'Part 1'!M11)</f>
        <v>n/a </v>
      </c>
      <c r="N89" s="472" t="str">
        <f>IF('Part 1'!N11=0,"n/a ",+(N86+N87)/'Part 1'!N11)</f>
        <v>n/a </v>
      </c>
      <c r="O89" s="472" t="str">
        <f>IF('Part 1'!O11=0,"n/a ",+(O86+O87)/'Part 1'!O11)</f>
        <v>n/a </v>
      </c>
      <c r="P89" s="472" t="str">
        <f>IF('Part 1'!P11=0,"n/a ",+(P86+P87)/'Part 1'!P11)</f>
        <v>n/a </v>
      </c>
      <c r="Q89" s="473" t="str">
        <f>IF('Part 1'!Q11=0,"n/a ",+(Q86+Q87)/'Part 1'!Q11)</f>
        <v>n/a </v>
      </c>
      <c r="R89" s="46"/>
    </row>
    <row r="90" spans="1:18" ht="12.75">
      <c r="A90" s="15">
        <v>63</v>
      </c>
      <c r="B90" s="265" t="s">
        <v>363</v>
      </c>
      <c r="C90" s="470"/>
      <c r="D90" s="471"/>
      <c r="E90" s="474" t="str">
        <f>IF('Part 1'!E39=0,"n/a ",+(E86+E87)/'Part 1'!E39)</f>
        <v>n/a </v>
      </c>
      <c r="F90" s="474" t="str">
        <f>IF('Part 1'!F39=0,"n/a ",+(F86+F87)/'Part 1'!F39)</f>
        <v>n/a </v>
      </c>
      <c r="G90" s="474" t="str">
        <f>IF('Part 1'!G39=0,"n/a ",+(G86+G87)/'Part 1'!G39)</f>
        <v>n/a </v>
      </c>
      <c r="H90" s="474" t="str">
        <f>IF('Part 1'!H39=0,"n/a ",+(H86+H87)/'Part 1'!H39)</f>
        <v>n/a </v>
      </c>
      <c r="I90" s="474" t="str">
        <f>IF('Part 1'!I39=0,"n/a ",+(I86+I87)/'Part 1'!I39)</f>
        <v>n/a </v>
      </c>
      <c r="J90" s="474" t="str">
        <f>IF('Part 1'!J39=0,"n/a ",+(J86+J87)/'Part 1'!J39)</f>
        <v>n/a </v>
      </c>
      <c r="K90" s="474" t="str">
        <f>IF('Part 1'!K39=0,"n/a ",+(K86+K87)/'Part 1'!K39)</f>
        <v>n/a </v>
      </c>
      <c r="L90" s="474" t="str">
        <f>IF('Part 1'!L39=0,"n/a ",+(L86+L87)/'Part 1'!L39)</f>
        <v>n/a </v>
      </c>
      <c r="M90" s="474" t="str">
        <f>IF('Part 1'!M39=0,"n/a ",+(M86+M87)/'Part 1'!M39)</f>
        <v>n/a </v>
      </c>
      <c r="N90" s="474" t="str">
        <f>IF('Part 1'!N39=0,"n/a ",+(N86+N87)/'Part 1'!N39)</f>
        <v>n/a </v>
      </c>
      <c r="O90" s="474" t="str">
        <f>IF('Part 1'!O39=0,"n/a ",+(O86+O87)/'Part 1'!O39)</f>
        <v>n/a </v>
      </c>
      <c r="P90" s="474" t="str">
        <f>IF('Part 1'!P39=0,"n/a ",+(P86+P87)/'Part 1'!P39)</f>
        <v>n/a </v>
      </c>
      <c r="Q90" s="475" t="str">
        <f>IF('Part 1'!Q39=0,"n/a ",+(Q86+Q87)/'Part 1'!Q39)</f>
        <v>n/a </v>
      </c>
      <c r="R90" s="46"/>
    </row>
    <row r="91" spans="1:18" ht="12.75">
      <c r="A91" s="15">
        <v>64</v>
      </c>
      <c r="B91" s="265" t="s">
        <v>490</v>
      </c>
      <c r="C91" s="470"/>
      <c r="D91" s="471"/>
      <c r="E91" s="619"/>
      <c r="F91" s="619"/>
      <c r="G91" s="619"/>
      <c r="H91" s="619"/>
      <c r="I91" s="619"/>
      <c r="J91" s="619"/>
      <c r="K91" s="628"/>
      <c r="L91" s="628"/>
      <c r="M91" s="628"/>
      <c r="N91" s="628"/>
      <c r="O91" s="628"/>
      <c r="P91" s="628"/>
      <c r="Q91" s="455">
        <f>SUM(E91:P91)</f>
        <v>0</v>
      </c>
      <c r="R91" s="46"/>
    </row>
    <row r="92" spans="1:18" ht="12.75">
      <c r="A92" s="69"/>
      <c r="B92" s="357"/>
      <c r="C92" s="174"/>
      <c r="D92" s="115"/>
      <c r="E92" s="37"/>
      <c r="F92" s="37"/>
      <c r="G92" s="37"/>
      <c r="H92" s="37"/>
      <c r="I92" s="37"/>
      <c r="J92" s="37"/>
      <c r="K92" s="37"/>
      <c r="L92" s="37"/>
      <c r="M92" s="37"/>
      <c r="N92" s="37"/>
      <c r="O92" s="37"/>
      <c r="P92" s="37"/>
      <c r="Q92" s="131"/>
      <c r="R92" s="46"/>
    </row>
    <row r="93" spans="1:18" ht="12.75">
      <c r="A93" s="69"/>
      <c r="B93" s="278" t="s">
        <v>69</v>
      </c>
      <c r="C93" s="174"/>
      <c r="D93" s="46"/>
      <c r="E93" s="45"/>
      <c r="F93" s="45"/>
      <c r="G93" s="45"/>
      <c r="H93" s="45"/>
      <c r="I93" s="45"/>
      <c r="J93" s="45"/>
      <c r="K93" s="45"/>
      <c r="L93" s="45"/>
      <c r="M93" s="45"/>
      <c r="N93" s="45"/>
      <c r="O93" s="45"/>
      <c r="P93" s="45"/>
      <c r="Q93" s="45"/>
      <c r="R93" s="46"/>
    </row>
    <row r="94" spans="1:18" ht="12.75">
      <c r="A94" s="15">
        <v>65</v>
      </c>
      <c r="B94" s="287" t="s">
        <v>120</v>
      </c>
      <c r="C94" s="174"/>
      <c r="D94" s="46"/>
      <c r="E94" s="256"/>
      <c r="F94" s="256"/>
      <c r="G94" s="256"/>
      <c r="H94" s="256"/>
      <c r="I94" s="256"/>
      <c r="J94" s="256"/>
      <c r="K94" s="256"/>
      <c r="L94" s="256"/>
      <c r="M94" s="256"/>
      <c r="N94" s="256"/>
      <c r="O94" s="256"/>
      <c r="P94" s="256"/>
      <c r="Q94" s="131">
        <f>SUM(E94:P94)</f>
        <v>0</v>
      </c>
      <c r="R94" s="46"/>
    </row>
    <row r="95" spans="1:18" ht="12.75">
      <c r="A95" s="15">
        <v>66</v>
      </c>
      <c r="B95" s="265" t="s">
        <v>26</v>
      </c>
      <c r="C95" s="174"/>
      <c r="D95" s="46"/>
      <c r="E95" s="256"/>
      <c r="F95" s="256"/>
      <c r="G95" s="256"/>
      <c r="H95" s="256"/>
      <c r="I95" s="256"/>
      <c r="J95" s="256"/>
      <c r="K95" s="256"/>
      <c r="L95" s="256"/>
      <c r="M95" s="256"/>
      <c r="N95" s="256"/>
      <c r="O95" s="256"/>
      <c r="P95" s="256"/>
      <c r="Q95" s="131">
        <f>SUM(E95:P95)</f>
        <v>0</v>
      </c>
      <c r="R95" s="46"/>
    </row>
    <row r="96" spans="1:18" ht="12.75">
      <c r="A96" s="15">
        <v>67</v>
      </c>
      <c r="B96" s="265" t="s">
        <v>98</v>
      </c>
      <c r="C96" s="174"/>
      <c r="D96" s="46"/>
      <c r="E96" s="275" t="str">
        <f aca="true" t="shared" si="15" ref="E96:Q96">IF(E83=0,"n/a ",E95/E83)</f>
        <v>n/a </v>
      </c>
      <c r="F96" s="275" t="str">
        <f t="shared" si="15"/>
        <v>n/a </v>
      </c>
      <c r="G96" s="275" t="str">
        <f t="shared" si="15"/>
        <v>n/a </v>
      </c>
      <c r="H96" s="275" t="str">
        <f t="shared" si="15"/>
        <v>n/a </v>
      </c>
      <c r="I96" s="275" t="str">
        <f t="shared" si="15"/>
        <v>n/a </v>
      </c>
      <c r="J96" s="275" t="str">
        <f t="shared" si="15"/>
        <v>n/a </v>
      </c>
      <c r="K96" s="275" t="str">
        <f t="shared" si="15"/>
        <v>n/a </v>
      </c>
      <c r="L96" s="275" t="str">
        <f t="shared" si="15"/>
        <v>n/a </v>
      </c>
      <c r="M96" s="275" t="str">
        <f t="shared" si="15"/>
        <v>n/a </v>
      </c>
      <c r="N96" s="275" t="str">
        <f t="shared" si="15"/>
        <v>n/a </v>
      </c>
      <c r="O96" s="275" t="str">
        <f t="shared" si="15"/>
        <v>n/a </v>
      </c>
      <c r="P96" s="275" t="str">
        <f t="shared" si="15"/>
        <v>n/a </v>
      </c>
      <c r="Q96" s="52" t="str">
        <f t="shared" si="15"/>
        <v>n/a </v>
      </c>
      <c r="R96" s="46"/>
    </row>
    <row r="97" spans="1:18" ht="6.75" customHeight="1">
      <c r="A97" s="69"/>
      <c r="B97" s="265"/>
      <c r="C97" s="174"/>
      <c r="D97" s="46"/>
      <c r="E97" s="87"/>
      <c r="F97" s="87"/>
      <c r="G97" s="87"/>
      <c r="H97" s="87"/>
      <c r="I97" s="87"/>
      <c r="J97" s="87"/>
      <c r="K97" s="87"/>
      <c r="L97" s="87"/>
      <c r="M97" s="87"/>
      <c r="N97" s="87"/>
      <c r="O97" s="87"/>
      <c r="P97" s="87"/>
      <c r="Q97" s="87"/>
      <c r="R97" s="46"/>
    </row>
    <row r="98" spans="1:18" ht="12.75">
      <c r="A98" s="15">
        <v>68</v>
      </c>
      <c r="B98" s="265" t="s">
        <v>125</v>
      </c>
      <c r="C98" s="174"/>
      <c r="D98" s="46"/>
      <c r="E98" s="256"/>
      <c r="F98" s="256"/>
      <c r="G98" s="256"/>
      <c r="H98" s="256"/>
      <c r="I98" s="256"/>
      <c r="J98" s="256"/>
      <c r="K98" s="256"/>
      <c r="L98" s="256"/>
      <c r="M98" s="256"/>
      <c r="N98" s="256"/>
      <c r="O98" s="256"/>
      <c r="P98" s="256"/>
      <c r="Q98" s="131">
        <f>SUM(E98:P98)</f>
        <v>0</v>
      </c>
      <c r="R98" s="117"/>
    </row>
    <row r="99" spans="1:18" ht="12.75">
      <c r="A99" s="15">
        <v>69</v>
      </c>
      <c r="B99" s="265" t="s">
        <v>107</v>
      </c>
      <c r="C99" s="174"/>
      <c r="D99" s="46"/>
      <c r="E99" s="256"/>
      <c r="F99" s="256"/>
      <c r="G99" s="256"/>
      <c r="H99" s="256"/>
      <c r="I99" s="256"/>
      <c r="J99" s="256"/>
      <c r="K99" s="256"/>
      <c r="L99" s="256"/>
      <c r="M99" s="256"/>
      <c r="N99" s="256"/>
      <c r="O99" s="256"/>
      <c r="P99" s="256"/>
      <c r="Q99" s="131">
        <f>SUM(E99:P99)</f>
        <v>0</v>
      </c>
      <c r="R99" s="117"/>
    </row>
    <row r="100" spans="1:18" ht="12.75">
      <c r="A100" s="15">
        <v>70</v>
      </c>
      <c r="B100" s="265" t="s">
        <v>333</v>
      </c>
      <c r="C100" s="174"/>
      <c r="D100" s="46"/>
      <c r="E100" s="375">
        <f>+E101-(E98+E99)</f>
        <v>0</v>
      </c>
      <c r="F100" s="375">
        <f aca="true" t="shared" si="16" ref="F100:P100">+F101-(F98+F99)</f>
        <v>0</v>
      </c>
      <c r="G100" s="375">
        <f t="shared" si="16"/>
        <v>0</v>
      </c>
      <c r="H100" s="375">
        <f t="shared" si="16"/>
        <v>0</v>
      </c>
      <c r="I100" s="375">
        <f t="shared" si="16"/>
        <v>0</v>
      </c>
      <c r="J100" s="375">
        <f t="shared" si="16"/>
        <v>0</v>
      </c>
      <c r="K100" s="375">
        <f t="shared" si="16"/>
        <v>0</v>
      </c>
      <c r="L100" s="375">
        <f t="shared" si="16"/>
        <v>0</v>
      </c>
      <c r="M100" s="375">
        <f t="shared" si="16"/>
        <v>0</v>
      </c>
      <c r="N100" s="375">
        <f t="shared" si="16"/>
        <v>0</v>
      </c>
      <c r="O100" s="375">
        <f t="shared" si="16"/>
        <v>0</v>
      </c>
      <c r="P100" s="375">
        <f t="shared" si="16"/>
        <v>0</v>
      </c>
      <c r="Q100" s="404">
        <f>SUM(E100:P100)</f>
        <v>0</v>
      </c>
      <c r="R100" s="117"/>
    </row>
    <row r="101" spans="1:18" ht="12.75">
      <c r="A101" s="15">
        <v>71</v>
      </c>
      <c r="B101" s="265" t="s">
        <v>335</v>
      </c>
      <c r="C101" s="174"/>
      <c r="D101" s="46"/>
      <c r="E101" s="375">
        <f>+'Part 4'!E22+'Part 4'!E53</f>
        <v>0</v>
      </c>
      <c r="F101" s="375">
        <f>+'Part 4'!F22+'Part 4'!F53</f>
        <v>0</v>
      </c>
      <c r="G101" s="375">
        <f>+'Part 4'!G22+'Part 4'!G53</f>
        <v>0</v>
      </c>
      <c r="H101" s="375">
        <f>+'Part 4'!H22+'Part 4'!H53</f>
        <v>0</v>
      </c>
      <c r="I101" s="375">
        <f>+'Part 4'!I22+'Part 4'!I53</f>
        <v>0</v>
      </c>
      <c r="J101" s="375">
        <f>+'Part 4'!J22+'Part 4'!J53</f>
        <v>0</v>
      </c>
      <c r="K101" s="375">
        <f>+'Part 4'!K22+'Part 4'!K53</f>
        <v>0</v>
      </c>
      <c r="L101" s="375">
        <f>+'Part 4'!L22+'Part 4'!L53</f>
        <v>0</v>
      </c>
      <c r="M101" s="375">
        <f>+'Part 4'!M22+'Part 4'!M53</f>
        <v>0</v>
      </c>
      <c r="N101" s="375">
        <f>+'Part 4'!N22+'Part 4'!N53</f>
        <v>0</v>
      </c>
      <c r="O101" s="375">
        <f>+'Part 4'!O22+'Part 4'!O53</f>
        <v>0</v>
      </c>
      <c r="P101" s="375">
        <f>+'Part 4'!P22+'Part 4'!P53</f>
        <v>0</v>
      </c>
      <c r="Q101" s="404">
        <f>SUM(E101:P101)</f>
        <v>0</v>
      </c>
      <c r="R101" s="117"/>
    </row>
    <row r="102" spans="1:18" ht="5.25" customHeight="1">
      <c r="A102" s="69"/>
      <c r="B102" s="265"/>
      <c r="C102" s="174"/>
      <c r="D102" s="46"/>
      <c r="E102" s="45"/>
      <c r="F102" s="45"/>
      <c r="G102" s="45"/>
      <c r="H102" s="46"/>
      <c r="I102" s="46"/>
      <c r="J102" s="46"/>
      <c r="K102" s="46"/>
      <c r="L102" s="46"/>
      <c r="M102" s="46"/>
      <c r="N102" s="46"/>
      <c r="O102" s="46"/>
      <c r="P102" s="46"/>
      <c r="Q102" s="37"/>
      <c r="R102" s="46"/>
    </row>
    <row r="103" spans="1:18" ht="12.75">
      <c r="A103" s="15"/>
      <c r="B103" s="176" t="s">
        <v>38</v>
      </c>
      <c r="C103" s="168"/>
      <c r="D103" s="37"/>
      <c r="E103" s="45"/>
      <c r="F103" s="45"/>
      <c r="G103" s="45"/>
      <c r="H103" s="37"/>
      <c r="I103" s="37"/>
      <c r="J103" s="37"/>
      <c r="K103" s="37"/>
      <c r="L103" s="37"/>
      <c r="M103" s="37"/>
      <c r="N103" s="37"/>
      <c r="O103" s="37"/>
      <c r="P103" s="37"/>
      <c r="Q103" s="37"/>
      <c r="R103" s="59"/>
    </row>
    <row r="104" spans="1:18" ht="12.75">
      <c r="A104" s="15">
        <v>72</v>
      </c>
      <c r="B104" s="127" t="s">
        <v>121</v>
      </c>
      <c r="C104" s="37"/>
      <c r="D104" s="37"/>
      <c r="E104" s="276" t="str">
        <f>IF('Part 1'!E11=0,"n/a ",(E21+E55)/'Part 1'!E11)</f>
        <v>n/a </v>
      </c>
      <c r="F104" s="276" t="str">
        <f>IF('Part 1'!F11=0,"n/a ",(F21+F55)/'Part 1'!F11)</f>
        <v>n/a </v>
      </c>
      <c r="G104" s="276" t="str">
        <f>IF('Part 1'!G11=0,"n/a ",(G21+G55)/'Part 1'!G11)</f>
        <v>n/a </v>
      </c>
      <c r="H104" s="276" t="str">
        <f>IF('Part 1'!H11=0,"n/a ",(H21+H55)/'Part 1'!H11)</f>
        <v>n/a </v>
      </c>
      <c r="I104" s="276" t="str">
        <f>IF('Part 1'!I11=0,"n/a ",(I21+I55)/'Part 1'!I11)</f>
        <v>n/a </v>
      </c>
      <c r="J104" s="276" t="str">
        <f>IF('Part 1'!J11=0,"n/a ",(J21+J55)/'Part 1'!J11)</f>
        <v>n/a </v>
      </c>
      <c r="K104" s="276" t="str">
        <f>IF('Part 1'!K11=0,"n/a ",(K21+K55)/'Part 1'!K11)</f>
        <v>n/a </v>
      </c>
      <c r="L104" s="276" t="str">
        <f>IF('Part 1'!L11=0,"n/a ",(L21+L55)/'Part 1'!L11)</f>
        <v>n/a </v>
      </c>
      <c r="M104" s="276" t="str">
        <f>IF('Part 1'!M11=0,"n/a ",(M21+M55)/'Part 1'!M11)</f>
        <v>n/a </v>
      </c>
      <c r="N104" s="276" t="str">
        <f>IF('Part 1'!N11=0,"n/a ",(N21+N55)/'Part 1'!N11)</f>
        <v>n/a </v>
      </c>
      <c r="O104" s="276" t="str">
        <f>IF('Part 1'!O11=0,"n/a ",(O21+O55)/'Part 1'!O11)</f>
        <v>n/a </v>
      </c>
      <c r="P104" s="276" t="str">
        <f>IF('Part 1'!P11=0,"n/a ",(P21+P55)/'Part 1'!P11)</f>
        <v>n/a </v>
      </c>
      <c r="Q104" s="277" t="str">
        <f>IF('Part 1'!Q11=0,"n/a ",(Q21+Q55)/'Part 1'!Q11)</f>
        <v>n/a </v>
      </c>
      <c r="R104" s="59"/>
    </row>
    <row r="105" spans="1:18" ht="12.75">
      <c r="A105" s="15">
        <v>73</v>
      </c>
      <c r="B105" s="127" t="s">
        <v>122</v>
      </c>
      <c r="C105" s="37"/>
      <c r="D105" s="37"/>
      <c r="E105" s="276" t="str">
        <f>IF('Part 1'!E11=0,"n/a ",(E22+E56)/'Part 1'!E11)</f>
        <v>n/a </v>
      </c>
      <c r="F105" s="276" t="str">
        <f>IF('Part 1'!F11=0,"n/a ",(F22+F56)/'Part 1'!F11)</f>
        <v>n/a </v>
      </c>
      <c r="G105" s="276" t="str">
        <f>IF('Part 1'!G11=0,"n/a ",(G22+G56)/'Part 1'!G11)</f>
        <v>n/a </v>
      </c>
      <c r="H105" s="276" t="str">
        <f>IF('Part 1'!H11=0,"n/a ",(H22+H56)/'Part 1'!H11)</f>
        <v>n/a </v>
      </c>
      <c r="I105" s="276" t="str">
        <f>IF('Part 1'!I11=0,"n/a ",(I22+I56)/'Part 1'!I11)</f>
        <v>n/a </v>
      </c>
      <c r="J105" s="276" t="str">
        <f>IF('Part 1'!J11=0,"n/a ",(J22+J56)/'Part 1'!J11)</f>
        <v>n/a </v>
      </c>
      <c r="K105" s="276" t="str">
        <f>IF('Part 1'!K11=0,"n/a ",(K22+K56)/'Part 1'!K11)</f>
        <v>n/a </v>
      </c>
      <c r="L105" s="276" t="str">
        <f>IF('Part 1'!L11=0,"n/a ",(L22+L56)/'Part 1'!L11)</f>
        <v>n/a </v>
      </c>
      <c r="M105" s="276" t="str">
        <f>IF('Part 1'!M11=0,"n/a ",(M22+M56)/'Part 1'!M11)</f>
        <v>n/a </v>
      </c>
      <c r="N105" s="276" t="str">
        <f>IF('Part 1'!N11=0,"n/a ",(N22+N56)/'Part 1'!N11)</f>
        <v>n/a </v>
      </c>
      <c r="O105" s="276" t="str">
        <f>IF('Part 1'!O11=0,"n/a ",(O22+O56)/'Part 1'!O11)</f>
        <v>n/a </v>
      </c>
      <c r="P105" s="276" t="str">
        <f>IF('Part 1'!P11=0,"n/a ",(P22+P56)/'Part 1'!P11)</f>
        <v>n/a </v>
      </c>
      <c r="Q105" s="277" t="str">
        <f>IF('Part 1'!Q11=0,"n/a ",(Q22+Q56)/'Part 1'!Q11)</f>
        <v>n/a </v>
      </c>
      <c r="R105" s="59"/>
    </row>
    <row r="106" spans="1:18" ht="12.75">
      <c r="A106" s="15">
        <v>74</v>
      </c>
      <c r="B106" s="287" t="s">
        <v>406</v>
      </c>
      <c r="C106" s="455"/>
      <c r="D106" s="455"/>
      <c r="E106" s="474" t="str">
        <f aca="true" t="shared" si="17" ref="E106:Q106">IF(E83=0,"n/a ",(E17+E51)/(E29+E63-(SUM(E24:E28)+SUM(E58:E62))))</f>
        <v>n/a </v>
      </c>
      <c r="F106" s="474" t="str">
        <f t="shared" si="17"/>
        <v>n/a </v>
      </c>
      <c r="G106" s="474" t="str">
        <f t="shared" si="17"/>
        <v>n/a </v>
      </c>
      <c r="H106" s="474" t="str">
        <f t="shared" si="17"/>
        <v>n/a </v>
      </c>
      <c r="I106" s="474" t="str">
        <f t="shared" si="17"/>
        <v>n/a </v>
      </c>
      <c r="J106" s="474" t="str">
        <f t="shared" si="17"/>
        <v>n/a </v>
      </c>
      <c r="K106" s="474" t="str">
        <f t="shared" si="17"/>
        <v>n/a </v>
      </c>
      <c r="L106" s="474" t="str">
        <f t="shared" si="17"/>
        <v>n/a </v>
      </c>
      <c r="M106" s="474" t="str">
        <f t="shared" si="17"/>
        <v>n/a </v>
      </c>
      <c r="N106" s="474" t="str">
        <f t="shared" si="17"/>
        <v>n/a </v>
      </c>
      <c r="O106" s="474" t="str">
        <f t="shared" si="17"/>
        <v>n/a </v>
      </c>
      <c r="P106" s="474" t="str">
        <f t="shared" si="17"/>
        <v>n/a </v>
      </c>
      <c r="Q106" s="475" t="str">
        <f t="shared" si="17"/>
        <v>n/a </v>
      </c>
      <c r="R106" s="59"/>
    </row>
    <row r="107" spans="1:18" ht="12.75">
      <c r="A107" s="15">
        <v>75</v>
      </c>
      <c r="B107" s="287" t="s">
        <v>319</v>
      </c>
      <c r="C107" s="455"/>
      <c r="D107" s="455"/>
      <c r="E107" s="499" t="str">
        <f aca="true" t="shared" si="18" ref="E107:Q107">IF(E83=0,"n/a ",+(E27+E37+E61+E75)/E83)</f>
        <v>n/a </v>
      </c>
      <c r="F107" s="499" t="str">
        <f t="shared" si="18"/>
        <v>n/a </v>
      </c>
      <c r="G107" s="499" t="str">
        <f t="shared" si="18"/>
        <v>n/a </v>
      </c>
      <c r="H107" s="499" t="str">
        <f t="shared" si="18"/>
        <v>n/a </v>
      </c>
      <c r="I107" s="499" t="str">
        <f t="shared" si="18"/>
        <v>n/a </v>
      </c>
      <c r="J107" s="499" t="str">
        <f t="shared" si="18"/>
        <v>n/a </v>
      </c>
      <c r="K107" s="499" t="str">
        <f t="shared" si="18"/>
        <v>n/a </v>
      </c>
      <c r="L107" s="499" t="str">
        <f t="shared" si="18"/>
        <v>n/a </v>
      </c>
      <c r="M107" s="499" t="str">
        <f t="shared" si="18"/>
        <v>n/a </v>
      </c>
      <c r="N107" s="499" t="str">
        <f t="shared" si="18"/>
        <v>n/a </v>
      </c>
      <c r="O107" s="499" t="str">
        <f t="shared" si="18"/>
        <v>n/a </v>
      </c>
      <c r="P107" s="499" t="str">
        <f t="shared" si="18"/>
        <v>n/a </v>
      </c>
      <c r="Q107" s="500" t="str">
        <f t="shared" si="18"/>
        <v>n/a </v>
      </c>
      <c r="R107" s="59"/>
    </row>
    <row r="108" spans="1:18" ht="12.75">
      <c r="A108" s="15">
        <v>76</v>
      </c>
      <c r="B108" s="265" t="s">
        <v>322</v>
      </c>
      <c r="C108" s="455"/>
      <c r="D108" s="455"/>
      <c r="E108" s="499" t="str">
        <f aca="true" t="shared" si="19" ref="E108:Q108">IF(E83=0,"n/a ",+(E42+E80)/E83)</f>
        <v>n/a </v>
      </c>
      <c r="F108" s="499" t="str">
        <f t="shared" si="19"/>
        <v>n/a </v>
      </c>
      <c r="G108" s="499" t="str">
        <f t="shared" si="19"/>
        <v>n/a </v>
      </c>
      <c r="H108" s="499" t="str">
        <f t="shared" si="19"/>
        <v>n/a </v>
      </c>
      <c r="I108" s="499" t="str">
        <f t="shared" si="19"/>
        <v>n/a </v>
      </c>
      <c r="J108" s="499" t="str">
        <f t="shared" si="19"/>
        <v>n/a </v>
      </c>
      <c r="K108" s="499" t="str">
        <f t="shared" si="19"/>
        <v>n/a </v>
      </c>
      <c r="L108" s="499" t="str">
        <f t="shared" si="19"/>
        <v>n/a </v>
      </c>
      <c r="M108" s="499" t="str">
        <f t="shared" si="19"/>
        <v>n/a </v>
      </c>
      <c r="N108" s="499" t="str">
        <f t="shared" si="19"/>
        <v>n/a </v>
      </c>
      <c r="O108" s="499" t="str">
        <f t="shared" si="19"/>
        <v>n/a </v>
      </c>
      <c r="P108" s="499" t="str">
        <f t="shared" si="19"/>
        <v>n/a </v>
      </c>
      <c r="Q108" s="500" t="str">
        <f t="shared" si="19"/>
        <v>n/a </v>
      </c>
      <c r="R108" s="59"/>
    </row>
    <row r="109" spans="1:18" ht="12.75">
      <c r="A109" s="15">
        <v>77</v>
      </c>
      <c r="B109" s="359" t="s">
        <v>390</v>
      </c>
      <c r="C109" s="455"/>
      <c r="D109" s="455"/>
      <c r="E109" s="449"/>
      <c r="F109" s="449"/>
      <c r="G109" s="619"/>
      <c r="H109" s="619"/>
      <c r="I109" s="619"/>
      <c r="J109" s="619"/>
      <c r="K109" s="619"/>
      <c r="L109" s="619"/>
      <c r="M109" s="619"/>
      <c r="N109" s="619"/>
      <c r="O109" s="619"/>
      <c r="P109" s="619"/>
      <c r="Q109" s="476">
        <f>SUM(E109:P109)</f>
        <v>0</v>
      </c>
      <c r="R109" s="59"/>
    </row>
    <row r="110" spans="1:18" ht="12.75">
      <c r="A110" s="69"/>
      <c r="C110" s="27"/>
      <c r="D110" s="27"/>
      <c r="E110" s="27"/>
      <c r="F110" s="27"/>
      <c r="G110" s="27"/>
      <c r="H110" s="27"/>
      <c r="I110" s="27"/>
      <c r="J110" s="27"/>
      <c r="K110" s="27"/>
      <c r="L110" s="27"/>
      <c r="M110" s="27"/>
      <c r="N110" s="27"/>
      <c r="O110" s="27"/>
      <c r="P110" s="27"/>
      <c r="Q110" s="27"/>
      <c r="R110" s="27"/>
    </row>
    <row r="111" spans="1:18" ht="12.75">
      <c r="A111" s="69"/>
      <c r="B111" s="278" t="s">
        <v>321</v>
      </c>
      <c r="C111" s="27"/>
      <c r="D111" s="27"/>
      <c r="E111" s="27"/>
      <c r="F111" s="27"/>
      <c r="G111" s="27"/>
      <c r="H111" s="27"/>
      <c r="I111" s="27"/>
      <c r="J111" s="27"/>
      <c r="K111" s="27"/>
      <c r="L111" s="27"/>
      <c r="M111" s="27"/>
      <c r="N111" s="27"/>
      <c r="O111" s="27"/>
      <c r="P111" s="27"/>
      <c r="Q111" s="27"/>
      <c r="R111" s="27"/>
    </row>
    <row r="112" spans="1:18" ht="12.75">
      <c r="A112" s="69">
        <v>78</v>
      </c>
      <c r="B112" s="265" t="s">
        <v>347</v>
      </c>
      <c r="C112" s="27"/>
      <c r="D112" s="27"/>
      <c r="E112" s="256"/>
      <c r="F112" s="256"/>
      <c r="G112" s="256"/>
      <c r="H112" s="256"/>
      <c r="I112" s="256"/>
      <c r="J112" s="256"/>
      <c r="K112" s="256"/>
      <c r="L112" s="256"/>
      <c r="M112" s="256"/>
      <c r="N112" s="256"/>
      <c r="O112" s="256"/>
      <c r="P112" s="256"/>
      <c r="Q112" s="131">
        <f>SUM(E112:P112)</f>
        <v>0</v>
      </c>
      <c r="R112" s="27"/>
    </row>
    <row r="113" spans="1:18" ht="12.75">
      <c r="A113" s="69"/>
      <c r="C113" s="27"/>
      <c r="D113" s="27"/>
      <c r="E113" s="27"/>
      <c r="F113" s="27"/>
      <c r="G113" s="27"/>
      <c r="H113" s="27"/>
      <c r="I113" s="27"/>
      <c r="J113" s="27"/>
      <c r="K113" s="27"/>
      <c r="L113" s="27"/>
      <c r="M113" s="27"/>
      <c r="N113" s="27"/>
      <c r="O113" s="27"/>
      <c r="P113" s="27"/>
      <c r="Q113" s="27"/>
      <c r="R113" s="27"/>
    </row>
    <row r="114" spans="1:18" ht="30" customHeight="1">
      <c r="A114" s="685" t="str">
        <f>+'Part 1'!A101:Q101</f>
        <v>Note:  Except where stated otherwise, reporting is on an incurred basis (that is, reported in the period corresponding to dates of service, rather than to date paid).  With each new FSR submission, all prior quarters' data must be updated to reflect, in the column pertaining to the appropriate past month, the most recent revised IBNR estimates, the most recent Medicare capitation premium adjustments, and the most recent Medicare and Medicaid payment file data.</v>
      </c>
      <c r="B114" s="685"/>
      <c r="C114" s="685"/>
      <c r="D114" s="685"/>
      <c r="E114" s="685"/>
      <c r="F114" s="685"/>
      <c r="G114" s="685"/>
      <c r="H114" s="685"/>
      <c r="I114" s="685"/>
      <c r="J114" s="685"/>
      <c r="K114" s="685"/>
      <c r="L114" s="685"/>
      <c r="M114" s="685"/>
      <c r="N114" s="685"/>
      <c r="O114" s="685"/>
      <c r="P114" s="685"/>
      <c r="Q114" s="685"/>
      <c r="R114" s="22"/>
    </row>
    <row r="115" ht="12.75"/>
    <row r="116" ht="12.75">
      <c r="B116" s="501" t="s">
        <v>415</v>
      </c>
    </row>
    <row r="117" spans="1:17" ht="12.75">
      <c r="A117" s="69">
        <v>79</v>
      </c>
      <c r="D117" s="232" t="s">
        <v>315</v>
      </c>
      <c r="E117" s="620"/>
      <c r="F117" s="620"/>
      <c r="G117" s="620"/>
      <c r="H117" s="620"/>
      <c r="I117" s="620"/>
      <c r="J117" s="620"/>
      <c r="K117" s="620"/>
      <c r="L117" s="620"/>
      <c r="M117" s="620"/>
      <c r="N117" s="620"/>
      <c r="O117" s="620"/>
      <c r="P117" s="620"/>
      <c r="Q117" s="430"/>
    </row>
    <row r="118" spans="1:17" ht="12.75">
      <c r="A118" s="69">
        <v>80</v>
      </c>
      <c r="D118" s="114"/>
      <c r="E118" s="366">
        <f>SUM('Part 4'!E47+'Part 4'!E53+'Part 4'!E59+'Part 4'!E65+'Part 4'!E68+'Part 4'!E74)+E117</f>
        <v>0</v>
      </c>
      <c r="F118" s="366">
        <f>SUM('Part 4'!F47+'Part 4'!F53+'Part 4'!F59+'Part 4'!F65+'Part 4'!F68+'Part 4'!F74)+F117</f>
        <v>0</v>
      </c>
      <c r="G118" s="366">
        <f>SUM('Part 4'!G47+'Part 4'!G53+'Part 4'!G59+'Part 4'!G65+'Part 4'!G68+'Part 4'!G74)+G117</f>
        <v>0</v>
      </c>
      <c r="H118" s="366">
        <f>SUM('Part 4'!H47+'Part 4'!H53+'Part 4'!H59+'Part 4'!H65+'Part 4'!H68+'Part 4'!H74)+H117</f>
        <v>0</v>
      </c>
      <c r="I118" s="366">
        <f>SUM('Part 4'!I47+'Part 4'!I53+'Part 4'!I59+'Part 4'!I65+'Part 4'!I68+'Part 4'!I74)+I117</f>
        <v>0</v>
      </c>
      <c r="J118" s="366">
        <f>SUM('Part 4'!J47+'Part 4'!J53+'Part 4'!J59+'Part 4'!J65+'Part 4'!J68+'Part 4'!J74)+J117</f>
        <v>0</v>
      </c>
      <c r="K118" s="366">
        <f>SUM('Part 4'!K47+'Part 4'!K53+'Part 4'!K59+'Part 4'!K65+'Part 4'!K68+'Part 4'!K74)+K117</f>
        <v>0</v>
      </c>
      <c r="L118" s="366">
        <f>SUM('Part 4'!L47+'Part 4'!L53+'Part 4'!L59+'Part 4'!L65+'Part 4'!L68+'Part 4'!L74)+L117</f>
        <v>0</v>
      </c>
      <c r="M118" s="366">
        <f>SUM('Part 4'!M47+'Part 4'!M53+'Part 4'!M59+'Part 4'!M65+'Part 4'!M68+'Part 4'!M74)+M117</f>
        <v>0</v>
      </c>
      <c r="N118" s="366">
        <f>SUM('Part 4'!N47+'Part 4'!N53+'Part 4'!N59+'Part 4'!N65+'Part 4'!N68+'Part 4'!N74)+N117</f>
        <v>0</v>
      </c>
      <c r="O118" s="366">
        <f>SUM('Part 4'!O47+'Part 4'!O53+'Part 4'!O59+'Part 4'!O65+'Part 4'!O68+'Part 4'!O74)+O117</f>
        <v>0</v>
      </c>
      <c r="P118" s="366">
        <f>SUM('Part 4'!P47+'Part 4'!P53+'Part 4'!P59+'Part 4'!P65+'Part 4'!P68+'Part 4'!P74)+P117</f>
        <v>0</v>
      </c>
      <c r="Q118" s="366">
        <f>SUM('Part 4'!Q47+'Part 4'!Q53+'Part 4'!Q59+'Part 4'!Q65+'Part 4'!Q68+'Part 4'!Q74)+Q117</f>
        <v>0</v>
      </c>
    </row>
    <row r="119" spans="1:17" ht="12.75">
      <c r="A119" s="69">
        <v>81</v>
      </c>
      <c r="D119" s="367" t="s">
        <v>316</v>
      </c>
      <c r="E119" s="368">
        <f aca="true" t="shared" si="20" ref="E119:Q119">IF(E78=E118,0,"Not balanced")</f>
        <v>0</v>
      </c>
      <c r="F119" s="368">
        <f t="shared" si="20"/>
        <v>0</v>
      </c>
      <c r="G119" s="368">
        <f t="shared" si="20"/>
        <v>0</v>
      </c>
      <c r="H119" s="368">
        <f t="shared" si="20"/>
        <v>0</v>
      </c>
      <c r="I119" s="368">
        <f t="shared" si="20"/>
        <v>0</v>
      </c>
      <c r="J119" s="368">
        <f t="shared" si="20"/>
        <v>0</v>
      </c>
      <c r="K119" s="368">
        <f t="shared" si="20"/>
        <v>0</v>
      </c>
      <c r="L119" s="368">
        <f t="shared" si="20"/>
        <v>0</v>
      </c>
      <c r="M119" s="368">
        <f t="shared" si="20"/>
        <v>0</v>
      </c>
      <c r="N119" s="368">
        <f t="shared" si="20"/>
        <v>0</v>
      </c>
      <c r="O119" s="368">
        <f t="shared" si="20"/>
        <v>0</v>
      </c>
      <c r="P119" s="368">
        <f t="shared" si="20"/>
        <v>0</v>
      </c>
      <c r="Q119" s="368">
        <f t="shared" si="20"/>
        <v>0</v>
      </c>
    </row>
    <row r="120" spans="1:17" ht="24" customHeight="1">
      <c r="A120" s="101">
        <v>82</v>
      </c>
      <c r="B120" s="69"/>
      <c r="C120" s="69"/>
      <c r="D120" s="642" t="s">
        <v>506</v>
      </c>
      <c r="E120" s="641">
        <f aca="true" t="shared" si="21" ref="E120:K120">+E118-E78</f>
        <v>0</v>
      </c>
      <c r="F120" s="641">
        <f t="shared" si="21"/>
        <v>0</v>
      </c>
      <c r="G120" s="630">
        <f t="shared" si="21"/>
        <v>0</v>
      </c>
      <c r="H120" s="630">
        <f t="shared" si="21"/>
        <v>0</v>
      </c>
      <c r="I120" s="630">
        <f t="shared" si="21"/>
        <v>0</v>
      </c>
      <c r="J120" s="630">
        <f t="shared" si="21"/>
        <v>0</v>
      </c>
      <c r="K120" s="630">
        <f t="shared" si="21"/>
        <v>0</v>
      </c>
      <c r="L120" s="630">
        <f aca="true" t="shared" si="22" ref="L120:Q120">+L118-L78</f>
        <v>0</v>
      </c>
      <c r="M120" s="630">
        <f t="shared" si="22"/>
        <v>0</v>
      </c>
      <c r="N120" s="630">
        <f t="shared" si="22"/>
        <v>0</v>
      </c>
      <c r="O120" s="630">
        <f t="shared" si="22"/>
        <v>0</v>
      </c>
      <c r="P120" s="630">
        <f t="shared" si="22"/>
        <v>0</v>
      </c>
      <c r="Q120" s="630">
        <f t="shared" si="22"/>
        <v>0</v>
      </c>
    </row>
    <row r="121" spans="1:17" ht="12.75">
      <c r="A121" s="69">
        <v>83</v>
      </c>
      <c r="B121" s="69"/>
      <c r="C121" s="69"/>
      <c r="D121" s="232" t="s">
        <v>317</v>
      </c>
      <c r="E121" s="643"/>
      <c r="F121" s="643"/>
      <c r="G121" s="620"/>
      <c r="H121" s="620"/>
      <c r="I121" s="620"/>
      <c r="J121" s="620"/>
      <c r="K121" s="620"/>
      <c r="L121" s="620"/>
      <c r="M121" s="620"/>
      <c r="N121" s="620"/>
      <c r="O121" s="620"/>
      <c r="P121" s="620"/>
      <c r="Q121" s="430"/>
    </row>
    <row r="122" spans="1:17" ht="12.75">
      <c r="A122" s="69">
        <v>84</v>
      </c>
      <c r="B122" s="69"/>
      <c r="C122" s="69"/>
      <c r="D122" s="114"/>
      <c r="E122" s="114">
        <f>SUM('Part 4'!E16+'Part 4'!E22+'Part 4'!E28+'Part 4'!E34+'Part 4'!E40)+E121</f>
        <v>0</v>
      </c>
      <c r="F122" s="114">
        <f>SUM('Part 4'!F16+'Part 4'!F22+'Part 4'!F28+'Part 4'!F34+'Part 4'!F40)+F121</f>
        <v>0</v>
      </c>
      <c r="G122" s="366">
        <f>SUM('Part 4'!G16+'Part 4'!G22+'Part 4'!G28+'Part 4'!G34+'Part 4'!G40)+G121</f>
        <v>0</v>
      </c>
      <c r="H122" s="366">
        <f>SUM('Part 4'!H16+'Part 4'!H22+'Part 4'!H28+'Part 4'!H34+'Part 4'!H40)+H121</f>
        <v>0</v>
      </c>
      <c r="I122" s="366">
        <f>SUM('Part 4'!I16+'Part 4'!I22+'Part 4'!I28+'Part 4'!I34+'Part 4'!I40)+I121</f>
        <v>0</v>
      </c>
      <c r="J122" s="366">
        <f>SUM('Part 4'!J16+'Part 4'!J22+'Part 4'!J28+'Part 4'!J34+'Part 4'!J40)+J121</f>
        <v>0</v>
      </c>
      <c r="K122" s="366">
        <f>SUM('Part 4'!K16+'Part 4'!K22+'Part 4'!K28+'Part 4'!K34+'Part 4'!K40)+K121</f>
        <v>0</v>
      </c>
      <c r="L122" s="366">
        <f>SUM('Part 4'!L16+'Part 4'!L22+'Part 4'!L28+'Part 4'!L34+'Part 4'!L40)+L121</f>
        <v>0</v>
      </c>
      <c r="M122" s="366">
        <f>SUM('Part 4'!M16+'Part 4'!M22+'Part 4'!M28+'Part 4'!M34+'Part 4'!M40)+M121</f>
        <v>0</v>
      </c>
      <c r="N122" s="366">
        <f>SUM('Part 4'!N16+'Part 4'!N22+'Part 4'!N28+'Part 4'!N34+'Part 4'!N40)+N121</f>
        <v>0</v>
      </c>
      <c r="O122" s="366">
        <f>SUM('Part 4'!O16+'Part 4'!O22+'Part 4'!O28+'Part 4'!O34+'Part 4'!O40)+O121</f>
        <v>0</v>
      </c>
      <c r="P122" s="366">
        <f>SUM('Part 4'!P16+'Part 4'!P22+'Part 4'!P28+'Part 4'!P34+'Part 4'!P40)+P121</f>
        <v>0</v>
      </c>
      <c r="Q122" s="366">
        <f>SUM('Part 4'!Q16+'Part 4'!Q22+'Part 4'!Q28+'Part 4'!Q34+'Part 4'!Q40)+Q121</f>
        <v>0</v>
      </c>
    </row>
    <row r="123" spans="1:17" ht="12.75">
      <c r="A123" s="69">
        <v>85</v>
      </c>
      <c r="B123" s="69"/>
      <c r="C123" s="69"/>
      <c r="D123" s="367" t="s">
        <v>318</v>
      </c>
      <c r="E123" s="116">
        <f aca="true" t="shared" si="23" ref="E123:Q123">IF(E40=E122,0,"Not balanced")</f>
        <v>0</v>
      </c>
      <c r="F123" s="116">
        <f t="shared" si="23"/>
        <v>0</v>
      </c>
      <c r="G123" s="365">
        <f t="shared" si="23"/>
        <v>0</v>
      </c>
      <c r="H123" s="365">
        <f t="shared" si="23"/>
        <v>0</v>
      </c>
      <c r="I123" s="365">
        <f t="shared" si="23"/>
        <v>0</v>
      </c>
      <c r="J123" s="365">
        <f t="shared" si="23"/>
        <v>0</v>
      </c>
      <c r="K123" s="365">
        <f t="shared" si="23"/>
        <v>0</v>
      </c>
      <c r="L123" s="365">
        <f t="shared" si="23"/>
        <v>0</v>
      </c>
      <c r="M123" s="365">
        <f t="shared" si="23"/>
        <v>0</v>
      </c>
      <c r="N123" s="365">
        <f t="shared" si="23"/>
        <v>0</v>
      </c>
      <c r="O123" s="365">
        <f t="shared" si="23"/>
        <v>0</v>
      </c>
      <c r="P123" s="368">
        <f t="shared" si="23"/>
        <v>0</v>
      </c>
      <c r="Q123" s="368">
        <f t="shared" si="23"/>
        <v>0</v>
      </c>
    </row>
    <row r="124" spans="1:17" ht="12.75">
      <c r="A124" s="69">
        <v>86</v>
      </c>
      <c r="B124" s="69"/>
      <c r="C124" s="69"/>
      <c r="D124" s="642" t="s">
        <v>506</v>
      </c>
      <c r="E124" s="641">
        <f aca="true" t="shared" si="24" ref="E124:K124">+E122-E40</f>
        <v>0</v>
      </c>
      <c r="F124" s="641">
        <f t="shared" si="24"/>
        <v>0</v>
      </c>
      <c r="G124" s="630">
        <f t="shared" si="24"/>
        <v>0</v>
      </c>
      <c r="H124" s="630">
        <f t="shared" si="24"/>
        <v>0</v>
      </c>
      <c r="I124" s="630">
        <f t="shared" si="24"/>
        <v>0</v>
      </c>
      <c r="J124" s="630">
        <f t="shared" si="24"/>
        <v>0</v>
      </c>
      <c r="K124" s="630">
        <f t="shared" si="24"/>
        <v>0</v>
      </c>
      <c r="L124" s="630">
        <f aca="true" t="shared" si="25" ref="L124:Q124">+L122-L40</f>
        <v>0</v>
      </c>
      <c r="M124" s="630">
        <f t="shared" si="25"/>
        <v>0</v>
      </c>
      <c r="N124" s="630">
        <f t="shared" si="25"/>
        <v>0</v>
      </c>
      <c r="O124" s="630">
        <f t="shared" si="25"/>
        <v>0</v>
      </c>
      <c r="P124" s="630">
        <f t="shared" si="25"/>
        <v>0</v>
      </c>
      <c r="Q124" s="630">
        <f t="shared" si="25"/>
        <v>0</v>
      </c>
    </row>
    <row r="125" spans="1:22" s="65" customFormat="1" ht="24" customHeight="1">
      <c r="A125" s="65" t="s">
        <v>40</v>
      </c>
      <c r="S125" s="389"/>
      <c r="T125" s="389"/>
      <c r="U125" s="389"/>
      <c r="V125" s="389"/>
    </row>
    <row r="126" ht="12.75" customHeight="1" hidden="1"/>
    <row r="127" ht="12.75" customHeight="1" hidden="1">
      <c r="B127" s="68" t="s">
        <v>71</v>
      </c>
    </row>
    <row r="128" spans="3:6" ht="12.75" customHeight="1" hidden="1">
      <c r="C128" s="118" t="s">
        <v>75</v>
      </c>
      <c r="D128" s="118" t="s">
        <v>76</v>
      </c>
      <c r="F128" s="68" t="s">
        <v>77</v>
      </c>
    </row>
    <row r="129" spans="2:17" ht="12.75" customHeight="1" hidden="1">
      <c r="B129" s="2" t="s">
        <v>36</v>
      </c>
      <c r="C129" s="119">
        <v>0.75</v>
      </c>
      <c r="D129" s="119"/>
      <c r="E129" s="2">
        <f>ROUND(SUM(E114:E128),0)</f>
        <v>0</v>
      </c>
      <c r="F129" s="120" t="s">
        <v>80</v>
      </c>
      <c r="P129" s="2">
        <f>ROUND(SUM(P114:P128),0)</f>
        <v>0</v>
      </c>
      <c r="Q129" s="2">
        <f>ROUND(SUM(Q114:Q128),0)</f>
        <v>0</v>
      </c>
    </row>
    <row r="130" spans="2:6" ht="12.75" customHeight="1" hidden="1">
      <c r="B130" s="2" t="s">
        <v>53</v>
      </c>
      <c r="C130" s="119">
        <v>0</v>
      </c>
      <c r="D130" s="119"/>
      <c r="F130" s="120" t="s">
        <v>79</v>
      </c>
    </row>
    <row r="131" spans="2:6" ht="12.75" customHeight="1" hidden="1">
      <c r="B131" s="2" t="s">
        <v>72</v>
      </c>
      <c r="C131" s="119">
        <v>0.75</v>
      </c>
      <c r="D131" s="119"/>
      <c r="F131" s="120" t="s">
        <v>81</v>
      </c>
    </row>
    <row r="132" spans="2:6" ht="12.75" customHeight="1" hidden="1">
      <c r="B132" s="2" t="s">
        <v>73</v>
      </c>
      <c r="C132" s="119">
        <v>0.75</v>
      </c>
      <c r="D132" s="119"/>
      <c r="F132" s="2" t="s">
        <v>82</v>
      </c>
    </row>
    <row r="133" spans="2:6" ht="12.75" customHeight="1" hidden="1">
      <c r="B133" s="2" t="s">
        <v>74</v>
      </c>
      <c r="C133" s="119">
        <v>0</v>
      </c>
      <c r="D133" s="119"/>
      <c r="F133" s="120" t="s">
        <v>83</v>
      </c>
    </row>
    <row r="134" spans="2:4" ht="12.75" customHeight="1" hidden="1">
      <c r="B134" s="2" t="s">
        <v>54</v>
      </c>
      <c r="C134" s="119"/>
      <c r="D134" s="119"/>
    </row>
    <row r="135" spans="3:4" ht="12.75" customHeight="1" hidden="1">
      <c r="C135" s="119"/>
      <c r="D135" s="119"/>
    </row>
    <row r="136" spans="3:5" ht="12.75" customHeight="1" hidden="1">
      <c r="C136" s="2" t="s">
        <v>78</v>
      </c>
      <c r="E136" s="121">
        <f>+C129</f>
        <v>0.75</v>
      </c>
    </row>
    <row r="137" spans="19:22" s="65" customFormat="1" ht="12.75" customHeight="1" hidden="1">
      <c r="S137" s="389"/>
      <c r="T137" s="389"/>
      <c r="U137" s="389"/>
      <c r="V137" s="389"/>
    </row>
    <row r="140" s="263" customFormat="1" ht="12.75"/>
    <row r="141" s="263" customFormat="1" ht="12.75"/>
    <row r="142" s="263" customFormat="1" ht="12.75"/>
    <row r="143" s="263" customFormat="1" ht="12.75"/>
    <row r="144" s="263" customFormat="1" ht="12.75"/>
    <row r="145" s="263" customFormat="1" ht="12.75"/>
    <row r="146" s="263" customFormat="1" ht="12.75"/>
    <row r="147" s="263" customFormat="1" ht="12.75"/>
    <row r="148" s="263" customFormat="1" ht="12.75"/>
    <row r="149" s="263" customFormat="1" ht="12.75"/>
    <row r="150" s="263" customFormat="1" ht="12.75"/>
  </sheetData>
  <sheetProtection password="C4A1" sheet="1" formatColumns="0"/>
  <mergeCells count="11">
    <mergeCell ref="E81:P81"/>
    <mergeCell ref="B63:D63"/>
    <mergeCell ref="A114:Q114"/>
    <mergeCell ref="C8:F8"/>
    <mergeCell ref="D6:E6"/>
    <mergeCell ref="C3:H3"/>
    <mergeCell ref="B42:D42"/>
    <mergeCell ref="B80:D80"/>
    <mergeCell ref="B29:D29"/>
    <mergeCell ref="B31:D31"/>
    <mergeCell ref="E43:P43"/>
  </mergeCells>
  <conditionalFormatting sqref="P119">
    <cfRule type="cellIs" priority="12" dxfId="24" operator="equal" stopIfTrue="1">
      <formula>"Not balanced"</formula>
    </cfRule>
  </conditionalFormatting>
  <conditionalFormatting sqref="E119:O119">
    <cfRule type="cellIs" priority="11" dxfId="24" operator="equal" stopIfTrue="1">
      <formula>"Not balanced"</formula>
    </cfRule>
  </conditionalFormatting>
  <conditionalFormatting sqref="P123">
    <cfRule type="cellIs" priority="10" dxfId="24" operator="equal" stopIfTrue="1">
      <formula>"Not balanced"</formula>
    </cfRule>
  </conditionalFormatting>
  <conditionalFormatting sqref="Q119">
    <cfRule type="cellIs" priority="8" dxfId="24" operator="equal" stopIfTrue="1">
      <formula>"Not balanced"</formula>
    </cfRule>
  </conditionalFormatting>
  <conditionalFormatting sqref="Q123">
    <cfRule type="cellIs" priority="9" dxfId="24" operator="equal" stopIfTrue="1">
      <formula>"Not balanced"</formula>
    </cfRule>
  </conditionalFormatting>
  <conditionalFormatting sqref="E100:P100">
    <cfRule type="cellIs" priority="6" dxfId="25" operator="lessThan" stopIfTrue="1">
      <formula>-2</formula>
    </cfRule>
    <cfRule type="cellIs" priority="7" dxfId="25" operator="greaterThan" stopIfTrue="1">
      <formula>2</formula>
    </cfRule>
  </conditionalFormatting>
  <conditionalFormatting sqref="Q100">
    <cfRule type="cellIs" priority="4" dxfId="24" operator="lessThan" stopIfTrue="1">
      <formula>-100</formula>
    </cfRule>
    <cfRule type="cellIs" priority="5" dxfId="24" operator="greaterThan" stopIfTrue="1">
      <formula>100</formula>
    </cfRule>
  </conditionalFormatting>
  <conditionalFormatting sqref="Q6">
    <cfRule type="cellIs" priority="3" dxfId="23" operator="equal" stopIfTrue="1">
      <formula>0</formula>
    </cfRule>
  </conditionalFormatting>
  <conditionalFormatting sqref="C5">
    <cfRule type="cellIs" priority="1" dxfId="23" operator="lessThanOrEqual" stopIfTrue="1">
      <formula>42000</formula>
    </cfRule>
  </conditionalFormatting>
  <hyperlinks>
    <hyperlink ref="F130" r:id="rId1" display="http://www.hhsc.state.tx.us/rad/managed-care/downloads/2012-star-plus-info.pdf"/>
    <hyperlink ref="F129" r:id="rId2" display="http://www.hhsc.state.tx.us/rad/managed-care/downloads/2012-star-info.pdf"/>
    <hyperlink ref="F131" r:id="rId3" display="http://www.hhsc.state.tx.us/rad/managed-care/downloads/2012-chip-info.pdf"/>
    <hyperlink ref="F133" r:id="rId4" display="http://www.hhsc.state.tx.us/rad/managed-care/downloads/2012-star-health-info.pdf"/>
  </hyperlinks>
  <printOptions/>
  <pageMargins left="0.25" right="0.25" top="0.5" bottom="0.5" header="0.3" footer="0.3"/>
  <pageSetup cellComments="asDisplayed" fitToHeight="0" fitToWidth="1" horizontalDpi="600" verticalDpi="600" orientation="landscape" scale="62" r:id="rId7"/>
  <headerFooter alignWithMargins="0">
    <oddFooter>&amp;L&amp;A&amp;CMedical Expense by Service Type&amp;R&amp;D</oddFooter>
  </headerFooter>
  <rowBreaks count="1" manualBreakCount="1">
    <brk id="63" max="16" man="1"/>
  </rowBreaks>
  <legacyDrawing r:id="rId6"/>
</worksheet>
</file>

<file path=xl/worksheets/sheet8.xml><?xml version="1.0" encoding="utf-8"?>
<worksheet xmlns="http://schemas.openxmlformats.org/spreadsheetml/2006/main" xmlns:r="http://schemas.openxmlformats.org/officeDocument/2006/relationships">
  <sheetPr>
    <pageSetUpPr fitToPage="1"/>
  </sheetPr>
  <dimension ref="A1:V149"/>
  <sheetViews>
    <sheetView zoomScale="80" zoomScaleNormal="80" zoomScalePageLayoutView="0" workbookViewId="0" topLeftCell="A1">
      <pane xSplit="4" ySplit="10" topLeftCell="E11" activePane="bottomRight" state="frozen"/>
      <selection pane="topLeft" activeCell="E9" sqref="E9"/>
      <selection pane="topRight" activeCell="E9" sqref="E9"/>
      <selection pane="bottomLeft" activeCell="E9" sqref="E9"/>
      <selection pane="bottomRight" activeCell="E13" sqref="E13"/>
    </sheetView>
  </sheetViews>
  <sheetFormatPr defaultColWidth="9.33203125" defaultRowHeight="12.75"/>
  <cols>
    <col min="1" max="1" width="4.66015625" style="2" bestFit="1" customWidth="1"/>
    <col min="2" max="2" width="20" style="2" customWidth="1"/>
    <col min="3" max="3" width="18.66015625" style="2" customWidth="1"/>
    <col min="4" max="4" width="13.5" style="2" customWidth="1"/>
    <col min="5" max="16" width="13.83203125" style="2" customWidth="1"/>
    <col min="17" max="17" width="16.33203125" style="2" customWidth="1"/>
    <col min="18" max="18" width="2.83203125" style="2" customWidth="1"/>
    <col min="19" max="22" width="12.83203125" style="263" customWidth="1"/>
    <col min="23" max="24" width="12.83203125" style="2" customWidth="1"/>
    <col min="25" max="16384" width="9.33203125" style="2" customWidth="1"/>
  </cols>
  <sheetData>
    <row r="1" spans="1:18" ht="12.75">
      <c r="A1" s="91"/>
      <c r="B1" s="91" t="str">
        <f>+'Part 1'!B1</f>
        <v>State of Texas</v>
      </c>
      <c r="C1" s="91"/>
      <c r="D1" s="26" t="s">
        <v>16</v>
      </c>
      <c r="E1" s="26"/>
      <c r="F1" s="26"/>
      <c r="G1" s="26"/>
      <c r="H1" s="26"/>
      <c r="I1" s="26"/>
      <c r="J1" s="26"/>
      <c r="K1" s="26"/>
      <c r="L1" s="26"/>
      <c r="M1" s="26"/>
      <c r="N1" s="26" t="str">
        <f>+'Part 1'!N1</f>
        <v>HHSC Medicaid/CHIP Division - Finance</v>
      </c>
      <c r="O1" s="26"/>
      <c r="P1" s="26"/>
      <c r="Q1" s="26"/>
      <c r="R1" s="57"/>
    </row>
    <row r="2" spans="1:18" ht="8.25" customHeight="1">
      <c r="A2" s="91"/>
      <c r="B2" s="91"/>
      <c r="C2" s="91"/>
      <c r="D2" s="26"/>
      <c r="E2" s="26"/>
      <c r="F2" s="26"/>
      <c r="G2" s="26"/>
      <c r="H2" s="26"/>
      <c r="I2" s="26"/>
      <c r="J2" s="26"/>
      <c r="K2" s="26"/>
      <c r="L2" s="26"/>
      <c r="M2" s="26"/>
      <c r="N2" s="26"/>
      <c r="O2" s="26"/>
      <c r="P2" s="26"/>
      <c r="Q2" s="26"/>
      <c r="R2" s="57"/>
    </row>
    <row r="3" spans="1:18" ht="18">
      <c r="A3" s="4"/>
      <c r="B3" s="5" t="s">
        <v>242</v>
      </c>
      <c r="C3" s="702" t="str">
        <f>'Part 1'!C3:F3</f>
        <v>             ----------------------------------------&gt;            </v>
      </c>
      <c r="D3" s="702"/>
      <c r="E3" s="702"/>
      <c r="F3" s="702"/>
      <c r="G3" s="702"/>
      <c r="H3" s="702"/>
      <c r="N3" s="259" t="str">
        <f>+'Part 1'!N3</f>
        <v>MMP self-reported data, subject to audit</v>
      </c>
      <c r="R3" s="56"/>
    </row>
    <row r="4" spans="1:18" ht="15.75">
      <c r="A4" s="4"/>
      <c r="B4" s="5" t="s">
        <v>4</v>
      </c>
      <c r="C4" s="95">
        <f>+'Part 1'!C4</f>
        <v>2017</v>
      </c>
      <c r="E4" s="80" t="s">
        <v>15</v>
      </c>
      <c r="F4" s="398" t="str">
        <f>+'Part 1'!F4:F4</f>
        <v>MMP Dual Demo - Integrated Care Program (STAR+PLUS+Medicare)</v>
      </c>
      <c r="G4" s="100"/>
      <c r="H4" s="96"/>
      <c r="I4" s="96"/>
      <c r="J4" s="96"/>
      <c r="K4" s="96"/>
      <c r="L4" s="96"/>
      <c r="M4" s="96"/>
      <c r="N4" s="96"/>
      <c r="O4" s="96"/>
      <c r="P4" s="96"/>
      <c r="Q4" s="97"/>
      <c r="R4" s="103"/>
    </row>
    <row r="5" spans="1:18" ht="12.75">
      <c r="A5" s="4"/>
      <c r="B5" s="5" t="s">
        <v>5</v>
      </c>
      <c r="C5" s="108">
        <f>+'Part 1'!C5</f>
        <v>0</v>
      </c>
      <c r="E5" s="81" t="s">
        <v>284</v>
      </c>
      <c r="F5" s="106">
        <f>+'Part 1'!F5:F5</f>
        <v>0</v>
      </c>
      <c r="G5" s="92"/>
      <c r="H5" s="93"/>
      <c r="I5" s="93"/>
      <c r="J5" s="93"/>
      <c r="K5" s="93"/>
      <c r="L5" s="93"/>
      <c r="M5" s="93"/>
      <c r="N5" s="93"/>
      <c r="O5" s="93"/>
      <c r="P5" s="402" t="s">
        <v>338</v>
      </c>
      <c r="Q5" s="505">
        <f>+'Part 1'!Q5</f>
        <v>2.3</v>
      </c>
      <c r="R5" s="103"/>
    </row>
    <row r="6" spans="1:18" ht="15">
      <c r="A6" s="4"/>
      <c r="B6" s="5" t="s">
        <v>6</v>
      </c>
      <c r="C6" s="106">
        <f>'Part 1'!C6</f>
        <v>0</v>
      </c>
      <c r="D6" s="690" t="s">
        <v>85</v>
      </c>
      <c r="E6" s="690"/>
      <c r="F6" s="108">
        <f>+'Part 1'!G6</f>
        <v>0</v>
      </c>
      <c r="G6" s="93"/>
      <c r="H6" s="93"/>
      <c r="I6" s="93"/>
      <c r="J6" s="93"/>
      <c r="K6" s="93"/>
      <c r="L6" s="93"/>
      <c r="M6" s="93"/>
      <c r="N6" s="93"/>
      <c r="O6" s="93"/>
      <c r="P6" s="93"/>
      <c r="Q6" s="584">
        <f>+'Part 1'!Q6</f>
        <v>0</v>
      </c>
      <c r="R6" s="103"/>
    </row>
    <row r="7" spans="1:18" ht="12.75">
      <c r="A7" s="24"/>
      <c r="B7" s="1"/>
      <c r="C7" s="6"/>
      <c r="D7" s="6"/>
      <c r="E7" s="6"/>
      <c r="F7" s="6"/>
      <c r="G7" s="7"/>
      <c r="H7" s="109"/>
      <c r="I7" s="109"/>
      <c r="J7" s="109"/>
      <c r="K7" s="109"/>
      <c r="L7" s="109"/>
      <c r="M7" s="109"/>
      <c r="N7" s="109"/>
      <c r="O7" s="109"/>
      <c r="P7" s="109"/>
      <c r="Q7" s="5"/>
      <c r="R7" s="7"/>
    </row>
    <row r="8" spans="1:18" ht="18">
      <c r="A8" s="25"/>
      <c r="B8" s="98" t="s">
        <v>90</v>
      </c>
      <c r="C8" s="701" t="s">
        <v>99</v>
      </c>
      <c r="D8" s="694"/>
      <c r="E8" s="694"/>
      <c r="F8" s="694"/>
      <c r="G8" s="123" t="s">
        <v>296</v>
      </c>
      <c r="H8" s="105"/>
      <c r="I8" s="105"/>
      <c r="J8" s="105"/>
      <c r="K8" s="105"/>
      <c r="L8" s="105"/>
      <c r="M8" s="105"/>
      <c r="N8" s="105"/>
      <c r="O8" s="105"/>
      <c r="P8" s="105"/>
      <c r="Q8" s="105"/>
      <c r="R8" s="112"/>
    </row>
    <row r="9" spans="1:18" ht="12.75">
      <c r="A9" s="16" t="s">
        <v>210</v>
      </c>
      <c r="B9" s="10"/>
      <c r="C9" s="9"/>
      <c r="D9" s="9"/>
      <c r="E9" s="9"/>
      <c r="F9" s="9"/>
      <c r="G9" s="9"/>
      <c r="H9" s="9"/>
      <c r="I9" s="9"/>
      <c r="J9" s="9"/>
      <c r="K9" s="9"/>
      <c r="L9" s="9"/>
      <c r="M9" s="9"/>
      <c r="N9" s="9"/>
      <c r="O9" s="9"/>
      <c r="P9" s="9"/>
      <c r="Q9" s="414" t="s">
        <v>364</v>
      </c>
      <c r="R9" s="9"/>
    </row>
    <row r="10" spans="2:18" ht="12.75">
      <c r="B10" s="228"/>
      <c r="C10" s="228"/>
      <c r="D10" s="229" t="s">
        <v>0</v>
      </c>
      <c r="E10" s="243">
        <f>+'Part 1'!E10</f>
        <v>42628</v>
      </c>
      <c r="F10" s="243">
        <f>+'Part 1'!F10</f>
        <v>42659</v>
      </c>
      <c r="G10" s="243">
        <f>+'Part 1'!G10</f>
        <v>42690</v>
      </c>
      <c r="H10" s="243">
        <f>+'Part 1'!H10</f>
        <v>42721</v>
      </c>
      <c r="I10" s="243">
        <f>+'Part 1'!I10</f>
        <v>42752</v>
      </c>
      <c r="J10" s="243">
        <f>+'Part 1'!J10</f>
        <v>42783</v>
      </c>
      <c r="K10" s="243">
        <f>+'Part 1'!K10</f>
        <v>42814</v>
      </c>
      <c r="L10" s="243">
        <f>+'Part 1'!L10</f>
        <v>42845</v>
      </c>
      <c r="M10" s="243">
        <f>+'Part 1'!M10</f>
        <v>42876</v>
      </c>
      <c r="N10" s="243">
        <f>+'Part 1'!N10</f>
        <v>42907</v>
      </c>
      <c r="O10" s="243">
        <f>+'Part 1'!O10</f>
        <v>42938</v>
      </c>
      <c r="P10" s="243">
        <f>+'Part 1'!P10</f>
        <v>42969</v>
      </c>
      <c r="Q10" s="231" t="s">
        <v>1</v>
      </c>
      <c r="R10" s="23"/>
    </row>
    <row r="11" spans="1:18" ht="15.75">
      <c r="A11" s="102"/>
      <c r="B11" s="581" t="s">
        <v>189</v>
      </c>
      <c r="C11" s="11"/>
      <c r="D11" s="11"/>
      <c r="E11" s="11"/>
      <c r="F11" s="11"/>
      <c r="G11" s="11"/>
      <c r="H11" s="11"/>
      <c r="I11" s="11"/>
      <c r="J11" s="11"/>
      <c r="K11" s="11"/>
      <c r="L11" s="11"/>
      <c r="M11" s="11"/>
      <c r="N11" s="11"/>
      <c r="O11" s="11"/>
      <c r="P11" s="11"/>
      <c r="Q11" s="11"/>
      <c r="R11" s="11"/>
    </row>
    <row r="12" spans="1:18" ht="12.75">
      <c r="A12" s="15"/>
      <c r="B12" s="200" t="s">
        <v>190</v>
      </c>
      <c r="C12" s="185"/>
      <c r="D12" s="11"/>
      <c r="E12" s="11"/>
      <c r="F12" s="11"/>
      <c r="G12" s="11"/>
      <c r="H12" s="11"/>
      <c r="I12" s="11"/>
      <c r="J12" s="11"/>
      <c r="K12" s="11"/>
      <c r="L12" s="11"/>
      <c r="M12" s="11"/>
      <c r="N12" s="11"/>
      <c r="O12" s="11"/>
      <c r="P12" s="11"/>
      <c r="Q12" s="11"/>
      <c r="R12" s="11"/>
    </row>
    <row r="13" spans="1:18" ht="12.75">
      <c r="A13" s="15">
        <v>1</v>
      </c>
      <c r="B13" s="167" t="s">
        <v>385</v>
      </c>
      <c r="C13" s="37"/>
      <c r="D13" s="11"/>
      <c r="E13" s="616"/>
      <c r="F13" s="616"/>
      <c r="G13" s="616"/>
      <c r="H13" s="616"/>
      <c r="I13" s="616"/>
      <c r="J13" s="616"/>
      <c r="K13" s="616"/>
      <c r="L13" s="616"/>
      <c r="M13" s="616"/>
      <c r="N13" s="616"/>
      <c r="O13" s="616"/>
      <c r="P13" s="616"/>
      <c r="Q13" s="29">
        <f>SUM(E13:P13)</f>
        <v>0</v>
      </c>
      <c r="R13" s="11"/>
    </row>
    <row r="14" spans="1:18" ht="12.75">
      <c r="A14" s="15">
        <v>2</v>
      </c>
      <c r="B14" s="167" t="s">
        <v>386</v>
      </c>
      <c r="C14" s="37"/>
      <c r="D14" s="11"/>
      <c r="E14" s="616"/>
      <c r="F14" s="616"/>
      <c r="G14" s="616"/>
      <c r="H14" s="616"/>
      <c r="I14" s="616"/>
      <c r="J14" s="616"/>
      <c r="K14" s="616"/>
      <c r="L14" s="616"/>
      <c r="M14" s="616"/>
      <c r="N14" s="616"/>
      <c r="O14" s="616"/>
      <c r="P14" s="616"/>
      <c r="Q14" s="29">
        <f>SUM(E14:P14)</f>
        <v>0</v>
      </c>
      <c r="R14" s="11"/>
    </row>
    <row r="15" spans="1:18" ht="12.75">
      <c r="A15" s="15">
        <v>3</v>
      </c>
      <c r="B15" s="167" t="s">
        <v>161</v>
      </c>
      <c r="C15" s="37"/>
      <c r="D15" s="11"/>
      <c r="E15" s="616"/>
      <c r="F15" s="616"/>
      <c r="G15" s="616"/>
      <c r="H15" s="616"/>
      <c r="I15" s="616"/>
      <c r="J15" s="616"/>
      <c r="K15" s="616"/>
      <c r="L15" s="616"/>
      <c r="M15" s="616"/>
      <c r="N15" s="616"/>
      <c r="O15" s="616"/>
      <c r="P15" s="616"/>
      <c r="Q15" s="29">
        <f>SUM(E15:P15)</f>
        <v>0</v>
      </c>
      <c r="R15" s="11"/>
    </row>
    <row r="16" spans="1:18" ht="12.75">
      <c r="A16" s="201">
        <v>4</v>
      </c>
      <c r="B16" s="198" t="s">
        <v>304</v>
      </c>
      <c r="C16" s="187"/>
      <c r="D16" s="11"/>
      <c r="E16" s="188">
        <f>SUM(E13:E15)</f>
        <v>0</v>
      </c>
      <c r="F16" s="188">
        <f aca="true" t="shared" si="0" ref="F16:P16">SUM(F13:F15)</f>
        <v>0</v>
      </c>
      <c r="G16" s="188">
        <f t="shared" si="0"/>
        <v>0</v>
      </c>
      <c r="H16" s="188">
        <f t="shared" si="0"/>
        <v>0</v>
      </c>
      <c r="I16" s="188">
        <f t="shared" si="0"/>
        <v>0</v>
      </c>
      <c r="J16" s="188">
        <f t="shared" si="0"/>
        <v>0</v>
      </c>
      <c r="K16" s="188">
        <f t="shared" si="0"/>
        <v>0</v>
      </c>
      <c r="L16" s="188">
        <f t="shared" si="0"/>
        <v>0</v>
      </c>
      <c r="M16" s="188">
        <f t="shared" si="0"/>
        <v>0</v>
      </c>
      <c r="N16" s="188">
        <f t="shared" si="0"/>
        <v>0</v>
      </c>
      <c r="O16" s="188">
        <f t="shared" si="0"/>
        <v>0</v>
      </c>
      <c r="P16" s="188">
        <f t="shared" si="0"/>
        <v>0</v>
      </c>
      <c r="Q16" s="189">
        <f>SUM(Q13:Q15)</f>
        <v>0</v>
      </c>
      <c r="R16" s="11"/>
    </row>
    <row r="17" spans="1:18" ht="12.75">
      <c r="A17" s="201">
        <v>5</v>
      </c>
      <c r="B17" s="266" t="s">
        <v>416</v>
      </c>
      <c r="C17" s="190"/>
      <c r="D17" s="11"/>
      <c r="E17" s="222"/>
      <c r="F17" s="222"/>
      <c r="G17" s="222"/>
      <c r="H17" s="222"/>
      <c r="I17" s="222"/>
      <c r="J17" s="222"/>
      <c r="K17" s="627"/>
      <c r="L17" s="627"/>
      <c r="M17" s="627"/>
      <c r="N17" s="627"/>
      <c r="O17" s="627"/>
      <c r="P17" s="627"/>
      <c r="Q17" s="204">
        <f>SUM(E17:P17)</f>
        <v>0</v>
      </c>
      <c r="R17" s="11"/>
    </row>
    <row r="18" spans="1:18" ht="12.75">
      <c r="A18" s="201">
        <v>6</v>
      </c>
      <c r="B18" s="198" t="s">
        <v>514</v>
      </c>
      <c r="C18" s="187"/>
      <c r="D18" s="11"/>
      <c r="E18" s="187">
        <f>SUM(E16:E17)</f>
        <v>0</v>
      </c>
      <c r="F18" s="187">
        <f aca="true" t="shared" si="1" ref="F18:P18">SUM(F16:F17)</f>
        <v>0</v>
      </c>
      <c r="G18" s="187">
        <f t="shared" si="1"/>
        <v>0</v>
      </c>
      <c r="H18" s="187">
        <f t="shared" si="1"/>
        <v>0</v>
      </c>
      <c r="I18" s="187">
        <f t="shared" si="1"/>
        <v>0</v>
      </c>
      <c r="J18" s="187">
        <f t="shared" si="1"/>
        <v>0</v>
      </c>
      <c r="K18" s="187">
        <f t="shared" si="1"/>
        <v>0</v>
      </c>
      <c r="L18" s="187">
        <f t="shared" si="1"/>
        <v>0</v>
      </c>
      <c r="M18" s="187">
        <f t="shared" si="1"/>
        <v>0</v>
      </c>
      <c r="N18" s="187">
        <f t="shared" si="1"/>
        <v>0</v>
      </c>
      <c r="O18" s="187">
        <f t="shared" si="1"/>
        <v>0</v>
      </c>
      <c r="P18" s="187">
        <f t="shared" si="1"/>
        <v>0</v>
      </c>
      <c r="Q18" s="589">
        <f>SUM(Q16:Q17)</f>
        <v>0</v>
      </c>
      <c r="R18" s="11"/>
    </row>
    <row r="19" spans="1:18" ht="12.75">
      <c r="A19" s="201">
        <v>7</v>
      </c>
      <c r="B19" s="199" t="s">
        <v>499</v>
      </c>
      <c r="C19" s="187"/>
      <c r="D19" s="11"/>
      <c r="E19" s="590"/>
      <c r="F19" s="590"/>
      <c r="G19" s="590"/>
      <c r="H19" s="590"/>
      <c r="I19" s="590"/>
      <c r="J19" s="590"/>
      <c r="K19" s="590"/>
      <c r="L19" s="590"/>
      <c r="M19" s="590"/>
      <c r="N19" s="590"/>
      <c r="O19" s="590"/>
      <c r="P19" s="590"/>
      <c r="Q19" s="29">
        <f>SUM(E19:P19)</f>
        <v>0</v>
      </c>
      <c r="R19" s="11"/>
    </row>
    <row r="20" spans="1:18" ht="13.5" thickBot="1">
      <c r="A20" s="201">
        <v>8</v>
      </c>
      <c r="B20" s="198" t="s">
        <v>500</v>
      </c>
      <c r="C20" s="187"/>
      <c r="D20" s="11"/>
      <c r="E20" s="206">
        <f>+E18-E19</f>
        <v>0</v>
      </c>
      <c r="F20" s="206">
        <f aca="true" t="shared" si="2" ref="F20:Q20">+F18-F19</f>
        <v>0</v>
      </c>
      <c r="G20" s="206">
        <f t="shared" si="2"/>
        <v>0</v>
      </c>
      <c r="H20" s="206">
        <f t="shared" si="2"/>
        <v>0</v>
      </c>
      <c r="I20" s="206">
        <f t="shared" si="2"/>
        <v>0</v>
      </c>
      <c r="J20" s="206">
        <f t="shared" si="2"/>
        <v>0</v>
      </c>
      <c r="K20" s="206">
        <f t="shared" si="2"/>
        <v>0</v>
      </c>
      <c r="L20" s="206">
        <f t="shared" si="2"/>
        <v>0</v>
      </c>
      <c r="M20" s="206">
        <f t="shared" si="2"/>
        <v>0</v>
      </c>
      <c r="N20" s="206">
        <f t="shared" si="2"/>
        <v>0</v>
      </c>
      <c r="O20" s="206">
        <f t="shared" si="2"/>
        <v>0</v>
      </c>
      <c r="P20" s="206">
        <f t="shared" si="2"/>
        <v>0</v>
      </c>
      <c r="Q20" s="206">
        <f t="shared" si="2"/>
        <v>0</v>
      </c>
      <c r="R20" s="11"/>
    </row>
    <row r="21" spans="1:18" ht="7.5" customHeight="1" thickTop="1">
      <c r="A21" s="15"/>
      <c r="B21" s="27"/>
      <c r="C21" s="37"/>
      <c r="D21" s="11"/>
      <c r="E21" s="37"/>
      <c r="F21" s="37"/>
      <c r="G21" s="37"/>
      <c r="H21" s="37"/>
      <c r="I21" s="37"/>
      <c r="J21" s="37"/>
      <c r="K21" s="37"/>
      <c r="L21" s="37"/>
      <c r="M21" s="37"/>
      <c r="N21" s="37"/>
      <c r="O21" s="37"/>
      <c r="P21" s="37"/>
      <c r="Q21" s="37"/>
      <c r="R21" s="11"/>
    </row>
    <row r="22" spans="1:18" ht="12.75">
      <c r="A22" s="15"/>
      <c r="B22" s="202" t="s">
        <v>191</v>
      </c>
      <c r="C22" s="34"/>
      <c r="D22" s="11"/>
      <c r="E22" s="512"/>
      <c r="F22" s="38"/>
      <c r="G22" s="38"/>
      <c r="H22" s="38"/>
      <c r="I22" s="38"/>
      <c r="J22" s="38"/>
      <c r="K22" s="38"/>
      <c r="L22" s="38"/>
      <c r="M22" s="38"/>
      <c r="N22" s="38"/>
      <c r="O22" s="38"/>
      <c r="P22" s="38"/>
      <c r="Q22" s="38"/>
      <c r="R22" s="11"/>
    </row>
    <row r="23" spans="1:18" ht="12.75">
      <c r="A23" s="201">
        <v>9</v>
      </c>
      <c r="B23" s="636" t="s">
        <v>385</v>
      </c>
      <c r="C23" s="60"/>
      <c r="D23" s="11"/>
      <c r="E23" s="644">
        <f>IF('Part 3'!E$12=0,0,E13/'Part 3'!E$12)</f>
        <v>0</v>
      </c>
      <c r="F23" s="39">
        <f>IF('Part 3'!F$12=0,0,F13/'Part 3'!F$12)</f>
        <v>0</v>
      </c>
      <c r="G23" s="39">
        <f>IF('Part 3'!G$12=0,0,G13/'Part 3'!G$12)</f>
        <v>0</v>
      </c>
      <c r="H23" s="39">
        <f>IF('Part 3'!H$12=0,0,H13/'Part 3'!H$12)</f>
        <v>0</v>
      </c>
      <c r="I23" s="39">
        <f>IF('Part 3'!I$12=0,0,I13/'Part 3'!I$12)</f>
        <v>0</v>
      </c>
      <c r="J23" s="39">
        <f>IF('Part 3'!J$12=0,0,J13/'Part 3'!J$12)</f>
        <v>0</v>
      </c>
      <c r="K23" s="39">
        <f>IF('Part 3'!K$12=0,0,K13/'Part 3'!K$12)</f>
        <v>0</v>
      </c>
      <c r="L23" s="39">
        <f>IF('Part 3'!L$12=0,0,L13/'Part 3'!L$12)</f>
        <v>0</v>
      </c>
      <c r="M23" s="39">
        <f>IF('Part 3'!M$12=0,0,M13/'Part 3'!M$12)</f>
        <v>0</v>
      </c>
      <c r="N23" s="39">
        <f>IF('Part 3'!N$12=0,0,N13/'Part 3'!N$12)</f>
        <v>0</v>
      </c>
      <c r="O23" s="39">
        <f>IF('Part 3'!O$12=0,0,O13/'Part 3'!O$12)</f>
        <v>0</v>
      </c>
      <c r="P23" s="39">
        <f>IF('Part 3'!P$12=0,0,P13/'Part 3'!P$12)</f>
        <v>0</v>
      </c>
      <c r="Q23" s="39">
        <f>IF('Part 3'!Q$12=0,0,Q13/'Part 3'!Q$12)</f>
        <v>0</v>
      </c>
      <c r="R23" s="11"/>
    </row>
    <row r="24" spans="1:18" ht="12.75">
      <c r="A24" s="201">
        <v>10</v>
      </c>
      <c r="B24" s="636" t="s">
        <v>386</v>
      </c>
      <c r="C24" s="60"/>
      <c r="D24" s="11"/>
      <c r="E24" s="644">
        <f>IF('Part 3'!E$13=0,0,E14/'Part 3'!E$13)</f>
        <v>0</v>
      </c>
      <c r="F24" s="39">
        <f>IF('Part 3'!F$13=0,0,F14/'Part 3'!F$13)</f>
        <v>0</v>
      </c>
      <c r="G24" s="39">
        <f>IF('Part 3'!G$13=0,0,G14/'Part 3'!G$13)</f>
        <v>0</v>
      </c>
      <c r="H24" s="39">
        <f>IF('Part 3'!H$13=0,0,H14/'Part 3'!H$13)</f>
        <v>0</v>
      </c>
      <c r="I24" s="39">
        <f>IF('Part 3'!I$13=0,0,I14/'Part 3'!I$13)</f>
        <v>0</v>
      </c>
      <c r="J24" s="39">
        <f>IF('Part 3'!J$13=0,0,J14/'Part 3'!J$13)</f>
        <v>0</v>
      </c>
      <c r="K24" s="39">
        <f>IF('Part 3'!K$13=0,0,K14/'Part 3'!K$13)</f>
        <v>0</v>
      </c>
      <c r="L24" s="39">
        <f>IF('Part 3'!L$13=0,0,L14/'Part 3'!L$13)</f>
        <v>0</v>
      </c>
      <c r="M24" s="39">
        <f>IF('Part 3'!M$13=0,0,M14/'Part 3'!M$13)</f>
        <v>0</v>
      </c>
      <c r="N24" s="39">
        <f>IF('Part 3'!N$13=0,0,N14/'Part 3'!N$13)</f>
        <v>0</v>
      </c>
      <c r="O24" s="39">
        <f>IF('Part 3'!O$13=0,0,O14/'Part 3'!O$13)</f>
        <v>0</v>
      </c>
      <c r="P24" s="39">
        <f>IF('Part 3'!P$13=0,0,P14/'Part 3'!P$13)</f>
        <v>0</v>
      </c>
      <c r="Q24" s="39">
        <f>IF('Part 3'!Q$13=0,0,Q14/'Part 3'!Q$13)</f>
        <v>0</v>
      </c>
      <c r="R24" s="11"/>
    </row>
    <row r="25" spans="1:18" ht="12.75">
      <c r="A25" s="201">
        <v>11</v>
      </c>
      <c r="B25" s="636" t="s">
        <v>161</v>
      </c>
      <c r="C25" s="60"/>
      <c r="D25" s="11"/>
      <c r="E25" s="644">
        <f>IF('Part 3'!E$14=0,0,E15/'Part 3'!E$14)</f>
        <v>0</v>
      </c>
      <c r="F25" s="39">
        <f>IF('Part 3'!F$14=0,0,F15/'Part 3'!F$14)</f>
        <v>0</v>
      </c>
      <c r="G25" s="39">
        <f>IF('Part 3'!G$14=0,0,G15/'Part 3'!G$14)</f>
        <v>0</v>
      </c>
      <c r="H25" s="39">
        <f>IF('Part 3'!H$14=0,0,H15/'Part 3'!H$14)</f>
        <v>0</v>
      </c>
      <c r="I25" s="39">
        <f>IF('Part 3'!I$14=0,0,I15/'Part 3'!I$14)</f>
        <v>0</v>
      </c>
      <c r="J25" s="39">
        <f>IF('Part 3'!J$14=0,0,J15/'Part 3'!J$14)</f>
        <v>0</v>
      </c>
      <c r="K25" s="39">
        <f>IF('Part 3'!K$14=0,0,K15/'Part 3'!K$14)</f>
        <v>0</v>
      </c>
      <c r="L25" s="39">
        <f>IF('Part 3'!L$14=0,0,L15/'Part 3'!L$14)</f>
        <v>0</v>
      </c>
      <c r="M25" s="39">
        <f>IF('Part 3'!M$14=0,0,M15/'Part 3'!M$14)</f>
        <v>0</v>
      </c>
      <c r="N25" s="39">
        <f>IF('Part 3'!N$14=0,0,N15/'Part 3'!N$14)</f>
        <v>0</v>
      </c>
      <c r="O25" s="39">
        <f>IF('Part 3'!O$14=0,0,O15/'Part 3'!O$14)</f>
        <v>0</v>
      </c>
      <c r="P25" s="39">
        <f>IF('Part 3'!P$14=0,0,P15/'Part 3'!P$14)</f>
        <v>0</v>
      </c>
      <c r="Q25" s="39">
        <f>IF('Part 3'!Q$14=0,0,Q15/'Part 3'!Q$14)</f>
        <v>0</v>
      </c>
      <c r="R25" s="11"/>
    </row>
    <row r="26" spans="1:18" ht="12.75">
      <c r="A26" s="201">
        <v>12</v>
      </c>
      <c r="B26" s="199" t="s">
        <v>192</v>
      </c>
      <c r="C26" s="190"/>
      <c r="D26" s="11"/>
      <c r="E26" s="645">
        <f>IF('Part 3'!E$15=0,0,E16/('Part 3'!E$15))</f>
        <v>0</v>
      </c>
      <c r="F26" s="30">
        <f>IF('Part 3'!F$15=0,0,F16/('Part 3'!F$15))</f>
        <v>0</v>
      </c>
      <c r="G26" s="30">
        <f>IF('Part 3'!G$15=0,0,G16/('Part 3'!G$15))</f>
        <v>0</v>
      </c>
      <c r="H26" s="30">
        <f>IF('Part 3'!H$15=0,0,H16/('Part 3'!H$15))</f>
        <v>0</v>
      </c>
      <c r="I26" s="30">
        <f>IF('Part 3'!I$15=0,0,I16/('Part 3'!I$15))</f>
        <v>0</v>
      </c>
      <c r="J26" s="30">
        <f>IF('Part 3'!J$15=0,0,J16/('Part 3'!J$15))</f>
        <v>0</v>
      </c>
      <c r="K26" s="30">
        <f>IF('Part 3'!K$15=0,0,K16/('Part 3'!K$15))</f>
        <v>0</v>
      </c>
      <c r="L26" s="30">
        <f>IF('Part 3'!L$15=0,0,L16/('Part 3'!L$15))</f>
        <v>0</v>
      </c>
      <c r="M26" s="30">
        <f>IF('Part 3'!M$15=0,0,M16/('Part 3'!M$15))</f>
        <v>0</v>
      </c>
      <c r="N26" s="30">
        <f>IF('Part 3'!N$15=0,0,N16/('Part 3'!N$15))</f>
        <v>0</v>
      </c>
      <c r="O26" s="30">
        <f>IF('Part 3'!O$15=0,0,O16/('Part 3'!O$15))</f>
        <v>0</v>
      </c>
      <c r="P26" s="30">
        <f>IF('Part 3'!P$15=0,0,P16/('Part 3'!P$15))</f>
        <v>0</v>
      </c>
      <c r="Q26" s="30">
        <f>IF('Part 3'!Q$15=0,0,Q16/('Part 3'!Q$15))</f>
        <v>0</v>
      </c>
      <c r="R26" s="11"/>
    </row>
    <row r="27" spans="1:18" ht="12.75">
      <c r="A27" s="201">
        <v>13</v>
      </c>
      <c r="B27" s="199" t="s">
        <v>515</v>
      </c>
      <c r="C27" s="190"/>
      <c r="D27" s="11"/>
      <c r="E27" s="207">
        <f>IF('Part 3'!E$15=0,0,(E16+E17)/'Part 3'!E$15)</f>
        <v>0</v>
      </c>
      <c r="F27" s="207">
        <f>IF('Part 3'!F$15=0,0,(F16+F17)/'Part 3'!F$15)</f>
        <v>0</v>
      </c>
      <c r="G27" s="207">
        <f>IF('Part 3'!G$15=0,0,(G16+G17)/'Part 3'!G$15)</f>
        <v>0</v>
      </c>
      <c r="H27" s="207">
        <f>IF('Part 3'!H$15=0,0,(H16+H17)/'Part 3'!H$15)</f>
        <v>0</v>
      </c>
      <c r="I27" s="207">
        <f>IF('Part 3'!I$15=0,0,(I16+I17)/'Part 3'!I$15)</f>
        <v>0</v>
      </c>
      <c r="J27" s="207">
        <f>IF('Part 3'!J$15=0,0,(J16+J17)/'Part 3'!J$15)</f>
        <v>0</v>
      </c>
      <c r="K27" s="207">
        <f>IF('Part 3'!K$15=0,0,(K16+K17)/'Part 3'!K$15)</f>
        <v>0</v>
      </c>
      <c r="L27" s="207">
        <f>IF('Part 3'!L$15=0,0,(L16+L17)/'Part 3'!L$15)</f>
        <v>0</v>
      </c>
      <c r="M27" s="207">
        <f>IF('Part 3'!M$15=0,0,(M16+M17)/'Part 3'!M$15)</f>
        <v>0</v>
      </c>
      <c r="N27" s="207">
        <f>IF('Part 3'!N$15=0,0,(N16+N17)/'Part 3'!N$15)</f>
        <v>0</v>
      </c>
      <c r="O27" s="207">
        <f>IF('Part 3'!O$15=0,0,(O16+O17)/'Part 3'!O$15)</f>
        <v>0</v>
      </c>
      <c r="P27" s="207">
        <f>IF('Part 3'!P$15=0,0,(P16+P17)/'Part 3'!P$15)</f>
        <v>0</v>
      </c>
      <c r="Q27" s="372">
        <f>IF('Part 3'!Q$15=0,0,(Q16+Q17)/'Part 3'!Q$15)</f>
        <v>0</v>
      </c>
      <c r="R27" s="11"/>
    </row>
    <row r="28" spans="1:18" ht="12.75">
      <c r="A28" s="201">
        <v>14</v>
      </c>
      <c r="B28" s="199" t="s">
        <v>501</v>
      </c>
      <c r="C28" s="190"/>
      <c r="D28" s="11"/>
      <c r="E28" s="207">
        <f>IF('Part 3'!E$15=0,0,E20/'Part 3'!E$15)</f>
        <v>0</v>
      </c>
      <c r="F28" s="207">
        <f>IF('Part 3'!F$15=0,0,F20/'Part 3'!F$15)</f>
        <v>0</v>
      </c>
      <c r="G28" s="207">
        <f>IF('Part 3'!G$15=0,0,G20/'Part 3'!G$15)</f>
        <v>0</v>
      </c>
      <c r="H28" s="207">
        <f>IF('Part 3'!H$15=0,0,H20/'Part 3'!H$15)</f>
        <v>0</v>
      </c>
      <c r="I28" s="207">
        <f>IF('Part 3'!I$15=0,0,I20/'Part 3'!I$15)</f>
        <v>0</v>
      </c>
      <c r="J28" s="207">
        <f>IF('Part 3'!J$15=0,0,J20/'Part 3'!J$15)</f>
        <v>0</v>
      </c>
      <c r="K28" s="207">
        <f>IF('Part 3'!K$15=0,0,K20/'Part 3'!K$15)</f>
        <v>0</v>
      </c>
      <c r="L28" s="207">
        <f>IF('Part 3'!L$15=0,0,L20/'Part 3'!L$15)</f>
        <v>0</v>
      </c>
      <c r="M28" s="207">
        <f>IF('Part 3'!M$15=0,0,M20/'Part 3'!M$15)</f>
        <v>0</v>
      </c>
      <c r="N28" s="207">
        <f>IF('Part 3'!N$15=0,0,N20/'Part 3'!N$15)</f>
        <v>0</v>
      </c>
      <c r="O28" s="207">
        <f>IF('Part 3'!O$15=0,0,O20/'Part 3'!O$15)</f>
        <v>0</v>
      </c>
      <c r="P28" s="207">
        <f>IF('Part 3'!P$15=0,0,P20/'Part 3'!P$15)</f>
        <v>0</v>
      </c>
      <c r="Q28" s="207">
        <f>IF('Part 3'!Q$15=0,0,Q20/'Part 3'!Q$15)</f>
        <v>0</v>
      </c>
      <c r="R28" s="11"/>
    </row>
    <row r="29" spans="1:18" ht="6.75" customHeight="1">
      <c r="A29" s="15"/>
      <c r="B29" s="20"/>
      <c r="C29" s="61"/>
      <c r="D29" s="11"/>
      <c r="E29" s="61"/>
      <c r="F29" s="40"/>
      <c r="G29" s="40"/>
      <c r="H29" s="40"/>
      <c r="I29" s="40"/>
      <c r="J29" s="40"/>
      <c r="K29" s="40"/>
      <c r="L29" s="40"/>
      <c r="M29" s="40"/>
      <c r="N29" s="40"/>
      <c r="O29" s="40"/>
      <c r="P29" s="40"/>
      <c r="Q29" s="40"/>
      <c r="R29" s="11"/>
    </row>
    <row r="30" spans="1:18" ht="12.75">
      <c r="A30" s="15"/>
      <c r="B30" s="33" t="s">
        <v>194</v>
      </c>
      <c r="C30" s="27"/>
      <c r="D30" s="11"/>
      <c r="E30" s="20"/>
      <c r="F30" s="8"/>
      <c r="G30" s="8"/>
      <c r="H30" s="8"/>
      <c r="I30" s="8"/>
      <c r="J30" s="8"/>
      <c r="K30" s="8"/>
      <c r="L30" s="8"/>
      <c r="M30" s="8"/>
      <c r="N30" s="8"/>
      <c r="O30" s="8"/>
      <c r="P30" s="8"/>
      <c r="Q30" s="8"/>
      <c r="R30" s="11"/>
    </row>
    <row r="31" spans="1:18" ht="12.75">
      <c r="A31" s="201">
        <v>15</v>
      </c>
      <c r="B31" s="636" t="s">
        <v>385</v>
      </c>
      <c r="C31" s="41"/>
      <c r="D31" s="11"/>
      <c r="E31" s="621"/>
      <c r="F31" s="621"/>
      <c r="G31" s="621"/>
      <c r="H31" s="621"/>
      <c r="I31" s="621"/>
      <c r="J31" s="621"/>
      <c r="K31" s="621"/>
      <c r="L31" s="621"/>
      <c r="M31" s="621"/>
      <c r="N31" s="621"/>
      <c r="O31" s="621"/>
      <c r="P31" s="621"/>
      <c r="Q31" s="84">
        <f>SUM(E31:P31)</f>
        <v>0</v>
      </c>
      <c r="R31" s="11"/>
    </row>
    <row r="32" spans="1:18" ht="12.75">
      <c r="A32" s="201">
        <v>16</v>
      </c>
      <c r="B32" s="636" t="s">
        <v>386</v>
      </c>
      <c r="C32" s="41"/>
      <c r="D32" s="11"/>
      <c r="E32" s="621"/>
      <c r="F32" s="621"/>
      <c r="G32" s="621"/>
      <c r="H32" s="621"/>
      <c r="I32" s="621"/>
      <c r="J32" s="621"/>
      <c r="K32" s="621"/>
      <c r="L32" s="621"/>
      <c r="M32" s="621"/>
      <c r="N32" s="621"/>
      <c r="O32" s="621"/>
      <c r="P32" s="621"/>
      <c r="Q32" s="84">
        <f>SUM(E32:P32)</f>
        <v>0</v>
      </c>
      <c r="R32" s="11"/>
    </row>
    <row r="33" spans="1:18" ht="12.75">
      <c r="A33" s="201">
        <v>17</v>
      </c>
      <c r="B33" s="636" t="s">
        <v>161</v>
      </c>
      <c r="C33" s="41"/>
      <c r="D33" s="11"/>
      <c r="E33" s="621"/>
      <c r="F33" s="621"/>
      <c r="G33" s="621"/>
      <c r="H33" s="621"/>
      <c r="I33" s="621"/>
      <c r="J33" s="621"/>
      <c r="K33" s="621"/>
      <c r="L33" s="621"/>
      <c r="M33" s="621"/>
      <c r="N33" s="621"/>
      <c r="O33" s="621"/>
      <c r="P33" s="621"/>
      <c r="Q33" s="84">
        <f>SUM(E33:P33)</f>
        <v>0</v>
      </c>
      <c r="R33" s="11"/>
    </row>
    <row r="34" spans="1:18" ht="12.75">
      <c r="A34" s="201">
        <v>18</v>
      </c>
      <c r="B34" s="185" t="s">
        <v>418</v>
      </c>
      <c r="C34" s="193"/>
      <c r="D34" s="11"/>
      <c r="E34" s="621"/>
      <c r="F34" s="621"/>
      <c r="G34" s="621"/>
      <c r="H34" s="621"/>
      <c r="I34" s="621"/>
      <c r="J34" s="621"/>
      <c r="K34" s="621"/>
      <c r="L34" s="621"/>
      <c r="M34" s="621"/>
      <c r="N34" s="621"/>
      <c r="O34" s="621"/>
      <c r="P34" s="621"/>
      <c r="Q34" s="84">
        <f>SUM(E34:P34)</f>
        <v>0</v>
      </c>
      <c r="R34" s="11"/>
    </row>
    <row r="35" spans="1:18" ht="13.5" thickBot="1">
      <c r="A35" s="201">
        <v>19</v>
      </c>
      <c r="B35" s="257" t="s">
        <v>205</v>
      </c>
      <c r="C35" s="41"/>
      <c r="D35" s="11"/>
      <c r="E35" s="208">
        <f>SUM(E31:E34)</f>
        <v>0</v>
      </c>
      <c r="F35" s="208">
        <f aca="true" t="shared" si="3" ref="F35:P35">SUM(F31:F34)</f>
        <v>0</v>
      </c>
      <c r="G35" s="208">
        <f t="shared" si="3"/>
        <v>0</v>
      </c>
      <c r="H35" s="208">
        <f t="shared" si="3"/>
        <v>0</v>
      </c>
      <c r="I35" s="208">
        <f t="shared" si="3"/>
        <v>0</v>
      </c>
      <c r="J35" s="208">
        <f t="shared" si="3"/>
        <v>0</v>
      </c>
      <c r="K35" s="208">
        <f t="shared" si="3"/>
        <v>0</v>
      </c>
      <c r="L35" s="208">
        <f t="shared" si="3"/>
        <v>0</v>
      </c>
      <c r="M35" s="208">
        <f t="shared" si="3"/>
        <v>0</v>
      </c>
      <c r="N35" s="208">
        <f t="shared" si="3"/>
        <v>0</v>
      </c>
      <c r="O35" s="208">
        <f t="shared" si="3"/>
        <v>0</v>
      </c>
      <c r="P35" s="208">
        <f t="shared" si="3"/>
        <v>0</v>
      </c>
      <c r="Q35" s="209">
        <f>SUM(Q31:Q34)</f>
        <v>0</v>
      </c>
      <c r="R35" s="11"/>
    </row>
    <row r="36" spans="1:18" ht="7.5" customHeight="1" thickTop="1">
      <c r="A36" s="15"/>
      <c r="B36" s="203"/>
      <c r="C36" s="41"/>
      <c r="D36" s="11"/>
      <c r="E36" s="63"/>
      <c r="F36" s="63"/>
      <c r="G36" s="63"/>
      <c r="H36" s="63"/>
      <c r="I36" s="63"/>
      <c r="J36" s="63"/>
      <c r="K36" s="63"/>
      <c r="L36" s="63"/>
      <c r="M36" s="63"/>
      <c r="N36" s="63"/>
      <c r="O36" s="63"/>
      <c r="P36" s="63"/>
      <c r="Q36" s="63"/>
      <c r="R36" s="11"/>
    </row>
    <row r="37" spans="1:18" ht="12.75">
      <c r="A37" s="15"/>
      <c r="B37" s="200" t="s">
        <v>419</v>
      </c>
      <c r="C37" s="210"/>
      <c r="D37" s="11"/>
      <c r="E37" s="20"/>
      <c r="F37" s="20"/>
      <c r="G37" s="20"/>
      <c r="H37" s="20"/>
      <c r="I37" s="20"/>
      <c r="J37" s="20"/>
      <c r="K37" s="20"/>
      <c r="L37" s="20"/>
      <c r="M37" s="20"/>
      <c r="N37" s="20"/>
      <c r="O37" s="20"/>
      <c r="P37" s="20"/>
      <c r="Q37" s="20"/>
      <c r="R37" s="11"/>
    </row>
    <row r="38" spans="1:18" ht="12.75">
      <c r="A38" s="201">
        <v>20</v>
      </c>
      <c r="B38" s="636" t="s">
        <v>385</v>
      </c>
      <c r="C38" s="41"/>
      <c r="D38" s="11"/>
      <c r="E38" s="606" t="str">
        <f>IF(E31=0,IF(E13=0,"n/a ","ERROR"),IF(E13=0,"ERROR",E13/E31))</f>
        <v>n/a </v>
      </c>
      <c r="F38" s="607" t="str">
        <f aca="true" t="shared" si="4" ref="F38:Q38">IF(F31=0,IF(F13=0,"n/a ","ERROR"),IF(F13=0,"ERROR",F13/F31))</f>
        <v>n/a </v>
      </c>
      <c r="G38" s="607" t="str">
        <f t="shared" si="4"/>
        <v>n/a </v>
      </c>
      <c r="H38" s="607" t="str">
        <f t="shared" si="4"/>
        <v>n/a </v>
      </c>
      <c r="I38" s="607" t="str">
        <f t="shared" si="4"/>
        <v>n/a </v>
      </c>
      <c r="J38" s="607" t="str">
        <f t="shared" si="4"/>
        <v>n/a </v>
      </c>
      <c r="K38" s="607" t="str">
        <f t="shared" si="4"/>
        <v>n/a </v>
      </c>
      <c r="L38" s="607" t="str">
        <f t="shared" si="4"/>
        <v>n/a </v>
      </c>
      <c r="M38" s="607" t="str">
        <f t="shared" si="4"/>
        <v>n/a </v>
      </c>
      <c r="N38" s="607" t="str">
        <f t="shared" si="4"/>
        <v>n/a </v>
      </c>
      <c r="O38" s="607" t="str">
        <f t="shared" si="4"/>
        <v>n/a </v>
      </c>
      <c r="P38" s="607" t="str">
        <f t="shared" si="4"/>
        <v>n/a </v>
      </c>
      <c r="Q38" s="607" t="str">
        <f t="shared" si="4"/>
        <v>n/a </v>
      </c>
      <c r="R38" s="11"/>
    </row>
    <row r="39" spans="1:18" ht="12.75">
      <c r="A39" s="201">
        <v>21</v>
      </c>
      <c r="B39" s="636" t="s">
        <v>386</v>
      </c>
      <c r="C39" s="41"/>
      <c r="D39" s="11"/>
      <c r="E39" s="606" t="str">
        <f aca="true" t="shared" si="5" ref="E39:Q40">IF(E32=0,IF(E14=0,"n/a ","ERROR"),IF(E14=0,"ERROR",E14/E32))</f>
        <v>n/a </v>
      </c>
      <c r="F39" s="607" t="str">
        <f t="shared" si="5"/>
        <v>n/a </v>
      </c>
      <c r="G39" s="607" t="str">
        <f t="shared" si="5"/>
        <v>n/a </v>
      </c>
      <c r="H39" s="607" t="str">
        <f t="shared" si="5"/>
        <v>n/a </v>
      </c>
      <c r="I39" s="607" t="str">
        <f t="shared" si="5"/>
        <v>n/a </v>
      </c>
      <c r="J39" s="607" t="str">
        <f t="shared" si="5"/>
        <v>n/a </v>
      </c>
      <c r="K39" s="607" t="str">
        <f t="shared" si="5"/>
        <v>n/a </v>
      </c>
      <c r="L39" s="607" t="str">
        <f t="shared" si="5"/>
        <v>n/a </v>
      </c>
      <c r="M39" s="607" t="str">
        <f t="shared" si="5"/>
        <v>n/a </v>
      </c>
      <c r="N39" s="607" t="str">
        <f t="shared" si="5"/>
        <v>n/a </v>
      </c>
      <c r="O39" s="607" t="str">
        <f t="shared" si="5"/>
        <v>n/a </v>
      </c>
      <c r="P39" s="607" t="str">
        <f t="shared" si="5"/>
        <v>n/a </v>
      </c>
      <c r="Q39" s="607" t="str">
        <f t="shared" si="5"/>
        <v>n/a </v>
      </c>
      <c r="R39" s="11"/>
    </row>
    <row r="40" spans="1:18" ht="12.75">
      <c r="A40" s="201">
        <v>22</v>
      </c>
      <c r="B40" s="636" t="s">
        <v>161</v>
      </c>
      <c r="C40" s="41"/>
      <c r="D40" s="11"/>
      <c r="E40" s="606" t="str">
        <f t="shared" si="5"/>
        <v>n/a </v>
      </c>
      <c r="F40" s="607" t="str">
        <f t="shared" si="5"/>
        <v>n/a </v>
      </c>
      <c r="G40" s="607" t="str">
        <f t="shared" si="5"/>
        <v>n/a </v>
      </c>
      <c r="H40" s="607" t="str">
        <f t="shared" si="5"/>
        <v>n/a </v>
      </c>
      <c r="I40" s="607" t="str">
        <f t="shared" si="5"/>
        <v>n/a </v>
      </c>
      <c r="J40" s="607" t="str">
        <f t="shared" si="5"/>
        <v>n/a </v>
      </c>
      <c r="K40" s="607" t="str">
        <f t="shared" si="5"/>
        <v>n/a </v>
      </c>
      <c r="L40" s="607" t="str">
        <f t="shared" si="5"/>
        <v>n/a </v>
      </c>
      <c r="M40" s="607" t="str">
        <f t="shared" si="5"/>
        <v>n/a </v>
      </c>
      <c r="N40" s="607" t="str">
        <f t="shared" si="5"/>
        <v>n/a </v>
      </c>
      <c r="O40" s="607" t="str">
        <f t="shared" si="5"/>
        <v>n/a </v>
      </c>
      <c r="P40" s="607" t="str">
        <f t="shared" si="5"/>
        <v>n/a </v>
      </c>
      <c r="Q40" s="607" t="str">
        <f t="shared" si="5"/>
        <v>n/a </v>
      </c>
      <c r="R40" s="11"/>
    </row>
    <row r="41" spans="1:18" ht="12.75">
      <c r="A41" s="201">
        <v>23</v>
      </c>
      <c r="B41" s="210" t="s">
        <v>193</v>
      </c>
      <c r="C41" s="193"/>
      <c r="D41" s="11"/>
      <c r="E41" s="211">
        <f aca="true" t="shared" si="6" ref="E41:Q41">IF(E35&gt;0,(E16/SUM(E31:E33)),0)</f>
        <v>0</v>
      </c>
      <c r="F41" s="211">
        <f t="shared" si="6"/>
        <v>0</v>
      </c>
      <c r="G41" s="211">
        <f t="shared" si="6"/>
        <v>0</v>
      </c>
      <c r="H41" s="211">
        <f t="shared" si="6"/>
        <v>0</v>
      </c>
      <c r="I41" s="211">
        <f t="shared" si="6"/>
        <v>0</v>
      </c>
      <c r="J41" s="211">
        <f t="shared" si="6"/>
        <v>0</v>
      </c>
      <c r="K41" s="211">
        <f t="shared" si="6"/>
        <v>0</v>
      </c>
      <c r="L41" s="211">
        <f t="shared" si="6"/>
        <v>0</v>
      </c>
      <c r="M41" s="211">
        <f t="shared" si="6"/>
        <v>0</v>
      </c>
      <c r="N41" s="211">
        <f t="shared" si="6"/>
        <v>0</v>
      </c>
      <c r="O41" s="211">
        <f t="shared" si="6"/>
        <v>0</v>
      </c>
      <c r="P41" s="211">
        <f t="shared" si="6"/>
        <v>0</v>
      </c>
      <c r="Q41" s="373">
        <f t="shared" si="6"/>
        <v>0</v>
      </c>
      <c r="R41" s="11"/>
    </row>
    <row r="42" spans="1:18" ht="12.75">
      <c r="A42" s="201">
        <v>24</v>
      </c>
      <c r="B42" s="185" t="s">
        <v>416</v>
      </c>
      <c r="C42" s="193"/>
      <c r="D42" s="11"/>
      <c r="E42" s="191">
        <f aca="true" t="shared" si="7" ref="E42:Q42">IF(E34&gt;0,(E17/E34),0)</f>
        <v>0</v>
      </c>
      <c r="F42" s="191">
        <f t="shared" si="7"/>
        <v>0</v>
      </c>
      <c r="G42" s="191">
        <f t="shared" si="7"/>
        <v>0</v>
      </c>
      <c r="H42" s="191">
        <f t="shared" si="7"/>
        <v>0</v>
      </c>
      <c r="I42" s="191">
        <f t="shared" si="7"/>
        <v>0</v>
      </c>
      <c r="J42" s="191">
        <f t="shared" si="7"/>
        <v>0</v>
      </c>
      <c r="K42" s="191">
        <f t="shared" si="7"/>
        <v>0</v>
      </c>
      <c r="L42" s="191">
        <f t="shared" si="7"/>
        <v>0</v>
      </c>
      <c r="M42" s="191">
        <f t="shared" si="7"/>
        <v>0</v>
      </c>
      <c r="N42" s="191">
        <f t="shared" si="7"/>
        <v>0</v>
      </c>
      <c r="O42" s="191">
        <f t="shared" si="7"/>
        <v>0</v>
      </c>
      <c r="P42" s="191">
        <f t="shared" si="7"/>
        <v>0</v>
      </c>
      <c r="Q42" s="191">
        <f t="shared" si="7"/>
        <v>0</v>
      </c>
      <c r="R42" s="11"/>
    </row>
    <row r="43" spans="1:18" ht="12.75">
      <c r="A43" s="201">
        <v>25</v>
      </c>
      <c r="B43" s="212" t="s">
        <v>516</v>
      </c>
      <c r="C43" s="193"/>
      <c r="D43" s="11"/>
      <c r="E43" s="214">
        <f>IF(E$35&gt;0,(E$18/E$35),0)</f>
        <v>0</v>
      </c>
      <c r="F43" s="191">
        <f aca="true" t="shared" si="8" ref="F43:Q43">IF(F35&gt;0,(F18/F35),0)</f>
        <v>0</v>
      </c>
      <c r="G43" s="191">
        <f t="shared" si="8"/>
        <v>0</v>
      </c>
      <c r="H43" s="191">
        <f t="shared" si="8"/>
        <v>0</v>
      </c>
      <c r="I43" s="191">
        <f t="shared" si="8"/>
        <v>0</v>
      </c>
      <c r="J43" s="191">
        <f t="shared" si="8"/>
        <v>0</v>
      </c>
      <c r="K43" s="191">
        <f t="shared" si="8"/>
        <v>0</v>
      </c>
      <c r="L43" s="191">
        <f t="shared" si="8"/>
        <v>0</v>
      </c>
      <c r="M43" s="191">
        <f t="shared" si="8"/>
        <v>0</v>
      </c>
      <c r="N43" s="191">
        <f t="shared" si="8"/>
        <v>0</v>
      </c>
      <c r="O43" s="191">
        <f t="shared" si="8"/>
        <v>0</v>
      </c>
      <c r="P43" s="191">
        <f t="shared" si="8"/>
        <v>0</v>
      </c>
      <c r="Q43" s="191">
        <f t="shared" si="8"/>
        <v>0</v>
      </c>
      <c r="R43" s="11"/>
    </row>
    <row r="44" spans="1:18" ht="12.75">
      <c r="A44" s="201">
        <v>26</v>
      </c>
      <c r="B44" s="212" t="s">
        <v>502</v>
      </c>
      <c r="C44" s="193"/>
      <c r="D44" s="11"/>
      <c r="E44" s="591">
        <f>IF(E$35&gt;0,(E$20/E$35),0)</f>
        <v>0</v>
      </c>
      <c r="F44" s="591">
        <f aca="true" t="shared" si="9" ref="F44:Q44">IF(F$35&gt;0,(F$20/F$35),0)</f>
        <v>0</v>
      </c>
      <c r="G44" s="591">
        <f t="shared" si="9"/>
        <v>0</v>
      </c>
      <c r="H44" s="591">
        <f t="shared" si="9"/>
        <v>0</v>
      </c>
      <c r="I44" s="591">
        <f t="shared" si="9"/>
        <v>0</v>
      </c>
      <c r="J44" s="591">
        <f t="shared" si="9"/>
        <v>0</v>
      </c>
      <c r="K44" s="591">
        <f t="shared" si="9"/>
        <v>0</v>
      </c>
      <c r="L44" s="591">
        <f t="shared" si="9"/>
        <v>0</v>
      </c>
      <c r="M44" s="591">
        <f t="shared" si="9"/>
        <v>0</v>
      </c>
      <c r="N44" s="591">
        <f t="shared" si="9"/>
        <v>0</v>
      </c>
      <c r="O44" s="591">
        <f t="shared" si="9"/>
        <v>0</v>
      </c>
      <c r="P44" s="591">
        <f t="shared" si="9"/>
        <v>0</v>
      </c>
      <c r="Q44" s="591">
        <f t="shared" si="9"/>
        <v>0</v>
      </c>
      <c r="R44" s="11"/>
    </row>
    <row r="45" spans="1:18" ht="8.25" customHeight="1">
      <c r="A45" s="15"/>
      <c r="B45" s="203"/>
      <c r="C45" s="41"/>
      <c r="D45" s="11"/>
      <c r="E45" s="63"/>
      <c r="F45" s="63"/>
      <c r="G45" s="63"/>
      <c r="H45" s="63"/>
      <c r="I45" s="63"/>
      <c r="J45" s="63"/>
      <c r="K45" s="63"/>
      <c r="L45" s="63"/>
      <c r="M45" s="63"/>
      <c r="N45" s="63"/>
      <c r="O45" s="63"/>
      <c r="P45" s="63"/>
      <c r="Q45" s="63"/>
      <c r="R45" s="11"/>
    </row>
    <row r="46" spans="1:18" ht="12.75">
      <c r="A46" s="15"/>
      <c r="B46" s="33" t="s">
        <v>195</v>
      </c>
      <c r="C46" s="27"/>
      <c r="D46" s="11"/>
      <c r="E46" s="20"/>
      <c r="F46" s="8"/>
      <c r="G46" s="8"/>
      <c r="H46" s="8"/>
      <c r="I46" s="8"/>
      <c r="J46" s="8"/>
      <c r="K46" s="8"/>
      <c r="L46" s="8"/>
      <c r="M46" s="8"/>
      <c r="N46" s="8"/>
      <c r="O46" s="8"/>
      <c r="P46" s="8"/>
      <c r="Q46" s="8"/>
      <c r="R46" s="11"/>
    </row>
    <row r="47" spans="1:18" ht="12.75">
      <c r="A47" s="201">
        <v>27</v>
      </c>
      <c r="B47" s="636" t="s">
        <v>385</v>
      </c>
      <c r="C47" s="41"/>
      <c r="D47" s="11"/>
      <c r="E47" s="606" t="str">
        <f>IF(E31=0,IF('Part 3'!E12=0,"n/a ",0),IF('Part 3'!E12=0,"ERROR",E31/'Part 3'!E12))</f>
        <v>n/a </v>
      </c>
      <c r="F47" s="607" t="str">
        <f>IF(F31=0,IF('Part 3'!F12=0,"n/a ",0),IF('Part 3'!F12=0,"ERROR",F31/'Part 3'!F12))</f>
        <v>n/a </v>
      </c>
      <c r="G47" s="607" t="str">
        <f>IF(G31=0,IF('Part 3'!G12=0,"n/a ",0),IF('Part 3'!G12=0,"ERROR",G31/'Part 3'!G12))</f>
        <v>n/a </v>
      </c>
      <c r="H47" s="607" t="str">
        <f>IF(H31=0,IF('Part 3'!H12=0,"n/a ",0),IF('Part 3'!H12=0,"ERROR",H31/'Part 3'!H12))</f>
        <v>n/a </v>
      </c>
      <c r="I47" s="607" t="str">
        <f>IF(I31=0,IF('Part 3'!I12=0,"n/a ",0),IF('Part 3'!I12=0,"ERROR",I31/'Part 3'!I12))</f>
        <v>n/a </v>
      </c>
      <c r="J47" s="607" t="str">
        <f>IF(J31=0,IF('Part 3'!J12=0,"n/a ",0),IF('Part 3'!J12=0,"ERROR",J31/'Part 3'!J12))</f>
        <v>n/a </v>
      </c>
      <c r="K47" s="607" t="str">
        <f>IF(K31=0,IF('Part 3'!K12=0,"n/a ",0),IF('Part 3'!K12=0,"ERROR",K31/'Part 3'!K12))</f>
        <v>n/a </v>
      </c>
      <c r="L47" s="607" t="str">
        <f>IF(L31=0,IF('Part 3'!L12=0,"n/a ",0),IF('Part 3'!L12=0,"ERROR",L31/'Part 3'!L12))</f>
        <v>n/a </v>
      </c>
      <c r="M47" s="607" t="str">
        <f>IF(M31=0,IF('Part 3'!M12=0,"n/a ",0),IF('Part 3'!M12=0,"ERROR",M31/'Part 3'!M12))</f>
        <v>n/a </v>
      </c>
      <c r="N47" s="607" t="str">
        <f>IF(N31=0,IF('Part 3'!N12=0,"n/a ",0),IF('Part 3'!N12=0,"ERROR",N31/'Part 3'!N12))</f>
        <v>n/a </v>
      </c>
      <c r="O47" s="607" t="str">
        <f>IF(O31=0,IF('Part 3'!O12=0,"n/a ",0),IF('Part 3'!O12=0,"ERROR",O31/'Part 3'!O12))</f>
        <v>n/a </v>
      </c>
      <c r="P47" s="607" t="str">
        <f>IF(P31=0,IF('Part 3'!P12=0,"n/a ",0),IF('Part 3'!P12=0,"ERROR",P31/'Part 3'!P12))</f>
        <v>n/a </v>
      </c>
      <c r="Q47" s="607" t="str">
        <f>IF(Q31=0,IF('Part 3'!Q12=0,"n/a ",0),IF('Part 3'!Q12=0,"ERROR",Q31/'Part 3'!Q12))</f>
        <v>n/a </v>
      </c>
      <c r="R47" s="11"/>
    </row>
    <row r="48" spans="1:18" ht="12.75">
      <c r="A48" s="201">
        <v>28</v>
      </c>
      <c r="B48" s="636" t="s">
        <v>386</v>
      </c>
      <c r="C48" s="41"/>
      <c r="D48" s="11"/>
      <c r="E48" s="606" t="str">
        <f>IF(E32=0,IF('Part 3'!E13=0,"n/a ",0),IF('Part 3'!E13=0,"ERROR",E32/'Part 3'!E13))</f>
        <v>n/a </v>
      </c>
      <c r="F48" s="607" t="str">
        <f>IF(F32=0,IF('Part 3'!F13=0,"n/a ",0),IF('Part 3'!F13=0,"ERROR",F32/'Part 3'!F13))</f>
        <v>n/a </v>
      </c>
      <c r="G48" s="607" t="str">
        <f>IF(G32=0,IF('Part 3'!G13=0,"n/a ",0),IF('Part 3'!G13=0,"ERROR",G32/'Part 3'!G13))</f>
        <v>n/a </v>
      </c>
      <c r="H48" s="607" t="str">
        <f>IF(H32=0,IF('Part 3'!H13=0,"n/a ",0),IF('Part 3'!H13=0,"ERROR",H32/'Part 3'!H13))</f>
        <v>n/a </v>
      </c>
      <c r="I48" s="607" t="str">
        <f>IF(I32=0,IF('Part 3'!I13=0,"n/a ",0),IF('Part 3'!I13=0,"ERROR",I32/'Part 3'!I13))</f>
        <v>n/a </v>
      </c>
      <c r="J48" s="607" t="str">
        <f>IF(J32=0,IF('Part 3'!J13=0,"n/a ",0),IF('Part 3'!J13=0,"ERROR",J32/'Part 3'!J13))</f>
        <v>n/a </v>
      </c>
      <c r="K48" s="607" t="str">
        <f>IF(K32=0,IF('Part 3'!K13=0,"n/a ",0),IF('Part 3'!K13=0,"ERROR",K32/'Part 3'!K13))</f>
        <v>n/a </v>
      </c>
      <c r="L48" s="607" t="str">
        <f>IF(L32=0,IF('Part 3'!L13=0,"n/a ",0),IF('Part 3'!L13=0,"ERROR",L32/'Part 3'!L13))</f>
        <v>n/a </v>
      </c>
      <c r="M48" s="607" t="str">
        <f>IF(M32=0,IF('Part 3'!M13=0,"n/a ",0),IF('Part 3'!M13=0,"ERROR",M32/'Part 3'!M13))</f>
        <v>n/a </v>
      </c>
      <c r="N48" s="607" t="str">
        <f>IF(N32=0,IF('Part 3'!N13=0,"n/a ",0),IF('Part 3'!N13=0,"ERROR",N32/'Part 3'!N13))</f>
        <v>n/a </v>
      </c>
      <c r="O48" s="607" t="str">
        <f>IF(O32=0,IF('Part 3'!O13=0,"n/a ",0),IF('Part 3'!O13=0,"ERROR",O32/'Part 3'!O13))</f>
        <v>n/a </v>
      </c>
      <c r="P48" s="607" t="str">
        <f>IF(P32=0,IF('Part 3'!P13=0,"n/a ",0),IF('Part 3'!P13=0,"ERROR",P32/'Part 3'!P13))</f>
        <v>n/a </v>
      </c>
      <c r="Q48" s="607" t="str">
        <f>IF(Q32=0,IF('Part 3'!Q13=0,"n/a ",0),IF('Part 3'!Q13=0,"ERROR",Q32/'Part 3'!Q13))</f>
        <v>n/a </v>
      </c>
      <c r="R48" s="11"/>
    </row>
    <row r="49" spans="1:18" ht="12.75">
      <c r="A49" s="201">
        <v>29</v>
      </c>
      <c r="B49" s="636" t="s">
        <v>161</v>
      </c>
      <c r="C49" s="41"/>
      <c r="D49" s="11"/>
      <c r="E49" s="606" t="str">
        <f>IF(E33=0,IF('Part 3'!E14=0,"n/a ",0),IF('Part 3'!E14=0,"ERROR",E33/'Part 3'!E14))</f>
        <v>n/a </v>
      </c>
      <c r="F49" s="607" t="str">
        <f>IF(F33=0,IF('Part 3'!F14=0,"n/a ",0),IF('Part 3'!F14=0,"ERROR",F33/'Part 3'!F14))</f>
        <v>n/a </v>
      </c>
      <c r="G49" s="607" t="str">
        <f>IF(G33=0,IF('Part 3'!G14=0,"n/a ",0),IF('Part 3'!G14=0,"ERROR",G33/'Part 3'!G14))</f>
        <v>n/a </v>
      </c>
      <c r="H49" s="607" t="str">
        <f>IF(H33=0,IF('Part 3'!H14=0,"n/a ",0),IF('Part 3'!H14=0,"ERROR",H33/'Part 3'!H14))</f>
        <v>n/a </v>
      </c>
      <c r="I49" s="607" t="str">
        <f>IF(I33=0,IF('Part 3'!I14=0,"n/a ",0),IF('Part 3'!I14=0,"ERROR",I33/'Part 3'!I14))</f>
        <v>n/a </v>
      </c>
      <c r="J49" s="607" t="str">
        <f>IF(J33=0,IF('Part 3'!J14=0,"n/a ",0),IF('Part 3'!J14=0,"ERROR",J33/'Part 3'!J14))</f>
        <v>n/a </v>
      </c>
      <c r="K49" s="607" t="str">
        <f>IF(K33=0,IF('Part 3'!K14=0,"n/a ",0),IF('Part 3'!K14=0,"ERROR",K33/'Part 3'!K14))</f>
        <v>n/a </v>
      </c>
      <c r="L49" s="607" t="str">
        <f>IF(L33=0,IF('Part 3'!L14=0,"n/a ",0),IF('Part 3'!L14=0,"ERROR",L33/'Part 3'!L14))</f>
        <v>n/a </v>
      </c>
      <c r="M49" s="607" t="str">
        <f>IF(M33=0,IF('Part 3'!M14=0,"n/a ",0),IF('Part 3'!M14=0,"ERROR",M33/'Part 3'!M14))</f>
        <v>n/a </v>
      </c>
      <c r="N49" s="607" t="str">
        <f>IF(N33=0,IF('Part 3'!N14=0,"n/a ",0),IF('Part 3'!N14=0,"ERROR",N33/'Part 3'!N14))</f>
        <v>n/a </v>
      </c>
      <c r="O49" s="607" t="str">
        <f>IF(O33=0,IF('Part 3'!O14=0,"n/a ",0),IF('Part 3'!O14=0,"ERROR",O33/'Part 3'!O14))</f>
        <v>n/a </v>
      </c>
      <c r="P49" s="607" t="str">
        <f>IF(P33=0,IF('Part 3'!P14=0,"n/a ",0),IF('Part 3'!P14=0,"ERROR",P33/'Part 3'!P14))</f>
        <v>n/a </v>
      </c>
      <c r="Q49" s="607" t="str">
        <f>IF(Q33=0,IF('Part 3'!Q14=0,"n/a ",0),IF('Part 3'!Q14=0,"ERROR",Q33/'Part 3'!Q14))</f>
        <v>n/a </v>
      </c>
      <c r="R49" s="11"/>
    </row>
    <row r="50" spans="1:18" ht="12.75">
      <c r="A50" s="201">
        <v>30</v>
      </c>
      <c r="B50" s="212" t="s">
        <v>442</v>
      </c>
      <c r="C50" s="193"/>
      <c r="D50" s="11"/>
      <c r="E50" s="214">
        <f>IF(E35&gt;0,SUM(SUM(E31:E33)/('Part 3'!E$15)),0)</f>
        <v>0</v>
      </c>
      <c r="F50" s="214">
        <f>IF(F35&gt;0,SUM(SUM(F31:F33)/('Part 3'!F$15)),0)</f>
        <v>0</v>
      </c>
      <c r="G50" s="214">
        <f>IF(G35&gt;0,SUM(SUM(G31:G33)/('Part 3'!G$15)),0)</f>
        <v>0</v>
      </c>
      <c r="H50" s="214">
        <f>IF(H35&gt;0,SUM(SUM(H31:H33)/('Part 3'!H$15)),0)</f>
        <v>0</v>
      </c>
      <c r="I50" s="214">
        <f>IF(I35&gt;0,SUM(SUM(I31:I33)/('Part 3'!I$15)),0)</f>
        <v>0</v>
      </c>
      <c r="J50" s="214">
        <f>IF(J35&gt;0,SUM(SUM(J31:J33)/('Part 3'!J$15)),0)</f>
        <v>0</v>
      </c>
      <c r="K50" s="214">
        <f>IF(K35&gt;0,SUM(SUM(K31:K33)/('Part 3'!K$15)),0)</f>
        <v>0</v>
      </c>
      <c r="L50" s="214">
        <f>IF(L35&gt;0,SUM(SUM(L31:L33)/('Part 3'!L$15)),0)</f>
        <v>0</v>
      </c>
      <c r="M50" s="214">
        <f>IF(M35&gt;0,SUM(SUM(M31:M33)/('Part 3'!M$15)),0)</f>
        <v>0</v>
      </c>
      <c r="N50" s="214">
        <f>IF(N35&gt;0,SUM(SUM(N31:N33)/('Part 3'!N$15)),0)</f>
        <v>0</v>
      </c>
      <c r="O50" s="214">
        <f>IF(O35&gt;0,SUM(SUM(O31:O33)/('Part 3'!O$15)),0)</f>
        <v>0</v>
      </c>
      <c r="P50" s="214">
        <f>IF(P35&gt;0,SUM(SUM(P31:P33)/('Part 3'!P$15)),0)</f>
        <v>0</v>
      </c>
      <c r="Q50" s="214">
        <f>IF(Q35&gt;0,SUM(SUM(Q31:Q33)/('Part 3'!Q$15)),0)</f>
        <v>0</v>
      </c>
      <c r="R50" s="11"/>
    </row>
    <row r="51" spans="1:18" ht="12.75">
      <c r="A51" s="201">
        <v>31</v>
      </c>
      <c r="B51" s="212" t="s">
        <v>517</v>
      </c>
      <c r="C51" s="193"/>
      <c r="D51" s="11"/>
      <c r="E51" s="214">
        <f>IF(E35&gt;0,SUM(E35/('Part 3'!E$15)),0)</f>
        <v>0</v>
      </c>
      <c r="F51" s="214">
        <f>IF(F35&gt;0,SUM(F35/('Part 3'!F$15)),0)</f>
        <v>0</v>
      </c>
      <c r="G51" s="214">
        <f>IF(G35&gt;0,SUM(G35/('Part 3'!G$15)),0)</f>
        <v>0</v>
      </c>
      <c r="H51" s="214">
        <f>IF(H35&gt;0,SUM(H35/('Part 3'!H$15)),0)</f>
        <v>0</v>
      </c>
      <c r="I51" s="214">
        <f>IF(I35&gt;0,SUM(I35/('Part 3'!I$15)),0)</f>
        <v>0</v>
      </c>
      <c r="J51" s="214">
        <f>IF(J35&gt;0,SUM(J35/('Part 3'!J$15)),0)</f>
        <v>0</v>
      </c>
      <c r="K51" s="214">
        <f>IF(K35&gt;0,SUM(K35/('Part 3'!K$15)),0)</f>
        <v>0</v>
      </c>
      <c r="L51" s="214">
        <f>IF(L35&gt;0,SUM(L35/('Part 3'!L$15)),0)</f>
        <v>0</v>
      </c>
      <c r="M51" s="214">
        <f>IF(M35&gt;0,SUM(M35/('Part 3'!M$15)),0)</f>
        <v>0</v>
      </c>
      <c r="N51" s="214">
        <f>IF(N35&gt;0,SUM(N35/('Part 3'!N$15)),0)</f>
        <v>0</v>
      </c>
      <c r="O51" s="214">
        <f>IF(O35&gt;0,SUM(O35/('Part 3'!O$15)),0)</f>
        <v>0</v>
      </c>
      <c r="P51" s="214">
        <f>IF(P35&gt;0,SUM(P35/('Part 3'!P$15)),0)</f>
        <v>0</v>
      </c>
      <c r="Q51" s="215">
        <f>IF(Q35&gt;0,SUM(Q35/('Part 3'!Q$15)),0)</f>
        <v>0</v>
      </c>
      <c r="R51" s="11"/>
    </row>
    <row r="52" spans="1:18" ht="8.25" customHeight="1">
      <c r="A52" s="15"/>
      <c r="B52" s="203"/>
      <c r="C52" s="41"/>
      <c r="D52" s="11"/>
      <c r="E52" s="85"/>
      <c r="F52" s="85"/>
      <c r="G52" s="85"/>
      <c r="H52" s="85"/>
      <c r="I52" s="85"/>
      <c r="J52" s="85"/>
      <c r="K52" s="85"/>
      <c r="L52" s="85"/>
      <c r="M52" s="85"/>
      <c r="N52" s="85"/>
      <c r="O52" s="85"/>
      <c r="P52" s="85"/>
      <c r="Q52" s="85"/>
      <c r="R52" s="11"/>
    </row>
    <row r="53" spans="1:18" ht="12.75">
      <c r="A53" s="15"/>
      <c r="B53" s="213" t="s">
        <v>196</v>
      </c>
      <c r="C53" s="193"/>
      <c r="D53" s="11"/>
      <c r="E53" s="85"/>
      <c r="F53" s="85"/>
      <c r="G53" s="85"/>
      <c r="H53" s="85"/>
      <c r="I53" s="85"/>
      <c r="J53" s="85"/>
      <c r="K53" s="85"/>
      <c r="L53" s="85"/>
      <c r="M53" s="85"/>
      <c r="N53" s="85"/>
      <c r="O53" s="85"/>
      <c r="P53" s="85"/>
      <c r="Q53" s="85"/>
      <c r="R53" s="11"/>
    </row>
    <row r="54" spans="1:18" ht="12.75">
      <c r="A54" s="15">
        <v>32</v>
      </c>
      <c r="B54" s="27" t="s">
        <v>124</v>
      </c>
      <c r="C54" s="41"/>
      <c r="D54" s="11"/>
      <c r="E54" s="622"/>
      <c r="F54" s="622"/>
      <c r="G54" s="622"/>
      <c r="H54" s="622"/>
      <c r="I54" s="622"/>
      <c r="J54" s="622"/>
      <c r="K54" s="622"/>
      <c r="L54" s="622"/>
      <c r="M54" s="622"/>
      <c r="N54" s="622"/>
      <c r="O54" s="622"/>
      <c r="P54" s="622"/>
      <c r="Q54" s="90">
        <f>IF(Q35&gt;0,+Q138/Q35,0)</f>
        <v>0</v>
      </c>
      <c r="R54" s="11"/>
    </row>
    <row r="55" spans="1:18" ht="12.75">
      <c r="A55" s="15">
        <v>33</v>
      </c>
      <c r="B55" s="27" t="s">
        <v>420</v>
      </c>
      <c r="C55" s="41"/>
      <c r="D55" s="11"/>
      <c r="E55" s="622"/>
      <c r="F55" s="622"/>
      <c r="G55" s="622"/>
      <c r="H55" s="622"/>
      <c r="I55" s="622"/>
      <c r="J55" s="622"/>
      <c r="K55" s="622"/>
      <c r="L55" s="622"/>
      <c r="M55" s="622"/>
      <c r="N55" s="622"/>
      <c r="O55" s="622"/>
      <c r="P55" s="622"/>
      <c r="Q55" s="90">
        <f>IF(Q16&gt;0,+Q139/Q16,0)</f>
        <v>0</v>
      </c>
      <c r="R55" s="11"/>
    </row>
    <row r="56" spans="1:18" ht="6" customHeight="1">
      <c r="A56" s="201"/>
      <c r="B56" s="27"/>
      <c r="C56" s="41"/>
      <c r="D56" s="11"/>
      <c r="E56" s="415"/>
      <c r="F56" s="415"/>
      <c r="G56" s="415"/>
      <c r="H56" s="415"/>
      <c r="I56" s="415"/>
      <c r="J56" s="415"/>
      <c r="K56" s="415"/>
      <c r="L56" s="415"/>
      <c r="M56" s="415"/>
      <c r="N56" s="415"/>
      <c r="O56" s="415"/>
      <c r="P56" s="415"/>
      <c r="Q56" s="90"/>
      <c r="R56" s="11"/>
    </row>
    <row r="57" spans="1:18" ht="12.75">
      <c r="A57" s="201"/>
      <c r="B57" s="497" t="s">
        <v>365</v>
      </c>
      <c r="C57" s="41"/>
      <c r="D57" s="11"/>
      <c r="E57" s="416"/>
      <c r="F57" s="415"/>
      <c r="G57" s="415"/>
      <c r="H57" s="415"/>
      <c r="I57" s="415"/>
      <c r="J57" s="415"/>
      <c r="K57" s="415"/>
      <c r="L57" s="415"/>
      <c r="M57" s="415"/>
      <c r="N57" s="415"/>
      <c r="O57" s="415"/>
      <c r="P57" s="415"/>
      <c r="Q57" s="90"/>
      <c r="R57" s="11"/>
    </row>
    <row r="58" spans="1:18" ht="12.75">
      <c r="A58" s="15">
        <v>34</v>
      </c>
      <c r="B58" s="27" t="s">
        <v>366</v>
      </c>
      <c r="C58" s="41"/>
      <c r="D58" s="11"/>
      <c r="E58" s="63">
        <f>+'Part 1'!E20</f>
        <v>0</v>
      </c>
      <c r="F58" s="63">
        <f>+'Part 1'!F20</f>
        <v>0</v>
      </c>
      <c r="G58" s="63">
        <f>+'Part 1'!G20</f>
        <v>0</v>
      </c>
      <c r="H58" s="63">
        <f>+'Part 1'!H20</f>
        <v>0</v>
      </c>
      <c r="I58" s="63">
        <f>+'Part 1'!I20</f>
        <v>0</v>
      </c>
      <c r="J58" s="63">
        <f>+'Part 1'!J20</f>
        <v>0</v>
      </c>
      <c r="K58" s="63">
        <f>+'Part 1'!K20</f>
        <v>0</v>
      </c>
      <c r="L58" s="63">
        <f>+'Part 1'!L20</f>
        <v>0</v>
      </c>
      <c r="M58" s="63">
        <f>+'Part 1'!M20</f>
        <v>0</v>
      </c>
      <c r="N58" s="63">
        <f>+'Part 1'!N20</f>
        <v>0</v>
      </c>
      <c r="O58" s="63">
        <f>+'Part 1'!O20</f>
        <v>0</v>
      </c>
      <c r="P58" s="63">
        <f>+'Part 1'!P20</f>
        <v>0</v>
      </c>
      <c r="Q58" s="29">
        <f>SUM(E58:P58)</f>
        <v>0</v>
      </c>
      <c r="R58" s="11"/>
    </row>
    <row r="59" spans="1:18" ht="12.75">
      <c r="A59" s="201">
        <v>35</v>
      </c>
      <c r="B59" s="27" t="s">
        <v>518</v>
      </c>
      <c r="C59" s="41"/>
      <c r="D59" s="11"/>
      <c r="E59" s="63">
        <f aca="true" t="shared" si="10" ref="E59:P59">+E18</f>
        <v>0</v>
      </c>
      <c r="F59" s="63">
        <f t="shared" si="10"/>
        <v>0</v>
      </c>
      <c r="G59" s="63">
        <f t="shared" si="10"/>
        <v>0</v>
      </c>
      <c r="H59" s="63">
        <f t="shared" si="10"/>
        <v>0</v>
      </c>
      <c r="I59" s="63">
        <f t="shared" si="10"/>
        <v>0</v>
      </c>
      <c r="J59" s="63">
        <f t="shared" si="10"/>
        <v>0</v>
      </c>
      <c r="K59" s="63">
        <f t="shared" si="10"/>
        <v>0</v>
      </c>
      <c r="L59" s="63">
        <f t="shared" si="10"/>
        <v>0</v>
      </c>
      <c r="M59" s="63">
        <f t="shared" si="10"/>
        <v>0</v>
      </c>
      <c r="N59" s="63">
        <f t="shared" si="10"/>
        <v>0</v>
      </c>
      <c r="O59" s="63">
        <f t="shared" si="10"/>
        <v>0</v>
      </c>
      <c r="P59" s="63">
        <f t="shared" si="10"/>
        <v>0</v>
      </c>
      <c r="Q59" s="29">
        <f>SUM(E59:P59)</f>
        <v>0</v>
      </c>
      <c r="R59" s="11"/>
    </row>
    <row r="60" spans="1:18" ht="12.75">
      <c r="A60" s="201">
        <v>36</v>
      </c>
      <c r="B60" s="27" t="s">
        <v>367</v>
      </c>
      <c r="C60" s="41"/>
      <c r="D60" s="11"/>
      <c r="E60" s="63">
        <f>IF(($Q$59+$Q$74)=0,0,+($Q59/($Q$59+$Q$74))*SUM('Part 7'!E$32:E$34))</f>
        <v>0</v>
      </c>
      <c r="F60" s="63">
        <f>IF(($Q$59+$Q$74)=0,0,+($Q59/($Q$59+$Q$74))*SUM('Part 7'!F$32:F$34))</f>
        <v>0</v>
      </c>
      <c r="G60" s="63">
        <f>IF(($Q$59+$Q$74)=0,0,+($Q59/($Q$59+$Q$74))*SUM('Part 7'!G$32:G$34))</f>
        <v>0</v>
      </c>
      <c r="H60" s="63">
        <f>IF(($Q$59+$Q$74)=0,0,+($Q59/($Q$59+$Q$74))*SUM('Part 7'!H$32:H$34))</f>
        <v>0</v>
      </c>
      <c r="I60" s="63">
        <f>IF(($Q$59+$Q$74)=0,0,+($Q59/($Q$59+$Q$74))*SUM('Part 7'!I$32:I$34))</f>
        <v>0</v>
      </c>
      <c r="J60" s="63">
        <f>IF(($Q$59+$Q$74)=0,0,+($Q59/($Q$59+$Q$74))*SUM('Part 7'!J$32:J$34))</f>
        <v>0</v>
      </c>
      <c r="K60" s="63">
        <f>IF(($Q$59+$Q$74)=0,0,+($Q59/($Q$59+$Q$74))*SUM('Part 7'!K$32:K$34))</f>
        <v>0</v>
      </c>
      <c r="L60" s="63">
        <f>IF(($Q$59+$Q$74)=0,0,+($Q59/($Q$59+$Q$74))*SUM('Part 7'!L$32:L$34))</f>
        <v>0</v>
      </c>
      <c r="M60" s="63">
        <f>IF(($Q$59+$Q$74)=0,0,+($Q59/($Q$59+$Q$74))*SUM('Part 7'!M$32:M$34))</f>
        <v>0</v>
      </c>
      <c r="N60" s="63">
        <f>IF(($Q$59+$Q$74)=0,0,+($Q59/($Q$59+$Q$74))*SUM('Part 7'!N$32:N$34))</f>
        <v>0</v>
      </c>
      <c r="O60" s="63">
        <f>IF(($Q$59+$Q$74)=0,0,+($Q59/($Q$59+$Q$74))*SUM('Part 7'!O$32:O$34))</f>
        <v>0</v>
      </c>
      <c r="P60" s="63">
        <f>IF(($Q$59+$Q$74)=0,0,+($Q59/($Q$59+$Q$74))*SUM('Part 7'!P$32:P$34))</f>
        <v>0</v>
      </c>
      <c r="Q60" s="29">
        <f>SUM(E60:P60)</f>
        <v>0</v>
      </c>
      <c r="R60" s="11"/>
    </row>
    <row r="61" spans="1:18" ht="12.75">
      <c r="A61" s="201">
        <v>37</v>
      </c>
      <c r="B61" s="27" t="s">
        <v>504</v>
      </c>
      <c r="C61" s="41"/>
      <c r="D61" s="11"/>
      <c r="E61" s="417">
        <f>+E19</f>
        <v>0</v>
      </c>
      <c r="F61" s="417">
        <f aca="true" t="shared" si="11" ref="F61:P61">+F19</f>
        <v>0</v>
      </c>
      <c r="G61" s="417">
        <f t="shared" si="11"/>
        <v>0</v>
      </c>
      <c r="H61" s="417">
        <f t="shared" si="11"/>
        <v>0</v>
      </c>
      <c r="I61" s="417">
        <f t="shared" si="11"/>
        <v>0</v>
      </c>
      <c r="J61" s="417">
        <f t="shared" si="11"/>
        <v>0</v>
      </c>
      <c r="K61" s="417">
        <f t="shared" si="11"/>
        <v>0</v>
      </c>
      <c r="L61" s="417">
        <f t="shared" si="11"/>
        <v>0</v>
      </c>
      <c r="M61" s="417">
        <f t="shared" si="11"/>
        <v>0</v>
      </c>
      <c r="N61" s="417">
        <f t="shared" si="11"/>
        <v>0</v>
      </c>
      <c r="O61" s="417">
        <f t="shared" si="11"/>
        <v>0</v>
      </c>
      <c r="P61" s="417">
        <f t="shared" si="11"/>
        <v>0</v>
      </c>
      <c r="Q61" s="29">
        <f>SUM(E61:P61)</f>
        <v>0</v>
      </c>
      <c r="R61" s="11"/>
    </row>
    <row r="62" spans="1:18" ht="12.75">
      <c r="A62" s="201">
        <v>38</v>
      </c>
      <c r="B62" s="27" t="s">
        <v>368</v>
      </c>
      <c r="C62" s="41"/>
      <c r="D62" s="11"/>
      <c r="E62" s="431">
        <f>+E58-E59-E60+E61</f>
        <v>0</v>
      </c>
      <c r="F62" s="431">
        <f aca="true" t="shared" si="12" ref="F62:P62">+F58-F59-F60+F61</f>
        <v>0</v>
      </c>
      <c r="G62" s="431">
        <f t="shared" si="12"/>
        <v>0</v>
      </c>
      <c r="H62" s="431">
        <f t="shared" si="12"/>
        <v>0</v>
      </c>
      <c r="I62" s="431">
        <f t="shared" si="12"/>
        <v>0</v>
      </c>
      <c r="J62" s="431">
        <f t="shared" si="12"/>
        <v>0</v>
      </c>
      <c r="K62" s="431">
        <f t="shared" si="12"/>
        <v>0</v>
      </c>
      <c r="L62" s="431">
        <f t="shared" si="12"/>
        <v>0</v>
      </c>
      <c r="M62" s="431">
        <f t="shared" si="12"/>
        <v>0</v>
      </c>
      <c r="N62" s="431">
        <f t="shared" si="12"/>
        <v>0</v>
      </c>
      <c r="O62" s="431">
        <f t="shared" si="12"/>
        <v>0</v>
      </c>
      <c r="P62" s="431">
        <f t="shared" si="12"/>
        <v>0</v>
      </c>
      <c r="Q62" s="436">
        <f>SUM(E62:P62)</f>
        <v>0</v>
      </c>
      <c r="R62" s="11"/>
    </row>
    <row r="63" spans="1:18" ht="12.75">
      <c r="A63" s="201">
        <v>39</v>
      </c>
      <c r="B63" s="27" t="s">
        <v>369</v>
      </c>
      <c r="C63" s="41"/>
      <c r="D63" s="11"/>
      <c r="E63" s="289" t="str">
        <f>IF(E58=0,"n/a ",+E62/E58)</f>
        <v>n/a </v>
      </c>
      <c r="F63" s="289" t="str">
        <f aca="true" t="shared" si="13" ref="F63:Q63">IF(F58=0,"n/a ",+F62/F58)</f>
        <v>n/a </v>
      </c>
      <c r="G63" s="289" t="str">
        <f t="shared" si="13"/>
        <v>n/a </v>
      </c>
      <c r="H63" s="289" t="str">
        <f t="shared" si="13"/>
        <v>n/a </v>
      </c>
      <c r="I63" s="289" t="str">
        <f t="shared" si="13"/>
        <v>n/a </v>
      </c>
      <c r="J63" s="289" t="str">
        <f t="shared" si="13"/>
        <v>n/a </v>
      </c>
      <c r="K63" s="289" t="str">
        <f t="shared" si="13"/>
        <v>n/a </v>
      </c>
      <c r="L63" s="289" t="str">
        <f t="shared" si="13"/>
        <v>n/a </v>
      </c>
      <c r="M63" s="289" t="str">
        <f t="shared" si="13"/>
        <v>n/a </v>
      </c>
      <c r="N63" s="289" t="str">
        <f t="shared" si="13"/>
        <v>n/a </v>
      </c>
      <c r="O63" s="289" t="str">
        <f t="shared" si="13"/>
        <v>n/a </v>
      </c>
      <c r="P63" s="289" t="str">
        <f t="shared" si="13"/>
        <v>n/a </v>
      </c>
      <c r="Q63" s="435" t="str">
        <f t="shared" si="13"/>
        <v>n/a </v>
      </c>
      <c r="R63" s="11"/>
    </row>
    <row r="64" spans="1:18" ht="12.75">
      <c r="A64" s="201">
        <v>40</v>
      </c>
      <c r="B64" s="27" t="s">
        <v>370</v>
      </c>
      <c r="C64" s="41"/>
      <c r="D64" s="11"/>
      <c r="E64" s="432" t="str">
        <f>IF('Part 3'!E15=0,"n/a ",+E62/'Part 3'!E15)</f>
        <v>n/a </v>
      </c>
      <c r="F64" s="432" t="str">
        <f>IF('Part 3'!F15=0,"n/a ",+F62/'Part 3'!F15)</f>
        <v>n/a </v>
      </c>
      <c r="G64" s="432" t="str">
        <f>IF('Part 3'!G15=0,"n/a ",+G62/'Part 3'!G15)</f>
        <v>n/a </v>
      </c>
      <c r="H64" s="432" t="str">
        <f>IF('Part 3'!H15=0,"n/a ",+H62/'Part 3'!H15)</f>
        <v>n/a </v>
      </c>
      <c r="I64" s="432" t="str">
        <f>IF('Part 3'!I15=0,"n/a ",+I62/'Part 3'!I15)</f>
        <v>n/a </v>
      </c>
      <c r="J64" s="432" t="str">
        <f>IF('Part 3'!J15=0,"n/a ",+J62/'Part 3'!J15)</f>
        <v>n/a </v>
      </c>
      <c r="K64" s="432" t="str">
        <f>IF('Part 3'!K15=0,"n/a ",+K62/'Part 3'!K15)</f>
        <v>n/a </v>
      </c>
      <c r="L64" s="432" t="str">
        <f>IF('Part 3'!L15=0,"n/a ",+L62/'Part 3'!L15)</f>
        <v>n/a </v>
      </c>
      <c r="M64" s="432" t="str">
        <f>IF('Part 3'!M15=0,"n/a ",+M62/'Part 3'!M15)</f>
        <v>n/a </v>
      </c>
      <c r="N64" s="432" t="str">
        <f>IF('Part 3'!N15=0,"n/a ",+N62/'Part 3'!N15)</f>
        <v>n/a </v>
      </c>
      <c r="O64" s="432" t="str">
        <f>IF('Part 3'!O15=0,"n/a ",+O62/'Part 3'!O15)</f>
        <v>n/a </v>
      </c>
      <c r="P64" s="432" t="str">
        <f>IF('Part 3'!P15=0,"n/a ",+P62/'Part 3'!P15)</f>
        <v>n/a </v>
      </c>
      <c r="Q64" s="433" t="str">
        <f>IF('Part 3'!Q15=0,"n/a ",+Q62/'Part 3'!Q15)</f>
        <v>n/a </v>
      </c>
      <c r="R64" s="11"/>
    </row>
    <row r="65" spans="1:18" ht="12.75">
      <c r="A65" s="201">
        <v>41</v>
      </c>
      <c r="B65" s="127" t="s">
        <v>519</v>
      </c>
      <c r="C65" s="221"/>
      <c r="D65" s="11"/>
      <c r="E65" s="237">
        <f>IF(E58&gt;0,(E59+E60-E61)/E58,0)</f>
        <v>0</v>
      </c>
      <c r="F65" s="477">
        <f aca="true" t="shared" si="14" ref="F65:Q65">IF(F58&gt;0,(F59+F60-F61)/F58,0)</f>
        <v>0</v>
      </c>
      <c r="G65" s="477">
        <f t="shared" si="14"/>
        <v>0</v>
      </c>
      <c r="H65" s="477">
        <f t="shared" si="14"/>
        <v>0</v>
      </c>
      <c r="I65" s="477">
        <f t="shared" si="14"/>
        <v>0</v>
      </c>
      <c r="J65" s="477">
        <f t="shared" si="14"/>
        <v>0</v>
      </c>
      <c r="K65" s="477">
        <f t="shared" si="14"/>
        <v>0</v>
      </c>
      <c r="L65" s="477">
        <f t="shared" si="14"/>
        <v>0</v>
      </c>
      <c r="M65" s="477">
        <f t="shared" si="14"/>
        <v>0</v>
      </c>
      <c r="N65" s="477">
        <f t="shared" si="14"/>
        <v>0</v>
      </c>
      <c r="O65" s="477">
        <f t="shared" si="14"/>
        <v>0</v>
      </c>
      <c r="P65" s="477">
        <f t="shared" si="14"/>
        <v>0</v>
      </c>
      <c r="Q65" s="477">
        <f t="shared" si="14"/>
        <v>0</v>
      </c>
      <c r="R65" s="11"/>
    </row>
    <row r="66" spans="1:18" ht="23.25" customHeight="1">
      <c r="A66" s="244"/>
      <c r="B66" s="95"/>
      <c r="C66" s="11"/>
      <c r="D66" s="11"/>
      <c r="E66" s="11"/>
      <c r="F66" s="11"/>
      <c r="G66" s="11"/>
      <c r="H66" s="11"/>
      <c r="I66" s="11"/>
      <c r="J66" s="11"/>
      <c r="K66" s="11"/>
      <c r="L66" s="11"/>
      <c r="M66" s="11"/>
      <c r="N66" s="11"/>
      <c r="O66" s="11"/>
      <c r="P66" s="11"/>
      <c r="Q66" s="11"/>
      <c r="R66" s="11"/>
    </row>
    <row r="67" spans="1:18" ht="15.75">
      <c r="A67" s="244"/>
      <c r="B67" s="581" t="s">
        <v>188</v>
      </c>
      <c r="C67" s="11"/>
      <c r="D67" s="11"/>
      <c r="E67" s="11"/>
      <c r="F67" s="11"/>
      <c r="G67" s="11"/>
      <c r="H67" s="11"/>
      <c r="I67" s="11"/>
      <c r="J67" s="11"/>
      <c r="K67" s="11"/>
      <c r="L67" s="11"/>
      <c r="M67" s="11"/>
      <c r="N67" s="11"/>
      <c r="O67" s="11"/>
      <c r="P67" s="11"/>
      <c r="Q67" s="11"/>
      <c r="R67" s="11"/>
    </row>
    <row r="68" spans="1:18" ht="12.75">
      <c r="A68" s="15"/>
      <c r="B68" s="200" t="s">
        <v>197</v>
      </c>
      <c r="C68" s="185"/>
      <c r="D68" s="185"/>
      <c r="E68" s="20"/>
      <c r="F68" s="8"/>
      <c r="G68" s="8"/>
      <c r="H68" s="8"/>
      <c r="I68" s="8"/>
      <c r="J68" s="8"/>
      <c r="K68" s="8"/>
      <c r="L68" s="8"/>
      <c r="M68" s="8"/>
      <c r="N68" s="8"/>
      <c r="O68" s="8"/>
      <c r="P68" s="8"/>
      <c r="Q68" s="8"/>
      <c r="R68" s="8"/>
    </row>
    <row r="69" spans="1:18" ht="12.75">
      <c r="A69" s="201">
        <v>42</v>
      </c>
      <c r="B69" s="636" t="s">
        <v>385</v>
      </c>
      <c r="C69" s="37"/>
      <c r="D69" s="37"/>
      <c r="E69" s="616"/>
      <c r="F69" s="616"/>
      <c r="G69" s="616"/>
      <c r="H69" s="616"/>
      <c r="I69" s="616"/>
      <c r="J69" s="616"/>
      <c r="K69" s="616"/>
      <c r="L69" s="616"/>
      <c r="M69" s="616"/>
      <c r="N69" s="616"/>
      <c r="O69" s="616"/>
      <c r="P69" s="616"/>
      <c r="Q69" s="29">
        <f>SUM(E69:P69)</f>
        <v>0</v>
      </c>
      <c r="R69" s="37"/>
    </row>
    <row r="70" spans="1:18" ht="12.75">
      <c r="A70" s="201">
        <v>43</v>
      </c>
      <c r="B70" s="636" t="s">
        <v>386</v>
      </c>
      <c r="C70" s="37"/>
      <c r="D70" s="37"/>
      <c r="E70" s="616"/>
      <c r="F70" s="616"/>
      <c r="G70" s="616"/>
      <c r="H70" s="616"/>
      <c r="I70" s="616"/>
      <c r="J70" s="616"/>
      <c r="K70" s="616"/>
      <c r="L70" s="616"/>
      <c r="M70" s="616"/>
      <c r="N70" s="616"/>
      <c r="O70" s="616"/>
      <c r="P70" s="616"/>
      <c r="Q70" s="29">
        <f>SUM(E70:P70)</f>
        <v>0</v>
      </c>
      <c r="R70" s="37"/>
    </row>
    <row r="71" spans="1:18" ht="12.75">
      <c r="A71" s="201">
        <v>44</v>
      </c>
      <c r="B71" s="636" t="s">
        <v>161</v>
      </c>
      <c r="C71" s="37"/>
      <c r="D71" s="37"/>
      <c r="E71" s="616"/>
      <c r="F71" s="616"/>
      <c r="G71" s="616"/>
      <c r="H71" s="616"/>
      <c r="I71" s="616"/>
      <c r="J71" s="616"/>
      <c r="K71" s="616"/>
      <c r="L71" s="616"/>
      <c r="M71" s="616"/>
      <c r="N71" s="616"/>
      <c r="O71" s="616"/>
      <c r="P71" s="616"/>
      <c r="Q71" s="29">
        <f>SUM(E71:P71)</f>
        <v>0</v>
      </c>
      <c r="R71" s="37"/>
    </row>
    <row r="72" spans="1:22" s="69" customFormat="1" ht="12.75">
      <c r="A72" s="201">
        <v>45</v>
      </c>
      <c r="B72" s="198" t="s">
        <v>198</v>
      </c>
      <c r="C72" s="187"/>
      <c r="D72" s="187"/>
      <c r="E72" s="188">
        <f aca="true" t="shared" si="15" ref="E72:Q72">SUM(E69:E71)</f>
        <v>0</v>
      </c>
      <c r="F72" s="188">
        <f t="shared" si="15"/>
        <v>0</v>
      </c>
      <c r="G72" s="188">
        <f t="shared" si="15"/>
        <v>0</v>
      </c>
      <c r="H72" s="188">
        <f t="shared" si="15"/>
        <v>0</v>
      </c>
      <c r="I72" s="188">
        <f t="shared" si="15"/>
        <v>0</v>
      </c>
      <c r="J72" s="188">
        <f t="shared" si="15"/>
        <v>0</v>
      </c>
      <c r="K72" s="188">
        <f t="shared" si="15"/>
        <v>0</v>
      </c>
      <c r="L72" s="188">
        <f t="shared" si="15"/>
        <v>0</v>
      </c>
      <c r="M72" s="188">
        <f t="shared" si="15"/>
        <v>0</v>
      </c>
      <c r="N72" s="188">
        <f t="shared" si="15"/>
        <v>0</v>
      </c>
      <c r="O72" s="188">
        <f t="shared" si="15"/>
        <v>0</v>
      </c>
      <c r="P72" s="188">
        <f t="shared" si="15"/>
        <v>0</v>
      </c>
      <c r="Q72" s="189">
        <f t="shared" si="15"/>
        <v>0</v>
      </c>
      <c r="R72" s="37"/>
      <c r="S72" s="351"/>
      <c r="T72" s="351"/>
      <c r="U72" s="351"/>
      <c r="V72" s="351"/>
    </row>
    <row r="73" spans="1:22" s="69" customFormat="1" ht="12.75">
      <c r="A73" s="201">
        <v>46</v>
      </c>
      <c r="B73" s="185" t="s">
        <v>417</v>
      </c>
      <c r="C73" s="190"/>
      <c r="D73" s="190"/>
      <c r="E73" s="88"/>
      <c r="F73" s="88"/>
      <c r="G73" s="88"/>
      <c r="H73" s="88"/>
      <c r="I73" s="88"/>
      <c r="J73" s="88"/>
      <c r="K73" s="222"/>
      <c r="L73" s="627"/>
      <c r="M73" s="627"/>
      <c r="N73" s="627"/>
      <c r="O73" s="627"/>
      <c r="P73" s="627"/>
      <c r="Q73" s="204">
        <f>SUM(E73:P73)</f>
        <v>0</v>
      </c>
      <c r="R73" s="37"/>
      <c r="S73" s="351"/>
      <c r="T73" s="351"/>
      <c r="U73" s="351"/>
      <c r="V73" s="351"/>
    </row>
    <row r="74" spans="1:22" s="69" customFormat="1" ht="13.5" thickBot="1">
      <c r="A74" s="201">
        <v>47</v>
      </c>
      <c r="B74" s="198" t="s">
        <v>199</v>
      </c>
      <c r="C74" s="187"/>
      <c r="D74" s="187"/>
      <c r="E74" s="206">
        <f>SUM(E72:E73)</f>
        <v>0</v>
      </c>
      <c r="F74" s="206">
        <f aca="true" t="shared" si="16" ref="F74:Q74">SUM(F72:F73)</f>
        <v>0</v>
      </c>
      <c r="G74" s="206">
        <f t="shared" si="16"/>
        <v>0</v>
      </c>
      <c r="H74" s="206">
        <f t="shared" si="16"/>
        <v>0</v>
      </c>
      <c r="I74" s="206">
        <f t="shared" si="16"/>
        <v>0</v>
      </c>
      <c r="J74" s="206">
        <f t="shared" si="16"/>
        <v>0</v>
      </c>
      <c r="K74" s="206">
        <f t="shared" si="16"/>
        <v>0</v>
      </c>
      <c r="L74" s="206">
        <f t="shared" si="16"/>
        <v>0</v>
      </c>
      <c r="M74" s="206">
        <f t="shared" si="16"/>
        <v>0</v>
      </c>
      <c r="N74" s="206">
        <f t="shared" si="16"/>
        <v>0</v>
      </c>
      <c r="O74" s="206">
        <f t="shared" si="16"/>
        <v>0</v>
      </c>
      <c r="P74" s="206">
        <f t="shared" si="16"/>
        <v>0</v>
      </c>
      <c r="Q74" s="205">
        <f t="shared" si="16"/>
        <v>0</v>
      </c>
      <c r="R74" s="37"/>
      <c r="S74" s="351"/>
      <c r="T74" s="351"/>
      <c r="U74" s="351"/>
      <c r="V74" s="351"/>
    </row>
    <row r="75" spans="1:18" ht="7.5" customHeight="1" thickTop="1">
      <c r="A75" s="15"/>
      <c r="B75" s="27"/>
      <c r="C75" s="37"/>
      <c r="D75" s="37"/>
      <c r="E75" s="37"/>
      <c r="F75" s="37"/>
      <c r="G75" s="37"/>
      <c r="H75" s="37"/>
      <c r="I75" s="37"/>
      <c r="J75" s="37"/>
      <c r="K75" s="37"/>
      <c r="L75" s="37"/>
      <c r="M75" s="37"/>
      <c r="N75" s="37"/>
      <c r="O75" s="37"/>
      <c r="P75" s="37"/>
      <c r="Q75" s="37"/>
      <c r="R75" s="37"/>
    </row>
    <row r="76" spans="1:18" ht="12.75">
      <c r="A76" s="15"/>
      <c r="B76" s="202" t="s">
        <v>200</v>
      </c>
      <c r="C76" s="34"/>
      <c r="D76" s="34"/>
      <c r="E76" s="512"/>
      <c r="F76" s="38"/>
      <c r="G76" s="38"/>
      <c r="H76" s="38"/>
      <c r="I76" s="38"/>
      <c r="J76" s="38"/>
      <c r="K76" s="38"/>
      <c r="L76" s="38"/>
      <c r="M76" s="38"/>
      <c r="N76" s="38"/>
      <c r="O76" s="38"/>
      <c r="P76" s="38"/>
      <c r="Q76" s="38"/>
      <c r="R76" s="34"/>
    </row>
    <row r="77" spans="1:18" ht="12.75">
      <c r="A77" s="201">
        <v>48</v>
      </c>
      <c r="B77" s="636" t="s">
        <v>385</v>
      </c>
      <c r="C77" s="60"/>
      <c r="D77" s="60"/>
      <c r="E77" s="644">
        <f>IF('Part 3'!E$42=0,0,E69/'Part 3'!E$42)</f>
        <v>0</v>
      </c>
      <c r="F77" s="39">
        <f>IF('Part 3'!F42=0,0,F69/'Part 3'!F42)</f>
        <v>0</v>
      </c>
      <c r="G77" s="39">
        <f>IF('Part 3'!G42=0,0,G69/'Part 3'!G42)</f>
        <v>0</v>
      </c>
      <c r="H77" s="39">
        <f>IF('Part 3'!H42=0,0,H69/'Part 3'!H42)</f>
        <v>0</v>
      </c>
      <c r="I77" s="39">
        <f>IF('Part 3'!I42=0,0,I69/'Part 3'!I42)</f>
        <v>0</v>
      </c>
      <c r="J77" s="39">
        <f>IF('Part 3'!J42=0,0,J69/'Part 3'!J42)</f>
        <v>0</v>
      </c>
      <c r="K77" s="39">
        <f>IF('Part 3'!K42=0,0,K69/'Part 3'!K42)</f>
        <v>0</v>
      </c>
      <c r="L77" s="39">
        <f>IF('Part 3'!L42=0,0,L69/'Part 3'!L42)</f>
        <v>0</v>
      </c>
      <c r="M77" s="39">
        <f>IF('Part 3'!M42=0,0,M69/'Part 3'!M42)</f>
        <v>0</v>
      </c>
      <c r="N77" s="39">
        <f>IF('Part 3'!N42=0,0,N69/'Part 3'!N42)</f>
        <v>0</v>
      </c>
      <c r="O77" s="39">
        <f>IF('Part 3'!O42=0,0,O69/'Part 3'!O42)</f>
        <v>0</v>
      </c>
      <c r="P77" s="39">
        <f>IF('Part 3'!P42=0,0,P69/'Part 3'!P42)</f>
        <v>0</v>
      </c>
      <c r="Q77" s="39">
        <f>IF('Part 3'!Q42=0,0,Q69/'Part 3'!Q42)</f>
        <v>0</v>
      </c>
      <c r="R77" s="60"/>
    </row>
    <row r="78" spans="1:18" ht="12.75">
      <c r="A78" s="201">
        <v>49</v>
      </c>
      <c r="B78" s="636" t="s">
        <v>386</v>
      </c>
      <c r="C78" s="60"/>
      <c r="D78" s="60"/>
      <c r="E78" s="644">
        <f>IF('Part 3'!E$43=0,0,E70/'Part 3'!E$43)</f>
        <v>0</v>
      </c>
      <c r="F78" s="39">
        <f>IF('Part 3'!F43=0,0,F70/'Part 3'!F43)</f>
        <v>0</v>
      </c>
      <c r="G78" s="39">
        <f>IF('Part 3'!G43=0,0,G70/'Part 3'!G43)</f>
        <v>0</v>
      </c>
      <c r="H78" s="39">
        <f>IF('Part 3'!H43=0,0,H70/'Part 3'!H43)</f>
        <v>0</v>
      </c>
      <c r="I78" s="39">
        <f>IF('Part 3'!I43=0,0,I70/'Part 3'!I43)</f>
        <v>0</v>
      </c>
      <c r="J78" s="39">
        <f>IF('Part 3'!J43=0,0,J70/'Part 3'!J43)</f>
        <v>0</v>
      </c>
      <c r="K78" s="39">
        <f>IF('Part 3'!K43=0,0,K70/'Part 3'!K43)</f>
        <v>0</v>
      </c>
      <c r="L78" s="39">
        <f>IF('Part 3'!L43=0,0,L70/'Part 3'!L43)</f>
        <v>0</v>
      </c>
      <c r="M78" s="39">
        <f>IF('Part 3'!M43=0,0,M70/'Part 3'!M43)</f>
        <v>0</v>
      </c>
      <c r="N78" s="39">
        <f>IF('Part 3'!N43=0,0,N70/'Part 3'!N43)</f>
        <v>0</v>
      </c>
      <c r="O78" s="39">
        <f>IF('Part 3'!O43=0,0,O70/'Part 3'!O43)</f>
        <v>0</v>
      </c>
      <c r="P78" s="39">
        <f>IF('Part 3'!P43=0,0,P70/'Part 3'!P43)</f>
        <v>0</v>
      </c>
      <c r="Q78" s="39">
        <f>IF('Part 3'!Q43=0,0,Q70/'Part 3'!Q43)</f>
        <v>0</v>
      </c>
      <c r="R78" s="60"/>
    </row>
    <row r="79" spans="1:18" ht="12.75">
      <c r="A79" s="201">
        <v>50</v>
      </c>
      <c r="B79" s="636" t="s">
        <v>161</v>
      </c>
      <c r="C79" s="60"/>
      <c r="D79" s="60"/>
      <c r="E79" s="644">
        <f>IF('Part 3'!E$44=0,0,E71/'Part 3'!E$44)</f>
        <v>0</v>
      </c>
      <c r="F79" s="39">
        <f>IF('Part 3'!F44=0,0,F71/'Part 3'!F44)</f>
        <v>0</v>
      </c>
      <c r="G79" s="39">
        <f>IF('Part 3'!G44=0,0,G71/'Part 3'!G44)</f>
        <v>0</v>
      </c>
      <c r="H79" s="39">
        <f>IF('Part 3'!H44=0,0,H71/'Part 3'!H44)</f>
        <v>0</v>
      </c>
      <c r="I79" s="39">
        <f>IF('Part 3'!I44=0,0,I71/'Part 3'!I44)</f>
        <v>0</v>
      </c>
      <c r="J79" s="39">
        <f>IF('Part 3'!J44=0,0,J71/'Part 3'!J44)</f>
        <v>0</v>
      </c>
      <c r="K79" s="39">
        <f>IF('Part 3'!K44=0,0,K71/'Part 3'!K44)</f>
        <v>0</v>
      </c>
      <c r="L79" s="39">
        <f>IF('Part 3'!L44=0,0,L71/'Part 3'!L44)</f>
        <v>0</v>
      </c>
      <c r="M79" s="39">
        <f>IF('Part 3'!M44=0,0,M71/'Part 3'!M44)</f>
        <v>0</v>
      </c>
      <c r="N79" s="39">
        <f>IF('Part 3'!N44=0,0,N71/'Part 3'!N44)</f>
        <v>0</v>
      </c>
      <c r="O79" s="39">
        <f>IF('Part 3'!O44=0,0,O71/'Part 3'!O44)</f>
        <v>0</v>
      </c>
      <c r="P79" s="39">
        <f>IF('Part 3'!P44=0,0,P71/'Part 3'!P44)</f>
        <v>0</v>
      </c>
      <c r="Q79" s="39">
        <f>IF('Part 3'!Q44=0,0,Q71/'Part 3'!Q44)</f>
        <v>0</v>
      </c>
      <c r="R79" s="60"/>
    </row>
    <row r="80" spans="1:18" ht="12.75">
      <c r="A80" s="201">
        <v>51</v>
      </c>
      <c r="B80" s="199" t="s">
        <v>201</v>
      </c>
      <c r="C80" s="190"/>
      <c r="D80" s="190"/>
      <c r="E80" s="645">
        <f>IF('Part 3'!E$45=0,0,E72/('Part 3'!E$45))</f>
        <v>0</v>
      </c>
      <c r="F80" s="30">
        <f>IF('Part 3'!F45=0,0,F72/('Part 3'!F45))</f>
        <v>0</v>
      </c>
      <c r="G80" s="30">
        <f>IF('Part 3'!G45=0,0,G72/('Part 3'!G45))</f>
        <v>0</v>
      </c>
      <c r="H80" s="30">
        <f>IF('Part 3'!H45=0,0,H72/('Part 3'!H45))</f>
        <v>0</v>
      </c>
      <c r="I80" s="30">
        <f>IF('Part 3'!I45=0,0,I72/('Part 3'!I45))</f>
        <v>0</v>
      </c>
      <c r="J80" s="30">
        <f>IF('Part 3'!J45=0,0,J72/('Part 3'!J45))</f>
        <v>0</v>
      </c>
      <c r="K80" s="30">
        <f>IF('Part 3'!K45=0,0,K72/('Part 3'!K45))</f>
        <v>0</v>
      </c>
      <c r="L80" s="30">
        <f>IF('Part 3'!L45=0,0,L72/('Part 3'!L45))</f>
        <v>0</v>
      </c>
      <c r="M80" s="30">
        <f>IF('Part 3'!M45=0,0,M72/('Part 3'!M45))</f>
        <v>0</v>
      </c>
      <c r="N80" s="30">
        <f>IF('Part 3'!N45=0,0,N72/('Part 3'!N45))</f>
        <v>0</v>
      </c>
      <c r="O80" s="30">
        <f>IF('Part 3'!O45=0,0,O72/('Part 3'!O45))</f>
        <v>0</v>
      </c>
      <c r="P80" s="30">
        <f>IF('Part 3'!P45=0,0,P72/('Part 3'!P45))</f>
        <v>0</v>
      </c>
      <c r="Q80" s="79">
        <f>IF('Part 3'!Q45=0,0,Q72/('Part 3'!Q45))</f>
        <v>0</v>
      </c>
      <c r="R80" s="60"/>
    </row>
    <row r="81" spans="1:18" ht="12.75">
      <c r="A81" s="201">
        <v>52</v>
      </c>
      <c r="B81" s="199" t="s">
        <v>202</v>
      </c>
      <c r="C81" s="190"/>
      <c r="D81" s="190"/>
      <c r="E81" s="207">
        <f>IF('Part 3'!E$45=0,0,(E72+E73)/'Part 3'!E$45)</f>
        <v>0</v>
      </c>
      <c r="F81" s="207">
        <f>IF('Part 3'!F45=0,0,(F72+F73)/'Part 3'!F45)</f>
        <v>0</v>
      </c>
      <c r="G81" s="207">
        <f>IF('Part 3'!G45=0,0,(G72+G73)/'Part 3'!G45)</f>
        <v>0</v>
      </c>
      <c r="H81" s="207">
        <f>IF('Part 3'!H45=0,0,(H72+H73)/'Part 3'!H45)</f>
        <v>0</v>
      </c>
      <c r="I81" s="207">
        <f>IF('Part 3'!I45=0,0,(I72+I73)/'Part 3'!I45)</f>
        <v>0</v>
      </c>
      <c r="J81" s="207">
        <f>IF('Part 3'!J45=0,0,(J72+J73)/'Part 3'!J45)</f>
        <v>0</v>
      </c>
      <c r="K81" s="207">
        <f>IF('Part 3'!K45=0,0,(K72+K73)/'Part 3'!K45)</f>
        <v>0</v>
      </c>
      <c r="L81" s="207">
        <f>IF('Part 3'!L45=0,0,(L72+L73)/'Part 3'!L45)</f>
        <v>0</v>
      </c>
      <c r="M81" s="207">
        <f>IF('Part 3'!M45=0,0,(M72+M73)/'Part 3'!M45)</f>
        <v>0</v>
      </c>
      <c r="N81" s="207">
        <f>IF('Part 3'!N45=0,0,(N72+N73)/'Part 3'!N45)</f>
        <v>0</v>
      </c>
      <c r="O81" s="207">
        <f>IF('Part 3'!O45=0,0,(O72+O73)/'Part 3'!O45)</f>
        <v>0</v>
      </c>
      <c r="P81" s="207">
        <f>IF('Part 3'!P45=0,0,(P72+P73)/'Part 3'!P45)</f>
        <v>0</v>
      </c>
      <c r="Q81" s="207">
        <f>IF('Part 3'!Q45=0,0,(Q72+Q73)/'Part 3'!Q45)</f>
        <v>0</v>
      </c>
      <c r="R81" s="60"/>
    </row>
    <row r="82" spans="1:18" ht="6.75" customHeight="1">
      <c r="A82" s="15"/>
      <c r="B82" s="20"/>
      <c r="C82" s="61"/>
      <c r="D82" s="61"/>
      <c r="E82" s="61"/>
      <c r="F82" s="40"/>
      <c r="G82" s="40"/>
      <c r="H82" s="40"/>
      <c r="I82" s="40"/>
      <c r="J82" s="40"/>
      <c r="K82" s="40"/>
      <c r="L82" s="40"/>
      <c r="M82" s="40"/>
      <c r="N82" s="40"/>
      <c r="O82" s="40"/>
      <c r="P82" s="40"/>
      <c r="Q82" s="40"/>
      <c r="R82" s="61"/>
    </row>
    <row r="83" spans="1:18" ht="12.75">
      <c r="A83" s="15"/>
      <c r="B83" s="33" t="s">
        <v>203</v>
      </c>
      <c r="C83" s="27"/>
      <c r="D83" s="27"/>
      <c r="E83" s="20"/>
      <c r="F83" s="8"/>
      <c r="G83" s="8"/>
      <c r="H83" s="8"/>
      <c r="I83" s="8"/>
      <c r="J83" s="8"/>
      <c r="K83" s="8"/>
      <c r="L83" s="8"/>
      <c r="M83" s="8"/>
      <c r="N83" s="8"/>
      <c r="O83" s="8"/>
      <c r="P83" s="8"/>
      <c r="Q83" s="8"/>
      <c r="R83" s="27"/>
    </row>
    <row r="84" spans="1:18" ht="12.75">
      <c r="A84" s="201">
        <v>53</v>
      </c>
      <c r="B84" s="636" t="s">
        <v>385</v>
      </c>
      <c r="C84" s="41"/>
      <c r="D84" s="41"/>
      <c r="E84" s="621"/>
      <c r="F84" s="621"/>
      <c r="G84" s="621"/>
      <c r="H84" s="621"/>
      <c r="I84" s="621"/>
      <c r="J84" s="621"/>
      <c r="K84" s="621"/>
      <c r="L84" s="621"/>
      <c r="M84" s="621"/>
      <c r="N84" s="621"/>
      <c r="O84" s="621"/>
      <c r="P84" s="621"/>
      <c r="Q84" s="84">
        <f>SUM(E84:P84)</f>
        <v>0</v>
      </c>
      <c r="R84" s="41"/>
    </row>
    <row r="85" spans="1:18" ht="12.75">
      <c r="A85" s="201">
        <v>54</v>
      </c>
      <c r="B85" s="636" t="s">
        <v>386</v>
      </c>
      <c r="C85" s="41"/>
      <c r="D85" s="41"/>
      <c r="E85" s="621"/>
      <c r="F85" s="621"/>
      <c r="G85" s="621"/>
      <c r="H85" s="621"/>
      <c r="I85" s="621"/>
      <c r="J85" s="621"/>
      <c r="K85" s="621"/>
      <c r="L85" s="621"/>
      <c r="M85" s="621"/>
      <c r="N85" s="621"/>
      <c r="O85" s="621"/>
      <c r="P85" s="621"/>
      <c r="Q85" s="84">
        <f>SUM(E85:P85)</f>
        <v>0</v>
      </c>
      <c r="R85" s="41"/>
    </row>
    <row r="86" spans="1:18" ht="12.75">
      <c r="A86" s="201">
        <v>55</v>
      </c>
      <c r="B86" s="636" t="s">
        <v>161</v>
      </c>
      <c r="C86" s="41"/>
      <c r="D86" s="41"/>
      <c r="E86" s="621"/>
      <c r="F86" s="621"/>
      <c r="G86" s="621"/>
      <c r="H86" s="621"/>
      <c r="I86" s="621"/>
      <c r="J86" s="621"/>
      <c r="K86" s="621"/>
      <c r="L86" s="621"/>
      <c r="M86" s="621"/>
      <c r="N86" s="621"/>
      <c r="O86" s="621"/>
      <c r="P86" s="621"/>
      <c r="Q86" s="84">
        <f>SUM(E86:P86)</f>
        <v>0</v>
      </c>
      <c r="R86" s="41"/>
    </row>
    <row r="87" spans="1:18" ht="12.75">
      <c r="A87" s="201">
        <v>56</v>
      </c>
      <c r="B87" s="185" t="s">
        <v>520</v>
      </c>
      <c r="C87" s="193"/>
      <c r="D87" s="193"/>
      <c r="E87" s="621"/>
      <c r="F87" s="621"/>
      <c r="G87" s="621"/>
      <c r="H87" s="621"/>
      <c r="I87" s="621"/>
      <c r="J87" s="621"/>
      <c r="K87" s="621"/>
      <c r="L87" s="621"/>
      <c r="M87" s="621"/>
      <c r="N87" s="621"/>
      <c r="O87" s="621"/>
      <c r="P87" s="621"/>
      <c r="Q87" s="84">
        <f>SUM(E87:P87)</f>
        <v>0</v>
      </c>
      <c r="R87" s="41"/>
    </row>
    <row r="88" spans="1:18" ht="13.5" thickBot="1">
      <c r="A88" s="201">
        <v>57</v>
      </c>
      <c r="B88" s="257" t="s">
        <v>204</v>
      </c>
      <c r="C88" s="41"/>
      <c r="D88" s="41"/>
      <c r="E88" s="208">
        <f aca="true" t="shared" si="17" ref="E88:Q88">SUM(E84:E87)</f>
        <v>0</v>
      </c>
      <c r="F88" s="208">
        <f t="shared" si="17"/>
        <v>0</v>
      </c>
      <c r="G88" s="208">
        <f t="shared" si="17"/>
        <v>0</v>
      </c>
      <c r="H88" s="208">
        <f t="shared" si="17"/>
        <v>0</v>
      </c>
      <c r="I88" s="208">
        <f t="shared" si="17"/>
        <v>0</v>
      </c>
      <c r="J88" s="208">
        <f t="shared" si="17"/>
        <v>0</v>
      </c>
      <c r="K88" s="208">
        <f t="shared" si="17"/>
        <v>0</v>
      </c>
      <c r="L88" s="208">
        <f t="shared" si="17"/>
        <v>0</v>
      </c>
      <c r="M88" s="208">
        <f t="shared" si="17"/>
        <v>0</v>
      </c>
      <c r="N88" s="208">
        <f t="shared" si="17"/>
        <v>0</v>
      </c>
      <c r="O88" s="208">
        <f t="shared" si="17"/>
        <v>0</v>
      </c>
      <c r="P88" s="208">
        <f t="shared" si="17"/>
        <v>0</v>
      </c>
      <c r="Q88" s="209">
        <f t="shared" si="17"/>
        <v>0</v>
      </c>
      <c r="R88" s="41"/>
    </row>
    <row r="89" spans="1:18" ht="7.5" customHeight="1" thickTop="1">
      <c r="A89" s="15"/>
      <c r="B89" s="203"/>
      <c r="C89" s="41"/>
      <c r="D89" s="41"/>
      <c r="E89" s="63"/>
      <c r="F89" s="63"/>
      <c r="G89" s="63"/>
      <c r="H89" s="63"/>
      <c r="I89" s="63"/>
      <c r="J89" s="63"/>
      <c r="K89" s="63"/>
      <c r="L89" s="63"/>
      <c r="M89" s="63"/>
      <c r="N89" s="63"/>
      <c r="O89" s="63"/>
      <c r="P89" s="63"/>
      <c r="Q89" s="63"/>
      <c r="R89" s="41"/>
    </row>
    <row r="90" spans="1:18" ht="12.75">
      <c r="A90" s="15"/>
      <c r="B90" s="200" t="s">
        <v>444</v>
      </c>
      <c r="C90" s="210"/>
      <c r="D90" s="210"/>
      <c r="E90" s="20"/>
      <c r="F90" s="20"/>
      <c r="G90" s="20"/>
      <c r="H90" s="20"/>
      <c r="I90" s="20"/>
      <c r="J90" s="20"/>
      <c r="K90" s="20"/>
      <c r="L90" s="20"/>
      <c r="M90" s="20"/>
      <c r="N90" s="20"/>
      <c r="O90" s="20"/>
      <c r="P90" s="20"/>
      <c r="Q90" s="20"/>
      <c r="R90" s="41"/>
    </row>
    <row r="91" spans="1:18" ht="12.75">
      <c r="A91" s="201">
        <v>58</v>
      </c>
      <c r="B91" s="636" t="s">
        <v>385</v>
      </c>
      <c r="C91" s="41"/>
      <c r="D91" s="41"/>
      <c r="E91" s="606" t="str">
        <f>IF(E84=0,IF(E69=0,"n/a ","ERROR"),IF(E69=0,"ERROR",E69/E84))</f>
        <v>n/a </v>
      </c>
      <c r="F91" s="606" t="str">
        <f aca="true" t="shared" si="18" ref="F91:Q91">IF(F84=0,IF(F69=0,"n/a ","ERROR"),IF(F69=0,"ERROR",F69/F84))</f>
        <v>n/a </v>
      </c>
      <c r="G91" s="606" t="str">
        <f t="shared" si="18"/>
        <v>n/a </v>
      </c>
      <c r="H91" s="606" t="str">
        <f t="shared" si="18"/>
        <v>n/a </v>
      </c>
      <c r="I91" s="606" t="str">
        <f t="shared" si="18"/>
        <v>n/a </v>
      </c>
      <c r="J91" s="606" t="str">
        <f t="shared" si="18"/>
        <v>n/a </v>
      </c>
      <c r="K91" s="606" t="str">
        <f t="shared" si="18"/>
        <v>n/a </v>
      </c>
      <c r="L91" s="606" t="str">
        <f t="shared" si="18"/>
        <v>n/a </v>
      </c>
      <c r="M91" s="606" t="str">
        <f t="shared" si="18"/>
        <v>n/a </v>
      </c>
      <c r="N91" s="606" t="str">
        <f t="shared" si="18"/>
        <v>n/a </v>
      </c>
      <c r="O91" s="606" t="str">
        <f t="shared" si="18"/>
        <v>n/a </v>
      </c>
      <c r="P91" s="606" t="str">
        <f t="shared" si="18"/>
        <v>n/a </v>
      </c>
      <c r="Q91" s="606" t="str">
        <f t="shared" si="18"/>
        <v>n/a </v>
      </c>
      <c r="R91" s="41"/>
    </row>
    <row r="92" spans="1:18" ht="12.75">
      <c r="A92" s="201">
        <v>59</v>
      </c>
      <c r="B92" s="636" t="s">
        <v>386</v>
      </c>
      <c r="C92" s="41"/>
      <c r="D92" s="41"/>
      <c r="E92" s="606" t="str">
        <f>IF(E85=0,IF(E70=0,"n/a ","ERROR"),IF(E70=0,"ERROR",E70/E85))</f>
        <v>n/a </v>
      </c>
      <c r="F92" s="606" t="str">
        <f aca="true" t="shared" si="19" ref="F92:Q92">IF(F85=0,IF(F70=0,"n/a ","ERROR"),IF(F70=0,"ERROR",F70/F85))</f>
        <v>n/a </v>
      </c>
      <c r="G92" s="606" t="str">
        <f t="shared" si="19"/>
        <v>n/a </v>
      </c>
      <c r="H92" s="606" t="str">
        <f t="shared" si="19"/>
        <v>n/a </v>
      </c>
      <c r="I92" s="606" t="str">
        <f t="shared" si="19"/>
        <v>n/a </v>
      </c>
      <c r="J92" s="606" t="str">
        <f t="shared" si="19"/>
        <v>n/a </v>
      </c>
      <c r="K92" s="606" t="str">
        <f t="shared" si="19"/>
        <v>n/a </v>
      </c>
      <c r="L92" s="606" t="str">
        <f t="shared" si="19"/>
        <v>n/a </v>
      </c>
      <c r="M92" s="606" t="str">
        <f t="shared" si="19"/>
        <v>n/a </v>
      </c>
      <c r="N92" s="606" t="str">
        <f t="shared" si="19"/>
        <v>n/a </v>
      </c>
      <c r="O92" s="606" t="str">
        <f t="shared" si="19"/>
        <v>n/a </v>
      </c>
      <c r="P92" s="606" t="str">
        <f t="shared" si="19"/>
        <v>n/a </v>
      </c>
      <c r="Q92" s="606" t="str">
        <f t="shared" si="19"/>
        <v>n/a </v>
      </c>
      <c r="R92" s="41"/>
    </row>
    <row r="93" spans="1:18" ht="12.75">
      <c r="A93" s="201">
        <v>60</v>
      </c>
      <c r="B93" s="636" t="s">
        <v>161</v>
      </c>
      <c r="C93" s="41"/>
      <c r="D93" s="41"/>
      <c r="E93" s="606" t="str">
        <f>IF(E86=0,IF(E71=0,"n/a ","ERROR"),IF(E71=0,"ERROR",E71/E86))</f>
        <v>n/a </v>
      </c>
      <c r="F93" s="606" t="str">
        <f aca="true" t="shared" si="20" ref="F93:Q93">IF(F86=0,IF(F71=0,"n/a ","ERROR"),IF(F71=0,"ERROR",F71/F86))</f>
        <v>n/a </v>
      </c>
      <c r="G93" s="606" t="str">
        <f t="shared" si="20"/>
        <v>n/a </v>
      </c>
      <c r="H93" s="606" t="str">
        <f t="shared" si="20"/>
        <v>n/a </v>
      </c>
      <c r="I93" s="606" t="str">
        <f t="shared" si="20"/>
        <v>n/a </v>
      </c>
      <c r="J93" s="606" t="str">
        <f t="shared" si="20"/>
        <v>n/a </v>
      </c>
      <c r="K93" s="606" t="str">
        <f t="shared" si="20"/>
        <v>n/a </v>
      </c>
      <c r="L93" s="606" t="str">
        <f t="shared" si="20"/>
        <v>n/a </v>
      </c>
      <c r="M93" s="606" t="str">
        <f t="shared" si="20"/>
        <v>n/a </v>
      </c>
      <c r="N93" s="606" t="str">
        <f t="shared" si="20"/>
        <v>n/a </v>
      </c>
      <c r="O93" s="606" t="str">
        <f t="shared" si="20"/>
        <v>n/a </v>
      </c>
      <c r="P93" s="606" t="str">
        <f t="shared" si="20"/>
        <v>n/a </v>
      </c>
      <c r="Q93" s="606" t="str">
        <f t="shared" si="20"/>
        <v>n/a </v>
      </c>
      <c r="R93" s="41"/>
    </row>
    <row r="94" spans="1:18" ht="12.75">
      <c r="A94" s="201">
        <v>61</v>
      </c>
      <c r="B94" s="210" t="s">
        <v>206</v>
      </c>
      <c r="C94" s="193"/>
      <c r="D94" s="193"/>
      <c r="E94" s="211">
        <f aca="true" t="shared" si="21" ref="E94:Q94">IF(E88&gt;0,(E72/SUM(E84:E86)),0)</f>
        <v>0</v>
      </c>
      <c r="F94" s="211">
        <f t="shared" si="21"/>
        <v>0</v>
      </c>
      <c r="G94" s="211">
        <f t="shared" si="21"/>
        <v>0</v>
      </c>
      <c r="H94" s="211">
        <f t="shared" si="21"/>
        <v>0</v>
      </c>
      <c r="I94" s="211">
        <f t="shared" si="21"/>
        <v>0</v>
      </c>
      <c r="J94" s="211">
        <f t="shared" si="21"/>
        <v>0</v>
      </c>
      <c r="K94" s="211">
        <f t="shared" si="21"/>
        <v>0</v>
      </c>
      <c r="L94" s="211">
        <f t="shared" si="21"/>
        <v>0</v>
      </c>
      <c r="M94" s="211">
        <f t="shared" si="21"/>
        <v>0</v>
      </c>
      <c r="N94" s="211">
        <f t="shared" si="21"/>
        <v>0</v>
      </c>
      <c r="O94" s="211">
        <f t="shared" si="21"/>
        <v>0</v>
      </c>
      <c r="P94" s="211">
        <f t="shared" si="21"/>
        <v>0</v>
      </c>
      <c r="Q94" s="373">
        <f t="shared" si="21"/>
        <v>0</v>
      </c>
      <c r="R94" s="41"/>
    </row>
    <row r="95" spans="1:18" ht="12.75">
      <c r="A95" s="201">
        <v>62</v>
      </c>
      <c r="B95" s="185" t="s">
        <v>131</v>
      </c>
      <c r="C95" s="193"/>
      <c r="D95" s="193"/>
      <c r="E95" s="191">
        <f aca="true" t="shared" si="22" ref="E95:Q95">IF(E87&gt;0,(E73/E87),0)</f>
        <v>0</v>
      </c>
      <c r="F95" s="191">
        <f t="shared" si="22"/>
        <v>0</v>
      </c>
      <c r="G95" s="191">
        <f t="shared" si="22"/>
        <v>0</v>
      </c>
      <c r="H95" s="191">
        <f t="shared" si="22"/>
        <v>0</v>
      </c>
      <c r="I95" s="191">
        <f t="shared" si="22"/>
        <v>0</v>
      </c>
      <c r="J95" s="191">
        <f t="shared" si="22"/>
        <v>0</v>
      </c>
      <c r="K95" s="191">
        <f t="shared" si="22"/>
        <v>0</v>
      </c>
      <c r="L95" s="191">
        <f t="shared" si="22"/>
        <v>0</v>
      </c>
      <c r="M95" s="191">
        <f t="shared" si="22"/>
        <v>0</v>
      </c>
      <c r="N95" s="191">
        <f t="shared" si="22"/>
        <v>0</v>
      </c>
      <c r="O95" s="191">
        <f t="shared" si="22"/>
        <v>0</v>
      </c>
      <c r="P95" s="191">
        <f t="shared" si="22"/>
        <v>0</v>
      </c>
      <c r="Q95" s="191">
        <f t="shared" si="22"/>
        <v>0</v>
      </c>
      <c r="R95" s="41"/>
    </row>
    <row r="96" spans="1:18" ht="12.75">
      <c r="A96" s="201">
        <v>63</v>
      </c>
      <c r="B96" s="212" t="s">
        <v>207</v>
      </c>
      <c r="C96" s="193"/>
      <c r="D96" s="193"/>
      <c r="E96" s="191">
        <f aca="true" t="shared" si="23" ref="E96:Q96">IF(E88&gt;0,(E74/E88),0)</f>
        <v>0</v>
      </c>
      <c r="F96" s="191">
        <f t="shared" si="23"/>
        <v>0</v>
      </c>
      <c r="G96" s="191">
        <f t="shared" si="23"/>
        <v>0</v>
      </c>
      <c r="H96" s="191">
        <f t="shared" si="23"/>
        <v>0</v>
      </c>
      <c r="I96" s="191">
        <f t="shared" si="23"/>
        <v>0</v>
      </c>
      <c r="J96" s="191">
        <f t="shared" si="23"/>
        <v>0</v>
      </c>
      <c r="K96" s="191">
        <f t="shared" si="23"/>
        <v>0</v>
      </c>
      <c r="L96" s="191">
        <f t="shared" si="23"/>
        <v>0</v>
      </c>
      <c r="M96" s="191">
        <f t="shared" si="23"/>
        <v>0</v>
      </c>
      <c r="N96" s="191">
        <f t="shared" si="23"/>
        <v>0</v>
      </c>
      <c r="O96" s="191">
        <f t="shared" si="23"/>
        <v>0</v>
      </c>
      <c r="P96" s="191">
        <f t="shared" si="23"/>
        <v>0</v>
      </c>
      <c r="Q96" s="191">
        <f t="shared" si="23"/>
        <v>0</v>
      </c>
      <c r="R96" s="41"/>
    </row>
    <row r="97" spans="1:18" ht="6.75" customHeight="1">
      <c r="A97" s="203"/>
      <c r="B97" s="203"/>
      <c r="C97" s="41"/>
      <c r="D97" s="41"/>
      <c r="E97" s="85"/>
      <c r="F97" s="85"/>
      <c r="G97" s="85"/>
      <c r="H97" s="85"/>
      <c r="I97" s="85"/>
      <c r="J97" s="85"/>
      <c r="K97" s="85"/>
      <c r="L97" s="85"/>
      <c r="M97" s="85"/>
      <c r="N97" s="85"/>
      <c r="O97" s="85"/>
      <c r="P97" s="85"/>
      <c r="Q97" s="192"/>
      <c r="R97" s="41"/>
    </row>
    <row r="98" spans="1:18" ht="12.75">
      <c r="A98" s="15"/>
      <c r="B98" s="33" t="s">
        <v>208</v>
      </c>
      <c r="C98" s="27"/>
      <c r="D98" s="27"/>
      <c r="E98" s="20"/>
      <c r="F98" s="8"/>
      <c r="G98" s="8"/>
      <c r="H98" s="8"/>
      <c r="I98" s="8"/>
      <c r="J98" s="8"/>
      <c r="K98" s="8"/>
      <c r="L98" s="8"/>
      <c r="M98" s="8"/>
      <c r="N98" s="8"/>
      <c r="O98" s="8"/>
      <c r="P98" s="8"/>
      <c r="Q98" s="8"/>
      <c r="R98" s="41"/>
    </row>
    <row r="99" spans="1:22" ht="12.75">
      <c r="A99" s="201">
        <v>64</v>
      </c>
      <c r="B99" s="636" t="s">
        <v>385</v>
      </c>
      <c r="C99" s="41"/>
      <c r="D99" s="41"/>
      <c r="E99" s="606" t="str">
        <f>IF(E84=0,IF('Part 3'!E42=0,"n/a ",0),IF('Part 3'!E42=0,"ERROR",E84/'Part 3'!E42))</f>
        <v>n/a </v>
      </c>
      <c r="F99" s="606" t="str">
        <f>IF(F84=0,IF('Part 3'!F42=0,"n/a ",0),IF('Part 3'!F42=0,"ERROR",F84/'Part 3'!F42))</f>
        <v>n/a </v>
      </c>
      <c r="G99" s="606" t="str">
        <f>IF(G84=0,IF('Part 3'!G42=0,"n/a ",0),IF('Part 3'!G42=0,"ERROR",G84/'Part 3'!G42))</f>
        <v>n/a </v>
      </c>
      <c r="H99" s="606" t="str">
        <f>IF(H84=0,IF('Part 3'!H42=0,"n/a ",0),IF('Part 3'!H42=0,"ERROR",H84/'Part 3'!H42))</f>
        <v>n/a </v>
      </c>
      <c r="I99" s="606" t="str">
        <f>IF(I84=0,IF('Part 3'!I42=0,"n/a ",0),IF('Part 3'!I42=0,"ERROR",I84/'Part 3'!I42))</f>
        <v>n/a </v>
      </c>
      <c r="J99" s="606" t="str">
        <f>IF(J84=0,IF('Part 3'!J42=0,"n/a ",0),IF('Part 3'!J42=0,"ERROR",J84/'Part 3'!J42))</f>
        <v>n/a </v>
      </c>
      <c r="K99" s="606" t="str">
        <f>IF(K84=0,IF('Part 3'!K42=0,"n/a ",0),IF('Part 3'!K42=0,"ERROR",K84/'Part 3'!K42))</f>
        <v>n/a </v>
      </c>
      <c r="L99" s="606" t="str">
        <f>IF(L84=0,IF('Part 3'!L42=0,"n/a ",0),IF('Part 3'!L42=0,"ERROR",L84/'Part 3'!L42))</f>
        <v>n/a </v>
      </c>
      <c r="M99" s="606" t="str">
        <f>IF(M84=0,IF('Part 3'!M42=0,"n/a ",0),IF('Part 3'!M42=0,"ERROR",M84/'Part 3'!M42))</f>
        <v>n/a </v>
      </c>
      <c r="N99" s="606" t="str">
        <f>IF(N84=0,IF('Part 3'!N42=0,"n/a ",0),IF('Part 3'!N42=0,"ERROR",N84/'Part 3'!N42))</f>
        <v>n/a </v>
      </c>
      <c r="O99" s="606" t="str">
        <f>IF(O84=0,IF('Part 3'!O42=0,"n/a ",0),IF('Part 3'!O42=0,"ERROR",O84/'Part 3'!O42))</f>
        <v>n/a </v>
      </c>
      <c r="P99" s="606" t="str">
        <f>IF(P84=0,IF('Part 3'!P42=0,"n/a ",0),IF('Part 3'!P42=0,"ERROR",P84/'Part 3'!P42))</f>
        <v>n/a </v>
      </c>
      <c r="Q99" s="606" t="str">
        <f>IF(Q84=0,IF('Part 3'!Q42=0,"n/a ",0),IF('Part 3'!Q42=0,"ERROR",Q84/'Part 3'!Q42))</f>
        <v>n/a </v>
      </c>
      <c r="R99" s="41"/>
      <c r="U99" s="390"/>
      <c r="V99" s="390"/>
    </row>
    <row r="100" spans="1:22" ht="12.75">
      <c r="A100" s="201">
        <v>65</v>
      </c>
      <c r="B100" s="636" t="s">
        <v>386</v>
      </c>
      <c r="C100" s="41"/>
      <c r="D100" s="41"/>
      <c r="E100" s="606" t="str">
        <f>IF(E85=0,IF('Part 3'!E43=0,"n/a ",0),IF('Part 3'!E43=0,"ERROR",E85/'Part 3'!E43))</f>
        <v>n/a </v>
      </c>
      <c r="F100" s="606" t="str">
        <f>IF(F85=0,IF('Part 3'!F43=0,"n/a ",0),IF('Part 3'!F43=0,"ERROR",F85/'Part 3'!F43))</f>
        <v>n/a </v>
      </c>
      <c r="G100" s="606" t="str">
        <f>IF(G85=0,IF('Part 3'!G43=0,"n/a ",0),IF('Part 3'!G43=0,"ERROR",G85/'Part 3'!G43))</f>
        <v>n/a </v>
      </c>
      <c r="H100" s="606" t="str">
        <f>IF(H85=0,IF('Part 3'!H43=0,"n/a ",0),IF('Part 3'!H43=0,"ERROR",H85/'Part 3'!H43))</f>
        <v>n/a </v>
      </c>
      <c r="I100" s="606" t="str">
        <f>IF(I85=0,IF('Part 3'!I43=0,"n/a ",0),IF('Part 3'!I43=0,"ERROR",I85/'Part 3'!I43))</f>
        <v>n/a </v>
      </c>
      <c r="J100" s="606" t="str">
        <f>IF(J85=0,IF('Part 3'!J43=0,"n/a ",0),IF('Part 3'!J43=0,"ERROR",J85/'Part 3'!J43))</f>
        <v>n/a </v>
      </c>
      <c r="K100" s="606" t="str">
        <f>IF(K85=0,IF('Part 3'!K43=0,"n/a ",0),IF('Part 3'!K43=0,"ERROR",K85/'Part 3'!K43))</f>
        <v>n/a </v>
      </c>
      <c r="L100" s="606" t="str">
        <f>IF(L85=0,IF('Part 3'!L43=0,"n/a ",0),IF('Part 3'!L43=0,"ERROR",L85/'Part 3'!L43))</f>
        <v>n/a </v>
      </c>
      <c r="M100" s="606" t="str">
        <f>IF(M85=0,IF('Part 3'!M43=0,"n/a ",0),IF('Part 3'!M43=0,"ERROR",M85/'Part 3'!M43))</f>
        <v>n/a </v>
      </c>
      <c r="N100" s="606" t="str">
        <f>IF(N85=0,IF('Part 3'!N43=0,"n/a ",0),IF('Part 3'!N43=0,"ERROR",N85/'Part 3'!N43))</f>
        <v>n/a </v>
      </c>
      <c r="O100" s="606" t="str">
        <f>IF(O85=0,IF('Part 3'!O43=0,"n/a ",0),IF('Part 3'!O43=0,"ERROR",O85/'Part 3'!O43))</f>
        <v>n/a </v>
      </c>
      <c r="P100" s="606" t="str">
        <f>IF(P85=0,IF('Part 3'!P43=0,"n/a ",0),IF('Part 3'!P43=0,"ERROR",P85/'Part 3'!P43))</f>
        <v>n/a </v>
      </c>
      <c r="Q100" s="606" t="str">
        <f>IF(Q85=0,IF('Part 3'!Q43=0,"n/a ",0),IF('Part 3'!Q43=0,"ERROR",Q85/'Part 3'!Q43))</f>
        <v>n/a </v>
      </c>
      <c r="R100" s="41"/>
      <c r="U100" s="390"/>
      <c r="V100" s="390"/>
    </row>
    <row r="101" spans="1:22" ht="12.75">
      <c r="A101" s="15">
        <v>66</v>
      </c>
      <c r="B101" s="636" t="s">
        <v>161</v>
      </c>
      <c r="C101" s="41"/>
      <c r="D101" s="41"/>
      <c r="E101" s="606" t="str">
        <f>IF(E86=0,IF('Part 3'!E44=0,"n/a ",0),IF('Part 3'!E44=0,"ERROR",E86/'Part 3'!E44))</f>
        <v>n/a </v>
      </c>
      <c r="F101" s="606" t="str">
        <f>IF(F86=0,IF('Part 3'!F44=0,"n/a ",0),IF('Part 3'!F44=0,"ERROR",F86/'Part 3'!F44))</f>
        <v>n/a </v>
      </c>
      <c r="G101" s="606" t="str">
        <f>IF(G86=0,IF('Part 3'!G44=0,"n/a ",0),IF('Part 3'!G44=0,"ERROR",G86/'Part 3'!G44))</f>
        <v>n/a </v>
      </c>
      <c r="H101" s="606" t="str">
        <f>IF(H86=0,IF('Part 3'!H44=0,"n/a ",0),IF('Part 3'!H44=0,"ERROR",H86/'Part 3'!H44))</f>
        <v>n/a </v>
      </c>
      <c r="I101" s="606" t="str">
        <f>IF(I86=0,IF('Part 3'!I44=0,"n/a ",0),IF('Part 3'!I44=0,"ERROR",I86/'Part 3'!I44))</f>
        <v>n/a </v>
      </c>
      <c r="J101" s="606" t="str">
        <f>IF(J86=0,IF('Part 3'!J44=0,"n/a ",0),IF('Part 3'!J44=0,"ERROR",J86/'Part 3'!J44))</f>
        <v>n/a </v>
      </c>
      <c r="K101" s="606" t="str">
        <f>IF(K86=0,IF('Part 3'!K44=0,"n/a ",0),IF('Part 3'!K44=0,"ERROR",K86/'Part 3'!K44))</f>
        <v>n/a </v>
      </c>
      <c r="L101" s="606" t="str">
        <f>IF(L86=0,IF('Part 3'!L44=0,"n/a ",0),IF('Part 3'!L44=0,"ERROR",L86/'Part 3'!L44))</f>
        <v>n/a </v>
      </c>
      <c r="M101" s="606" t="str">
        <f>IF(M86=0,IF('Part 3'!M44=0,"n/a ",0),IF('Part 3'!M44=0,"ERROR",M86/'Part 3'!M44))</f>
        <v>n/a </v>
      </c>
      <c r="N101" s="606" t="str">
        <f>IF(N86=0,IF('Part 3'!N44=0,"n/a ",0),IF('Part 3'!N44=0,"ERROR",N86/'Part 3'!N44))</f>
        <v>n/a </v>
      </c>
      <c r="O101" s="606" t="str">
        <f>IF(O86=0,IF('Part 3'!O44=0,"n/a ",0),IF('Part 3'!O44=0,"ERROR",O86/'Part 3'!O44))</f>
        <v>n/a </v>
      </c>
      <c r="P101" s="606" t="str">
        <f>IF(P86=0,IF('Part 3'!P44=0,"n/a ",0),IF('Part 3'!P44=0,"ERROR",P86/'Part 3'!P44))</f>
        <v>n/a </v>
      </c>
      <c r="Q101" s="606" t="str">
        <f>IF(Q86=0,IF('Part 3'!Q44=0,"n/a ",0),IF('Part 3'!Q44=0,"ERROR",Q86/'Part 3'!Q44))</f>
        <v>n/a </v>
      </c>
      <c r="R101" s="41"/>
      <c r="U101" s="390"/>
      <c r="V101" s="390"/>
    </row>
    <row r="102" spans="1:18" ht="12.75">
      <c r="A102" s="15">
        <v>67</v>
      </c>
      <c r="B102" s="212" t="s">
        <v>441</v>
      </c>
      <c r="C102" s="193"/>
      <c r="D102" s="193"/>
      <c r="E102" s="214">
        <f>IF(E88&gt;0,SUM(SUM(E84:E86)/('Part 3'!E$45)),0)</f>
        <v>0</v>
      </c>
      <c r="F102" s="214">
        <f>IF(F88&gt;0,SUM(SUM(F84:F86)/('Part 3'!F45)),0)</f>
        <v>0</v>
      </c>
      <c r="G102" s="214">
        <f>IF(G88&gt;0,SUM(SUM(G84:G86)/('Part 3'!G45)),0)</f>
        <v>0</v>
      </c>
      <c r="H102" s="214">
        <f>IF(H88&gt;0,SUM(SUM(H84:H86)/('Part 3'!H45)),0)</f>
        <v>0</v>
      </c>
      <c r="I102" s="214">
        <f>IF(I88&gt;0,SUM(SUM(I84:I86)/('Part 3'!I45)),0)</f>
        <v>0</v>
      </c>
      <c r="J102" s="214">
        <f>IF(J88&gt;0,SUM(SUM(J84:J86)/('Part 3'!J45)),0)</f>
        <v>0</v>
      </c>
      <c r="K102" s="214">
        <f>IF(K88&gt;0,SUM(SUM(K84:K86)/('Part 3'!K45)),0)</f>
        <v>0</v>
      </c>
      <c r="L102" s="214">
        <f>IF(L88&gt;0,SUM(SUM(L84:L86)/('Part 3'!L45)),0)</f>
        <v>0</v>
      </c>
      <c r="M102" s="214">
        <f>IF(M88&gt;0,SUM(SUM(M84:M86)/('Part 3'!M45)),0)</f>
        <v>0</v>
      </c>
      <c r="N102" s="214">
        <f>IF(N88&gt;0,SUM(SUM(N84:N86)/('Part 3'!N45)),0)</f>
        <v>0</v>
      </c>
      <c r="O102" s="214">
        <f>IF(O88&gt;0,SUM(SUM(O84:O86)/('Part 3'!O45)),0)</f>
        <v>0</v>
      </c>
      <c r="P102" s="214">
        <f>IF(P88&gt;0,SUM(SUM(P84:P86)/('Part 3'!P45)),0)</f>
        <v>0</v>
      </c>
      <c r="Q102" s="214">
        <f>IF(Q88&gt;0,SUM(SUM(Q84:Q86)/('Part 3'!Q45)),0)</f>
        <v>0</v>
      </c>
      <c r="R102" s="41"/>
    </row>
    <row r="103" spans="1:18" ht="12.75">
      <c r="A103" s="15">
        <v>68</v>
      </c>
      <c r="B103" s="212" t="s">
        <v>440</v>
      </c>
      <c r="C103" s="193"/>
      <c r="D103" s="193"/>
      <c r="E103" s="214">
        <f>IF(E88&gt;0,SUM(E88/('Part 3'!E$45)),0)</f>
        <v>0</v>
      </c>
      <c r="F103" s="214">
        <f>IF(F88&gt;0,SUM(F88/('Part 3'!F45)),0)</f>
        <v>0</v>
      </c>
      <c r="G103" s="214">
        <f>IF(G88&gt;0,SUM(G88/('Part 3'!G45)),0)</f>
        <v>0</v>
      </c>
      <c r="H103" s="214">
        <f>IF(H88&gt;0,SUM(H88/('Part 3'!H45)),0)</f>
        <v>0</v>
      </c>
      <c r="I103" s="214">
        <f>IF(I88&gt;0,SUM(I88/('Part 3'!I45)),0)</f>
        <v>0</v>
      </c>
      <c r="J103" s="214">
        <f>IF(J88&gt;0,SUM(J88/('Part 3'!J45)),0)</f>
        <v>0</v>
      </c>
      <c r="K103" s="214">
        <f>IF(K88&gt;0,SUM(K88/('Part 3'!K45)),0)</f>
        <v>0</v>
      </c>
      <c r="L103" s="214">
        <f>IF(L88&gt;0,SUM(L88/('Part 3'!L45)),0)</f>
        <v>0</v>
      </c>
      <c r="M103" s="214">
        <f>IF(M88&gt;0,SUM(M88/('Part 3'!M45)),0)</f>
        <v>0</v>
      </c>
      <c r="N103" s="214">
        <f>IF(N88&gt;0,SUM(N88/('Part 3'!N45)),0)</f>
        <v>0</v>
      </c>
      <c r="O103" s="214">
        <f>IF(O88&gt;0,SUM(O88/('Part 3'!O45)),0)</f>
        <v>0</v>
      </c>
      <c r="P103" s="214">
        <f>IF(P88&gt;0,SUM(P88/('Part 3'!P45)),0)</f>
        <v>0</v>
      </c>
      <c r="Q103" s="215">
        <f>IF(Q88&gt;0,SUM(Q88/('Part 3'!Q45)),0)</f>
        <v>0</v>
      </c>
      <c r="R103" s="41"/>
    </row>
    <row r="104" spans="1:18" ht="9" customHeight="1">
      <c r="A104" s="69"/>
      <c r="B104" s="203"/>
      <c r="C104" s="41"/>
      <c r="D104" s="41"/>
      <c r="E104" s="85"/>
      <c r="F104" s="85"/>
      <c r="G104" s="85"/>
      <c r="H104" s="85"/>
      <c r="I104" s="85"/>
      <c r="J104" s="85"/>
      <c r="K104" s="85"/>
      <c r="L104" s="85"/>
      <c r="M104" s="85"/>
      <c r="N104" s="85"/>
      <c r="O104" s="85"/>
      <c r="P104" s="85"/>
      <c r="Q104" s="85"/>
      <c r="R104" s="41"/>
    </row>
    <row r="105" spans="1:18" ht="12.75">
      <c r="A105" s="15"/>
      <c r="B105" s="213" t="s">
        <v>209</v>
      </c>
      <c r="C105" s="193"/>
      <c r="D105" s="41"/>
      <c r="E105" s="85"/>
      <c r="F105" s="85"/>
      <c r="G105" s="85"/>
      <c r="H105" s="85"/>
      <c r="I105" s="85"/>
      <c r="J105" s="85"/>
      <c r="K105" s="85"/>
      <c r="L105" s="85"/>
      <c r="M105" s="85"/>
      <c r="N105" s="85"/>
      <c r="O105" s="85"/>
      <c r="P105" s="85"/>
      <c r="Q105" s="85"/>
      <c r="R105" s="41"/>
    </row>
    <row r="106" spans="1:18" ht="12.75">
      <c r="A106" s="15">
        <v>69</v>
      </c>
      <c r="B106" s="27" t="s">
        <v>124</v>
      </c>
      <c r="C106" s="41"/>
      <c r="D106" s="41"/>
      <c r="E106" s="623"/>
      <c r="F106" s="623"/>
      <c r="G106" s="623"/>
      <c r="H106" s="623"/>
      <c r="I106" s="623"/>
      <c r="J106" s="623"/>
      <c r="K106" s="623"/>
      <c r="L106" s="623"/>
      <c r="M106" s="623"/>
      <c r="N106" s="623"/>
      <c r="O106" s="623"/>
      <c r="P106" s="623"/>
      <c r="Q106" s="90">
        <f>IF(Q88&gt;0,Q134/Q88,0)</f>
        <v>0</v>
      </c>
      <c r="R106" s="41"/>
    </row>
    <row r="107" spans="1:18" ht="12.75">
      <c r="A107" s="15">
        <v>70</v>
      </c>
      <c r="B107" s="27" t="s">
        <v>97</v>
      </c>
      <c r="C107" s="41"/>
      <c r="D107" s="41"/>
      <c r="E107" s="623"/>
      <c r="F107" s="623"/>
      <c r="G107" s="623"/>
      <c r="H107" s="623"/>
      <c r="I107" s="623"/>
      <c r="J107" s="623"/>
      <c r="K107" s="623"/>
      <c r="L107" s="623"/>
      <c r="M107" s="623"/>
      <c r="N107" s="623"/>
      <c r="O107" s="623"/>
      <c r="P107" s="623"/>
      <c r="Q107" s="90">
        <f>IF(Q72&gt;0,Q135/Q72,0)</f>
        <v>0</v>
      </c>
      <c r="R107" s="41"/>
    </row>
    <row r="108" spans="1:18" ht="6.75" customHeight="1">
      <c r="A108" s="201"/>
      <c r="B108" s="27"/>
      <c r="C108" s="41"/>
      <c r="D108" s="41"/>
      <c r="E108" s="416"/>
      <c r="F108" s="416"/>
      <c r="G108" s="416"/>
      <c r="H108" s="416"/>
      <c r="I108" s="416"/>
      <c r="J108" s="416"/>
      <c r="K108" s="416"/>
      <c r="L108" s="416"/>
      <c r="M108" s="416"/>
      <c r="N108" s="416"/>
      <c r="O108" s="416"/>
      <c r="P108" s="416"/>
      <c r="Q108" s="90"/>
      <c r="R108" s="41"/>
    </row>
    <row r="109" spans="1:18" ht="12.75">
      <c r="A109" s="201"/>
      <c r="B109" s="497" t="s">
        <v>375</v>
      </c>
      <c r="C109" s="41"/>
      <c r="D109" s="11"/>
      <c r="E109" s="416"/>
      <c r="F109" s="416"/>
      <c r="G109" s="416"/>
      <c r="H109" s="416"/>
      <c r="I109" s="416"/>
      <c r="J109" s="416"/>
      <c r="K109" s="416"/>
      <c r="L109" s="416"/>
      <c r="M109" s="416"/>
      <c r="N109" s="416"/>
      <c r="O109" s="416"/>
      <c r="P109" s="416"/>
      <c r="Q109" s="90"/>
      <c r="R109" s="41"/>
    </row>
    <row r="110" spans="1:18" ht="12.75">
      <c r="A110" s="15">
        <v>71</v>
      </c>
      <c r="B110" s="27" t="s">
        <v>376</v>
      </c>
      <c r="C110" s="41"/>
      <c r="D110" s="11"/>
      <c r="E110" s="63">
        <f>+'Part 1'!E29</f>
        <v>0</v>
      </c>
      <c r="F110" s="63">
        <f>+'Part 1'!F29</f>
        <v>0</v>
      </c>
      <c r="G110" s="63">
        <f>+'Part 1'!G29</f>
        <v>0</v>
      </c>
      <c r="H110" s="63">
        <f>+'Part 1'!H29</f>
        <v>0</v>
      </c>
      <c r="I110" s="63">
        <f>+'Part 1'!I29</f>
        <v>0</v>
      </c>
      <c r="J110" s="63">
        <f>+'Part 1'!J29</f>
        <v>0</v>
      </c>
      <c r="K110" s="63">
        <f>+'Part 1'!K29</f>
        <v>0</v>
      </c>
      <c r="L110" s="63">
        <f>+'Part 1'!L29</f>
        <v>0</v>
      </c>
      <c r="M110" s="63">
        <f>+'Part 1'!M29</f>
        <v>0</v>
      </c>
      <c r="N110" s="63">
        <f>+'Part 1'!N29</f>
        <v>0</v>
      </c>
      <c r="O110" s="63">
        <f>+'Part 1'!O29</f>
        <v>0</v>
      </c>
      <c r="P110" s="63">
        <f>+'Part 1'!P29</f>
        <v>0</v>
      </c>
      <c r="Q110" s="63">
        <f>+'Part 1'!Q29</f>
        <v>0</v>
      </c>
      <c r="R110" s="41"/>
    </row>
    <row r="111" spans="1:18" ht="12.75">
      <c r="A111" s="201">
        <v>72</v>
      </c>
      <c r="B111" s="27" t="s">
        <v>377</v>
      </c>
      <c r="C111" s="41"/>
      <c r="D111" s="11"/>
      <c r="E111" s="63">
        <f aca="true" t="shared" si="24" ref="E111:Q111">+E74</f>
        <v>0</v>
      </c>
      <c r="F111" s="63">
        <f t="shared" si="24"/>
        <v>0</v>
      </c>
      <c r="G111" s="63">
        <f t="shared" si="24"/>
        <v>0</v>
      </c>
      <c r="H111" s="63">
        <f t="shared" si="24"/>
        <v>0</v>
      </c>
      <c r="I111" s="63">
        <f t="shared" si="24"/>
        <v>0</v>
      </c>
      <c r="J111" s="63">
        <f t="shared" si="24"/>
        <v>0</v>
      </c>
      <c r="K111" s="63">
        <f t="shared" si="24"/>
        <v>0</v>
      </c>
      <c r="L111" s="63">
        <f t="shared" si="24"/>
        <v>0</v>
      </c>
      <c r="M111" s="63">
        <f t="shared" si="24"/>
        <v>0</v>
      </c>
      <c r="N111" s="63">
        <f t="shared" si="24"/>
        <v>0</v>
      </c>
      <c r="O111" s="63">
        <f t="shared" si="24"/>
        <v>0</v>
      </c>
      <c r="P111" s="63">
        <f t="shared" si="24"/>
        <v>0</v>
      </c>
      <c r="Q111" s="63">
        <f t="shared" si="24"/>
        <v>0</v>
      </c>
      <c r="R111" s="41"/>
    </row>
    <row r="112" spans="1:18" ht="12.75">
      <c r="A112" s="201">
        <v>73</v>
      </c>
      <c r="B112" s="27" t="s">
        <v>378</v>
      </c>
      <c r="C112" s="41"/>
      <c r="D112" s="11"/>
      <c r="E112" s="417">
        <f>IF(($Q$59+$Q$74)=0,0,+($Q111/($Q$59+$Q$74))*SUM('Part 7'!E$32:E$34))</f>
        <v>0</v>
      </c>
      <c r="F112" s="417">
        <f>IF(($Q$59+$Q$74)=0,0,+($Q111/($Q$59+$Q$74))*SUM('Part 7'!F$32:F$34))</f>
        <v>0</v>
      </c>
      <c r="G112" s="417">
        <f>IF(($Q$59+$Q$74)=0,0,+($Q111/($Q$59+$Q$74))*SUM('Part 7'!G$32:G$34))</f>
        <v>0</v>
      </c>
      <c r="H112" s="417">
        <f>IF(($Q$59+$Q$74)=0,0,+($Q111/($Q$59+$Q$74))*SUM('Part 7'!H$32:H$34))</f>
        <v>0</v>
      </c>
      <c r="I112" s="417">
        <f>IF(($Q$59+$Q$74)=0,0,+($Q111/($Q$59+$Q$74))*SUM('Part 7'!I$32:I$34))</f>
        <v>0</v>
      </c>
      <c r="J112" s="417">
        <f>IF(($Q$59+$Q$74)=0,0,+($Q111/($Q$59+$Q$74))*SUM('Part 7'!J$32:J$34))</f>
        <v>0</v>
      </c>
      <c r="K112" s="417">
        <f>IF(($Q$59+$Q$74)=0,0,+($Q111/($Q$59+$Q$74))*SUM('Part 7'!K$32:K$34))</f>
        <v>0</v>
      </c>
      <c r="L112" s="417">
        <f>IF(($Q$59+$Q$74)=0,0,+($Q111/($Q$59+$Q$74))*SUM('Part 7'!L$32:L$34))</f>
        <v>0</v>
      </c>
      <c r="M112" s="417">
        <f>IF(($Q$59+$Q$74)=0,0,+($Q111/($Q$59+$Q$74))*SUM('Part 7'!M$32:M$34))</f>
        <v>0</v>
      </c>
      <c r="N112" s="417">
        <f>IF(($Q$59+$Q$74)=0,0,+($Q111/($Q$59+$Q$74))*SUM('Part 7'!N$32:N$34))</f>
        <v>0</v>
      </c>
      <c r="O112" s="417">
        <f>IF(($Q$59+$Q$74)=0,0,+($Q111/($Q$59+$Q$74))*SUM('Part 7'!O$32:O$34))</f>
        <v>0</v>
      </c>
      <c r="P112" s="417">
        <f>IF(($Q$59+$Q$74)=0,0,+($Q111/($Q$59+$Q$74))*SUM('Part 7'!P$32:P$34))</f>
        <v>0</v>
      </c>
      <c r="Q112" s="417">
        <f>IF(($Q$59+$Q$74)=0,0,+($Q111/($Q$59+$Q$74))*SUM('Part 7'!Q$32:Q$34))</f>
        <v>0</v>
      </c>
      <c r="R112" s="41"/>
    </row>
    <row r="113" spans="1:18" ht="12.75">
      <c r="A113" s="201">
        <v>74</v>
      </c>
      <c r="B113" s="27" t="s">
        <v>379</v>
      </c>
      <c r="C113" s="41"/>
      <c r="D113" s="11"/>
      <c r="E113" s="431">
        <f>+E110-E111-E112</f>
        <v>0</v>
      </c>
      <c r="F113" s="431">
        <f aca="true" t="shared" si="25" ref="F113:Q113">+F110-F111-F112</f>
        <v>0</v>
      </c>
      <c r="G113" s="431">
        <f t="shared" si="25"/>
        <v>0</v>
      </c>
      <c r="H113" s="431">
        <f t="shared" si="25"/>
        <v>0</v>
      </c>
      <c r="I113" s="431">
        <f t="shared" si="25"/>
        <v>0</v>
      </c>
      <c r="J113" s="431">
        <f t="shared" si="25"/>
        <v>0</v>
      </c>
      <c r="K113" s="431">
        <f t="shared" si="25"/>
        <v>0</v>
      </c>
      <c r="L113" s="431">
        <f t="shared" si="25"/>
        <v>0</v>
      </c>
      <c r="M113" s="431">
        <f t="shared" si="25"/>
        <v>0</v>
      </c>
      <c r="N113" s="431">
        <f t="shared" si="25"/>
        <v>0</v>
      </c>
      <c r="O113" s="431">
        <f t="shared" si="25"/>
        <v>0</v>
      </c>
      <c r="P113" s="431">
        <f t="shared" si="25"/>
        <v>0</v>
      </c>
      <c r="Q113" s="434">
        <f t="shared" si="25"/>
        <v>0</v>
      </c>
      <c r="R113" s="41"/>
    </row>
    <row r="114" spans="1:18" ht="12.75">
      <c r="A114" s="201">
        <v>75</v>
      </c>
      <c r="B114" s="27" t="s">
        <v>380</v>
      </c>
      <c r="C114" s="41"/>
      <c r="D114" s="11"/>
      <c r="E114" s="289" t="str">
        <f>IF(E110=0,"n/a ",+E113/E110)</f>
        <v>n/a </v>
      </c>
      <c r="F114" s="289" t="str">
        <f aca="true" t="shared" si="26" ref="F114:Q114">IF(F110=0,"n/a ",+F113/F110)</f>
        <v>n/a </v>
      </c>
      <c r="G114" s="289" t="str">
        <f t="shared" si="26"/>
        <v>n/a </v>
      </c>
      <c r="H114" s="289" t="str">
        <f t="shared" si="26"/>
        <v>n/a </v>
      </c>
      <c r="I114" s="289" t="str">
        <f t="shared" si="26"/>
        <v>n/a </v>
      </c>
      <c r="J114" s="289" t="str">
        <f t="shared" si="26"/>
        <v>n/a </v>
      </c>
      <c r="K114" s="289" t="str">
        <f t="shared" si="26"/>
        <v>n/a </v>
      </c>
      <c r="L114" s="289" t="str">
        <f t="shared" si="26"/>
        <v>n/a </v>
      </c>
      <c r="M114" s="289" t="str">
        <f t="shared" si="26"/>
        <v>n/a </v>
      </c>
      <c r="N114" s="289" t="str">
        <f t="shared" si="26"/>
        <v>n/a </v>
      </c>
      <c r="O114" s="289" t="str">
        <f t="shared" si="26"/>
        <v>n/a </v>
      </c>
      <c r="P114" s="289" t="str">
        <f t="shared" si="26"/>
        <v>n/a </v>
      </c>
      <c r="Q114" s="435" t="str">
        <f t="shared" si="26"/>
        <v>n/a </v>
      </c>
      <c r="R114" s="41"/>
    </row>
    <row r="115" spans="1:18" ht="12.75">
      <c r="A115" s="201">
        <v>76</v>
      </c>
      <c r="B115" s="27" t="s">
        <v>381</v>
      </c>
      <c r="C115" s="41"/>
      <c r="D115" s="11"/>
      <c r="E115" s="432" t="str">
        <f>IF('Part 3'!E45=0,"n/a ",+E113/'Part 3'!E45)</f>
        <v>n/a </v>
      </c>
      <c r="F115" s="432" t="str">
        <f>IF('Part 3'!F45=0,"n/a ",+F113/'Part 3'!F45)</f>
        <v>n/a </v>
      </c>
      <c r="G115" s="432" t="str">
        <f>IF('Part 3'!G45=0,"n/a ",+G113/'Part 3'!G45)</f>
        <v>n/a </v>
      </c>
      <c r="H115" s="432" t="str">
        <f>IF('Part 3'!H45=0,"n/a ",+H113/'Part 3'!H45)</f>
        <v>n/a </v>
      </c>
      <c r="I115" s="432" t="str">
        <f>IF('Part 3'!I45=0,"n/a ",+I113/'Part 3'!I45)</f>
        <v>n/a </v>
      </c>
      <c r="J115" s="432" t="str">
        <f>IF('Part 3'!J45=0,"n/a ",+J113/'Part 3'!J45)</f>
        <v>n/a </v>
      </c>
      <c r="K115" s="432" t="str">
        <f>IF('Part 3'!K45=0,"n/a ",+K113/'Part 3'!K45)</f>
        <v>n/a </v>
      </c>
      <c r="L115" s="432" t="str">
        <f>IF('Part 3'!L45=0,"n/a ",+L113/'Part 3'!L45)</f>
        <v>n/a </v>
      </c>
      <c r="M115" s="432" t="str">
        <f>IF('Part 3'!M45=0,"n/a ",+M113/'Part 3'!M45)</f>
        <v>n/a </v>
      </c>
      <c r="N115" s="432" t="str">
        <f>IF('Part 3'!N45=0,"n/a ",+N113/'Part 3'!N45)</f>
        <v>n/a </v>
      </c>
      <c r="O115" s="432" t="str">
        <f>IF('Part 3'!O45=0,"n/a ",+O113/'Part 3'!O45)</f>
        <v>n/a </v>
      </c>
      <c r="P115" s="432" t="str">
        <f>IF('Part 3'!P45=0,"n/a ",+P113/'Part 3'!P45)</f>
        <v>n/a </v>
      </c>
      <c r="Q115" s="433" t="str">
        <f>IF('Part 3'!Q45=0,"n/a ",+Q113/'Part 3'!Q45)</f>
        <v>n/a </v>
      </c>
      <c r="R115" s="41"/>
    </row>
    <row r="116" spans="1:18" ht="12.75">
      <c r="A116" s="201">
        <v>77</v>
      </c>
      <c r="B116" s="127" t="s">
        <v>439</v>
      </c>
      <c r="C116" s="221"/>
      <c r="D116" s="221"/>
      <c r="E116" s="237">
        <f aca="true" t="shared" si="27" ref="E116:Q116">IF(E110&gt;0,(E111+E112)/E110,0)</f>
        <v>0</v>
      </c>
      <c r="F116" s="477">
        <f t="shared" si="27"/>
        <v>0</v>
      </c>
      <c r="G116" s="477">
        <f t="shared" si="27"/>
        <v>0</v>
      </c>
      <c r="H116" s="477">
        <f t="shared" si="27"/>
        <v>0</v>
      </c>
      <c r="I116" s="477">
        <f t="shared" si="27"/>
        <v>0</v>
      </c>
      <c r="J116" s="477">
        <f t="shared" si="27"/>
        <v>0</v>
      </c>
      <c r="K116" s="477">
        <f t="shared" si="27"/>
        <v>0</v>
      </c>
      <c r="L116" s="477">
        <f t="shared" si="27"/>
        <v>0</v>
      </c>
      <c r="M116" s="477">
        <f t="shared" si="27"/>
        <v>0</v>
      </c>
      <c r="N116" s="477">
        <f t="shared" si="27"/>
        <v>0</v>
      </c>
      <c r="O116" s="477">
        <f t="shared" si="27"/>
        <v>0</v>
      </c>
      <c r="P116" s="477">
        <f t="shared" si="27"/>
        <v>0</v>
      </c>
      <c r="Q116" s="478">
        <f t="shared" si="27"/>
        <v>0</v>
      </c>
      <c r="R116" s="41"/>
    </row>
    <row r="117" spans="1:18" ht="16.5" customHeight="1">
      <c r="A117" s="15"/>
      <c r="B117" s="203"/>
      <c r="C117" s="41"/>
      <c r="D117" s="41"/>
      <c r="E117" s="41"/>
      <c r="F117" s="41"/>
      <c r="G117" s="41"/>
      <c r="H117" s="41"/>
      <c r="I117" s="41"/>
      <c r="J117" s="41"/>
      <c r="K117" s="41"/>
      <c r="L117" s="41"/>
      <c r="M117" s="41"/>
      <c r="N117" s="41"/>
      <c r="O117" s="41"/>
      <c r="P117" s="41"/>
      <c r="Q117" s="41"/>
      <c r="R117" s="41"/>
    </row>
    <row r="118" spans="1:18" ht="15.75">
      <c r="A118" s="15"/>
      <c r="B118" s="579" t="s">
        <v>384</v>
      </c>
      <c r="C118" s="69"/>
      <c r="D118" s="69"/>
      <c r="E118" s="69"/>
      <c r="R118" s="41"/>
    </row>
    <row r="119" spans="1:18" ht="12.75">
      <c r="A119" s="201">
        <v>78</v>
      </c>
      <c r="B119" s="27" t="s">
        <v>443</v>
      </c>
      <c r="C119" s="69"/>
      <c r="D119" s="69"/>
      <c r="E119" s="431">
        <f aca="true" t="shared" si="28" ref="E119:Q119">+E62+E113</f>
        <v>0</v>
      </c>
      <c r="F119" s="431">
        <f t="shared" si="28"/>
        <v>0</v>
      </c>
      <c r="G119" s="431">
        <f t="shared" si="28"/>
        <v>0</v>
      </c>
      <c r="H119" s="431">
        <f t="shared" si="28"/>
        <v>0</v>
      </c>
      <c r="I119" s="431">
        <f t="shared" si="28"/>
        <v>0</v>
      </c>
      <c r="J119" s="431">
        <f t="shared" si="28"/>
        <v>0</v>
      </c>
      <c r="K119" s="431">
        <f t="shared" si="28"/>
        <v>0</v>
      </c>
      <c r="L119" s="431">
        <f t="shared" si="28"/>
        <v>0</v>
      </c>
      <c r="M119" s="431">
        <f t="shared" si="28"/>
        <v>0</v>
      </c>
      <c r="N119" s="431">
        <f t="shared" si="28"/>
        <v>0</v>
      </c>
      <c r="O119" s="431">
        <f t="shared" si="28"/>
        <v>0</v>
      </c>
      <c r="P119" s="431">
        <f t="shared" si="28"/>
        <v>0</v>
      </c>
      <c r="Q119" s="434">
        <f t="shared" si="28"/>
        <v>0</v>
      </c>
      <c r="R119" s="41"/>
    </row>
    <row r="120" spans="1:18" ht="12.75">
      <c r="A120" s="201">
        <v>79</v>
      </c>
      <c r="B120" s="27" t="s">
        <v>382</v>
      </c>
      <c r="C120" s="69"/>
      <c r="D120" s="69"/>
      <c r="E120" s="289" t="str">
        <f aca="true" t="shared" si="29" ref="E120:Q120">IF(E110+E58=0,"n/a ",+E119/(E58+E110))</f>
        <v>n/a </v>
      </c>
      <c r="F120" s="289" t="str">
        <f t="shared" si="29"/>
        <v>n/a </v>
      </c>
      <c r="G120" s="289" t="str">
        <f t="shared" si="29"/>
        <v>n/a </v>
      </c>
      <c r="H120" s="289" t="str">
        <f t="shared" si="29"/>
        <v>n/a </v>
      </c>
      <c r="I120" s="289" t="str">
        <f t="shared" si="29"/>
        <v>n/a </v>
      </c>
      <c r="J120" s="289" t="str">
        <f t="shared" si="29"/>
        <v>n/a </v>
      </c>
      <c r="K120" s="289" t="str">
        <f t="shared" si="29"/>
        <v>n/a </v>
      </c>
      <c r="L120" s="289" t="str">
        <f t="shared" si="29"/>
        <v>n/a </v>
      </c>
      <c r="M120" s="289" t="str">
        <f t="shared" si="29"/>
        <v>n/a </v>
      </c>
      <c r="N120" s="289" t="str">
        <f t="shared" si="29"/>
        <v>n/a </v>
      </c>
      <c r="O120" s="289" t="str">
        <f t="shared" si="29"/>
        <v>n/a </v>
      </c>
      <c r="P120" s="289" t="str">
        <f t="shared" si="29"/>
        <v>n/a </v>
      </c>
      <c r="Q120" s="435" t="str">
        <f t="shared" si="29"/>
        <v>n/a </v>
      </c>
      <c r="R120" s="41"/>
    </row>
    <row r="121" spans="1:18" ht="12.75">
      <c r="A121" s="201">
        <v>80</v>
      </c>
      <c r="B121" s="27" t="s">
        <v>383</v>
      </c>
      <c r="C121" s="69"/>
      <c r="D121" s="69"/>
      <c r="E121" s="432" t="str">
        <f>IF('Part 3'!E45=0,"n/a ",+E119/'Part 3'!E45)</f>
        <v>n/a </v>
      </c>
      <c r="F121" s="432" t="str">
        <f>IF('Part 3'!F45=0,"n/a ",+F119/'Part 3'!F45)</f>
        <v>n/a </v>
      </c>
      <c r="G121" s="432" t="str">
        <f>IF('Part 3'!G45=0,"n/a ",+G119/'Part 3'!G45)</f>
        <v>n/a </v>
      </c>
      <c r="H121" s="432" t="str">
        <f>IF('Part 3'!H45=0,"n/a ",+H119/'Part 3'!H45)</f>
        <v>n/a </v>
      </c>
      <c r="I121" s="432" t="str">
        <f>IF('Part 3'!I45=0,"n/a ",+I119/'Part 3'!I45)</f>
        <v>n/a </v>
      </c>
      <c r="J121" s="432" t="str">
        <f>IF('Part 3'!J45=0,"n/a ",+J119/'Part 3'!J45)</f>
        <v>n/a </v>
      </c>
      <c r="K121" s="432" t="str">
        <f>IF('Part 3'!K45=0,"n/a ",+K119/'Part 3'!K45)</f>
        <v>n/a </v>
      </c>
      <c r="L121" s="432" t="str">
        <f>IF('Part 3'!L45=0,"n/a ",+L119/'Part 3'!L45)</f>
        <v>n/a </v>
      </c>
      <c r="M121" s="432" t="str">
        <f>IF('Part 3'!M45=0,"n/a ",+M119/'Part 3'!M45)</f>
        <v>n/a </v>
      </c>
      <c r="N121" s="432" t="str">
        <f>IF('Part 3'!N45=0,"n/a ",+N119/'Part 3'!N45)</f>
        <v>n/a </v>
      </c>
      <c r="O121" s="432" t="str">
        <f>IF('Part 3'!O45=0,"n/a ",+O119/'Part 3'!O45)</f>
        <v>n/a </v>
      </c>
      <c r="P121" s="432" t="str">
        <f>IF('Part 3'!P45=0,"n/a ",+P119/'Part 3'!P45)</f>
        <v>n/a </v>
      </c>
      <c r="Q121" s="433" t="str">
        <f>IF('Part 3'!Q45=0,"n/a ",+Q119/'Part 3'!Q45)</f>
        <v>n/a </v>
      </c>
      <c r="R121" s="41"/>
    </row>
    <row r="122" spans="1:18" ht="9" customHeight="1">
      <c r="A122" s="201"/>
      <c r="B122" s="185"/>
      <c r="C122" s="193"/>
      <c r="D122" s="193"/>
      <c r="E122" s="45"/>
      <c r="F122" s="334"/>
      <c r="G122" s="334"/>
      <c r="H122" s="334"/>
      <c r="I122" s="334"/>
      <c r="J122" s="334"/>
      <c r="K122" s="479"/>
      <c r="L122" s="479"/>
      <c r="M122" s="479"/>
      <c r="N122" s="479"/>
      <c r="O122" s="479"/>
      <c r="P122" s="479"/>
      <c r="Q122" s="479"/>
      <c r="R122" s="41"/>
    </row>
    <row r="123" spans="1:18" ht="12.75">
      <c r="A123" s="197" t="s">
        <v>445</v>
      </c>
      <c r="B123" s="185"/>
      <c r="C123" s="187"/>
      <c r="D123" s="187"/>
      <c r="E123" s="187"/>
      <c r="F123" s="187"/>
      <c r="G123" s="187"/>
      <c r="H123" s="187"/>
      <c r="I123" s="187"/>
      <c r="J123" s="187"/>
      <c r="K123" s="187"/>
      <c r="L123" s="187"/>
      <c r="M123" s="187"/>
      <c r="N123" s="187"/>
      <c r="O123" s="187"/>
      <c r="P123" s="187"/>
      <c r="Q123" s="187"/>
      <c r="R123" s="41"/>
    </row>
    <row r="124" spans="1:18" ht="12.75">
      <c r="A124" s="201">
        <v>81</v>
      </c>
      <c r="B124" s="210" t="s">
        <v>309</v>
      </c>
      <c r="C124" s="193"/>
      <c r="D124" s="193"/>
      <c r="E124" s="256"/>
      <c r="F124" s="256"/>
      <c r="G124" s="256"/>
      <c r="H124" s="256"/>
      <c r="I124" s="256"/>
      <c r="J124" s="256"/>
      <c r="K124" s="624"/>
      <c r="L124" s="624"/>
      <c r="M124" s="624"/>
      <c r="N124" s="624"/>
      <c r="O124" s="624"/>
      <c r="P124" s="624"/>
      <c r="Q124" s="204">
        <f>SUM(E124:P124)</f>
        <v>0</v>
      </c>
      <c r="R124" s="41"/>
    </row>
    <row r="125" spans="1:18" ht="9" customHeight="1">
      <c r="A125" s="15"/>
      <c r="B125" s="203"/>
      <c r="C125" s="41"/>
      <c r="D125" s="41"/>
      <c r="E125" s="41"/>
      <c r="F125" s="41"/>
      <c r="G125" s="41"/>
      <c r="H125" s="41"/>
      <c r="I125" s="41"/>
      <c r="J125" s="41"/>
      <c r="K125" s="41"/>
      <c r="L125" s="41"/>
      <c r="M125" s="41"/>
      <c r="N125" s="41"/>
      <c r="O125" s="41"/>
      <c r="P125" s="41"/>
      <c r="Q125" s="41"/>
      <c r="R125" s="41"/>
    </row>
    <row r="126" spans="1:18" ht="12.75">
      <c r="A126" s="197" t="s">
        <v>132</v>
      </c>
      <c r="B126" s="185"/>
      <c r="C126" s="187"/>
      <c r="D126" s="187"/>
      <c r="E126" s="187"/>
      <c r="F126" s="187"/>
      <c r="G126" s="187"/>
      <c r="H126" s="187"/>
      <c r="I126" s="187"/>
      <c r="J126" s="187"/>
      <c r="K126" s="187"/>
      <c r="L126" s="187"/>
      <c r="M126" s="187"/>
      <c r="N126" s="187"/>
      <c r="O126" s="187"/>
      <c r="P126" s="187"/>
      <c r="Q126" s="187"/>
      <c r="R126" s="187"/>
    </row>
    <row r="127" spans="1:18" ht="12.75">
      <c r="A127" s="201">
        <v>82</v>
      </c>
      <c r="B127" s="703"/>
      <c r="C127" s="703"/>
      <c r="D127" s="703"/>
      <c r="E127" s="703"/>
      <c r="F127" s="703"/>
      <c r="G127" s="703"/>
      <c r="H127" s="703"/>
      <c r="I127" s="703"/>
      <c r="J127" s="703"/>
      <c r="K127" s="703"/>
      <c r="L127" s="703"/>
      <c r="M127" s="187"/>
      <c r="N127" s="187"/>
      <c r="O127" s="187"/>
      <c r="P127" s="187"/>
      <c r="Q127" s="187"/>
      <c r="R127" s="86"/>
    </row>
    <row r="128" spans="1:18" ht="9.75" customHeight="1">
      <c r="A128" s="201"/>
      <c r="B128" s="212"/>
      <c r="C128" s="193"/>
      <c r="D128" s="193"/>
      <c r="E128" s="193"/>
      <c r="F128" s="193"/>
      <c r="G128" s="193"/>
      <c r="H128" s="193"/>
      <c r="I128" s="193"/>
      <c r="J128" s="193"/>
      <c r="K128" s="193"/>
      <c r="L128" s="193"/>
      <c r="M128" s="193"/>
      <c r="N128" s="193"/>
      <c r="O128" s="193"/>
      <c r="P128" s="193"/>
      <c r="Q128" s="193"/>
      <c r="R128" s="193"/>
    </row>
    <row r="129" spans="1:18" ht="33" customHeight="1">
      <c r="A129" s="685" t="str">
        <f>+'Part 1'!A101:Q101</f>
        <v>Note:  Except where stated otherwise, reporting is on an incurred basis (that is, reported in the period corresponding to dates of service, rather than to date paid).  With each new FSR submission, all prior quarters' data must be updated to reflect, in the column pertaining to the appropriate past month, the most recent revised IBNR estimates, the most recent Medicare capitation premium adjustments, and the most recent Medicare and Medicaid payment file data.</v>
      </c>
      <c r="B129" s="685"/>
      <c r="C129" s="685"/>
      <c r="D129" s="685"/>
      <c r="E129" s="685"/>
      <c r="F129" s="685"/>
      <c r="G129" s="685"/>
      <c r="H129" s="685"/>
      <c r="I129" s="685"/>
      <c r="J129" s="685"/>
      <c r="K129" s="685"/>
      <c r="L129" s="685"/>
      <c r="M129" s="685"/>
      <c r="N129" s="685"/>
      <c r="O129" s="685"/>
      <c r="P129" s="685"/>
      <c r="Q129" s="685"/>
      <c r="R129" s="22"/>
    </row>
    <row r="132" ht="12.75">
      <c r="A132" s="549" t="s">
        <v>20</v>
      </c>
    </row>
    <row r="133" spans="1:2" ht="12.75" hidden="1">
      <c r="A133" s="549"/>
      <c r="B133" s="259" t="s">
        <v>174</v>
      </c>
    </row>
    <row r="134" spans="1:17" ht="12.75" hidden="1">
      <c r="A134" s="69"/>
      <c r="B134" s="2" t="s">
        <v>211</v>
      </c>
      <c r="E134" s="486">
        <f aca="true" t="shared" si="30" ref="E134:P134">IF(E106="n/a ","n/a ",+E106*E88)</f>
        <v>0</v>
      </c>
      <c r="F134" s="486">
        <f t="shared" si="30"/>
        <v>0</v>
      </c>
      <c r="G134" s="486">
        <f t="shared" si="30"/>
        <v>0</v>
      </c>
      <c r="H134" s="486">
        <f t="shared" si="30"/>
        <v>0</v>
      </c>
      <c r="I134" s="486">
        <f t="shared" si="30"/>
        <v>0</v>
      </c>
      <c r="J134" s="486">
        <f t="shared" si="30"/>
        <v>0</v>
      </c>
      <c r="K134" s="486">
        <f t="shared" si="30"/>
        <v>0</v>
      </c>
      <c r="L134" s="486">
        <f t="shared" si="30"/>
        <v>0</v>
      </c>
      <c r="M134" s="486">
        <f t="shared" si="30"/>
        <v>0</v>
      </c>
      <c r="N134" s="486">
        <f t="shared" si="30"/>
        <v>0</v>
      </c>
      <c r="O134" s="486">
        <f t="shared" si="30"/>
        <v>0</v>
      </c>
      <c r="P134" s="486">
        <f t="shared" si="30"/>
        <v>0</v>
      </c>
      <c r="Q134" s="55">
        <f>SUM(E134:P134)</f>
        <v>0</v>
      </c>
    </row>
    <row r="135" spans="1:17" ht="12.75" hidden="1">
      <c r="A135" s="548"/>
      <c r="B135" s="113" t="s">
        <v>212</v>
      </c>
      <c r="C135" s="113"/>
      <c r="D135" s="113"/>
      <c r="E135" s="487">
        <f aca="true" t="shared" si="31" ref="E135:P135">IF(E107="n/a ","n/a ",+E107*E72)</f>
        <v>0</v>
      </c>
      <c r="F135" s="487">
        <f t="shared" si="31"/>
        <v>0</v>
      </c>
      <c r="G135" s="487">
        <f t="shared" si="31"/>
        <v>0</v>
      </c>
      <c r="H135" s="487">
        <f t="shared" si="31"/>
        <v>0</v>
      </c>
      <c r="I135" s="487">
        <f t="shared" si="31"/>
        <v>0</v>
      </c>
      <c r="J135" s="487">
        <f t="shared" si="31"/>
        <v>0</v>
      </c>
      <c r="K135" s="487">
        <f t="shared" si="31"/>
        <v>0</v>
      </c>
      <c r="L135" s="487">
        <f t="shared" si="31"/>
        <v>0</v>
      </c>
      <c r="M135" s="487">
        <f t="shared" si="31"/>
        <v>0</v>
      </c>
      <c r="N135" s="487">
        <f t="shared" si="31"/>
        <v>0</v>
      </c>
      <c r="O135" s="487">
        <f t="shared" si="31"/>
        <v>0</v>
      </c>
      <c r="P135" s="487">
        <f t="shared" si="31"/>
        <v>0</v>
      </c>
      <c r="Q135" s="122">
        <f>SUM(E135:P135)</f>
        <v>0</v>
      </c>
    </row>
    <row r="136" spans="1:17" ht="5.25" customHeight="1" hidden="1">
      <c r="A136" s="548"/>
      <c r="B136" s="113"/>
      <c r="C136" s="113"/>
      <c r="D136" s="113"/>
      <c r="E136" s="122"/>
      <c r="F136" s="122"/>
      <c r="G136" s="122"/>
      <c r="H136" s="122"/>
      <c r="I136" s="122"/>
      <c r="J136" s="122"/>
      <c r="K136" s="122"/>
      <c r="L136" s="122"/>
      <c r="M136" s="122"/>
      <c r="N136" s="122"/>
      <c r="O136" s="122"/>
      <c r="P136" s="122"/>
      <c r="Q136" s="55"/>
    </row>
    <row r="137" spans="1:17" ht="12.75" hidden="1">
      <c r="A137" s="548"/>
      <c r="B137" s="259" t="s">
        <v>175</v>
      </c>
      <c r="C137" s="113"/>
      <c r="D137" s="113"/>
      <c r="E137" s="122"/>
      <c r="F137" s="122"/>
      <c r="G137" s="122"/>
      <c r="H137" s="122"/>
      <c r="I137" s="122"/>
      <c r="J137" s="122"/>
      <c r="K137" s="122"/>
      <c r="L137" s="122"/>
      <c r="M137" s="122"/>
      <c r="N137" s="122"/>
      <c r="O137" s="122"/>
      <c r="P137" s="122"/>
      <c r="Q137" s="55"/>
    </row>
    <row r="138" spans="1:17" ht="12.75" hidden="1">
      <c r="A138" s="548"/>
      <c r="B138" s="2" t="s">
        <v>211</v>
      </c>
      <c r="C138" s="113"/>
      <c r="D138" s="113"/>
      <c r="E138" s="486">
        <f>IF(E54="n/a ","n/a ",+E54*E35)</f>
        <v>0</v>
      </c>
      <c r="F138" s="486">
        <f aca="true" t="shared" si="32" ref="F138:P138">IF(F54="n/a ","n/a ",+F54*F35)</f>
        <v>0</v>
      </c>
      <c r="G138" s="486">
        <f t="shared" si="32"/>
        <v>0</v>
      </c>
      <c r="H138" s="486">
        <f t="shared" si="32"/>
        <v>0</v>
      </c>
      <c r="I138" s="486">
        <f t="shared" si="32"/>
        <v>0</v>
      </c>
      <c r="J138" s="486">
        <f t="shared" si="32"/>
        <v>0</v>
      </c>
      <c r="K138" s="486">
        <f t="shared" si="32"/>
        <v>0</v>
      </c>
      <c r="L138" s="486">
        <f t="shared" si="32"/>
        <v>0</v>
      </c>
      <c r="M138" s="486">
        <f t="shared" si="32"/>
        <v>0</v>
      </c>
      <c r="N138" s="486">
        <f t="shared" si="32"/>
        <v>0</v>
      </c>
      <c r="O138" s="486">
        <f t="shared" si="32"/>
        <v>0</v>
      </c>
      <c r="P138" s="486">
        <f t="shared" si="32"/>
        <v>0</v>
      </c>
      <c r="Q138" s="55">
        <f>SUM(E138:P138)</f>
        <v>0</v>
      </c>
    </row>
    <row r="139" spans="1:17" ht="12.75" hidden="1">
      <c r="A139" s="550"/>
      <c r="B139" s="65" t="s">
        <v>212</v>
      </c>
      <c r="C139" s="65"/>
      <c r="D139" s="65"/>
      <c r="E139" s="545">
        <f>IF(E55="n/a ","n/a ",+E55*E16)</f>
        <v>0</v>
      </c>
      <c r="F139" s="545">
        <f aca="true" t="shared" si="33" ref="F139:P139">IF(F55="n/a ","n/a ",+F55*F16)</f>
        <v>0</v>
      </c>
      <c r="G139" s="545">
        <f t="shared" si="33"/>
        <v>0</v>
      </c>
      <c r="H139" s="545">
        <f t="shared" si="33"/>
        <v>0</v>
      </c>
      <c r="I139" s="545">
        <f t="shared" si="33"/>
        <v>0</v>
      </c>
      <c r="J139" s="545">
        <f t="shared" si="33"/>
        <v>0</v>
      </c>
      <c r="K139" s="545">
        <f t="shared" si="33"/>
        <v>0</v>
      </c>
      <c r="L139" s="545">
        <f t="shared" si="33"/>
        <v>0</v>
      </c>
      <c r="M139" s="545">
        <f t="shared" si="33"/>
        <v>0</v>
      </c>
      <c r="N139" s="545">
        <f t="shared" si="33"/>
        <v>0</v>
      </c>
      <c r="O139" s="545">
        <f t="shared" si="33"/>
        <v>0</v>
      </c>
      <c r="P139" s="545">
        <f t="shared" si="33"/>
        <v>0</v>
      </c>
      <c r="Q139" s="260">
        <f>SUM(E139:P139)</f>
        <v>0</v>
      </c>
    </row>
    <row r="140" ht="12.75" hidden="1">
      <c r="A140" s="69"/>
    </row>
    <row r="141" spans="1:17" ht="12.75" hidden="1">
      <c r="A141" s="69"/>
      <c r="B141" s="488" t="s">
        <v>346</v>
      </c>
      <c r="C141" s="41"/>
      <c r="D141" s="41"/>
      <c r="E141" s="182"/>
      <c r="F141" s="182"/>
      <c r="G141" s="182"/>
      <c r="H141" s="182"/>
      <c r="I141" s="182"/>
      <c r="J141" s="182"/>
      <c r="K141" s="182"/>
      <c r="L141" s="182"/>
      <c r="M141" s="182"/>
      <c r="N141" s="182"/>
      <c r="O141" s="182"/>
      <c r="P141" s="182"/>
      <c r="Q141" s="183"/>
    </row>
    <row r="142" spans="1:17" s="263" customFormat="1" ht="12.75" hidden="1">
      <c r="A142" s="351"/>
      <c r="B142" s="489" t="s">
        <v>371</v>
      </c>
      <c r="C142" s="41"/>
      <c r="D142" s="41"/>
      <c r="E142" s="88"/>
      <c r="F142" s="88"/>
      <c r="G142" s="88"/>
      <c r="H142" s="88"/>
      <c r="I142" s="88"/>
      <c r="J142" s="88"/>
      <c r="K142" s="89"/>
      <c r="L142" s="89"/>
      <c r="M142" s="89"/>
      <c r="N142" s="89"/>
      <c r="O142" s="89"/>
      <c r="P142" s="89"/>
      <c r="Q142" s="29">
        <f aca="true" t="shared" si="34" ref="Q142:Q147">SUM(E142:P142)</f>
        <v>0</v>
      </c>
    </row>
    <row r="143" spans="1:17" s="263" customFormat="1" ht="12.75" hidden="1">
      <c r="A143" s="351"/>
      <c r="B143" s="489" t="s">
        <v>372</v>
      </c>
      <c r="C143" s="41"/>
      <c r="D143" s="41"/>
      <c r="E143" s="88"/>
      <c r="F143" s="88"/>
      <c r="G143" s="88"/>
      <c r="H143" s="88"/>
      <c r="I143" s="88"/>
      <c r="J143" s="88"/>
      <c r="K143" s="89"/>
      <c r="L143" s="89"/>
      <c r="M143" s="89"/>
      <c r="N143" s="89"/>
      <c r="O143" s="89"/>
      <c r="P143" s="89"/>
      <c r="Q143" s="29">
        <f t="shared" si="34"/>
        <v>0</v>
      </c>
    </row>
    <row r="144" spans="1:17" s="263" customFormat="1" ht="12.75" hidden="1">
      <c r="A144" s="351"/>
      <c r="B144" s="489" t="s">
        <v>373</v>
      </c>
      <c r="C144" s="41"/>
      <c r="D144" s="41"/>
      <c r="E144" s="88"/>
      <c r="F144" s="88"/>
      <c r="G144" s="88"/>
      <c r="H144" s="88"/>
      <c r="I144" s="88"/>
      <c r="J144" s="88"/>
      <c r="K144" s="89"/>
      <c r="L144" s="89"/>
      <c r="M144" s="89"/>
      <c r="N144" s="89"/>
      <c r="O144" s="89"/>
      <c r="P144" s="89"/>
      <c r="Q144" s="29">
        <f t="shared" si="34"/>
        <v>0</v>
      </c>
    </row>
    <row r="145" spans="1:17" s="263" customFormat="1" ht="12.75" hidden="1">
      <c r="A145" s="351"/>
      <c r="B145" s="489" t="s">
        <v>374</v>
      </c>
      <c r="C145" s="41"/>
      <c r="D145" s="41"/>
      <c r="E145" s="88"/>
      <c r="F145" s="88"/>
      <c r="G145" s="88"/>
      <c r="H145" s="88"/>
      <c r="I145" s="88"/>
      <c r="J145" s="88"/>
      <c r="K145" s="89"/>
      <c r="L145" s="89"/>
      <c r="M145" s="89"/>
      <c r="N145" s="89"/>
      <c r="O145" s="89"/>
      <c r="P145" s="89"/>
      <c r="Q145" s="29">
        <f t="shared" si="34"/>
        <v>0</v>
      </c>
    </row>
    <row r="146" spans="1:17" s="263" customFormat="1" ht="12.75" hidden="1">
      <c r="A146" s="351"/>
      <c r="B146" s="489" t="s">
        <v>128</v>
      </c>
      <c r="C146" s="41"/>
      <c r="D146" s="41"/>
      <c r="E146" s="29">
        <f aca="true" t="shared" si="35" ref="E146:P146">+E16+E72-E142+E144</f>
        <v>0</v>
      </c>
      <c r="F146" s="29">
        <f t="shared" si="35"/>
        <v>0</v>
      </c>
      <c r="G146" s="29">
        <f t="shared" si="35"/>
        <v>0</v>
      </c>
      <c r="H146" s="29">
        <f t="shared" si="35"/>
        <v>0</v>
      </c>
      <c r="I146" s="29">
        <f t="shared" si="35"/>
        <v>0</v>
      </c>
      <c r="J146" s="29">
        <f t="shared" si="35"/>
        <v>0</v>
      </c>
      <c r="K146" s="29">
        <f t="shared" si="35"/>
        <v>0</v>
      </c>
      <c r="L146" s="29">
        <f t="shared" si="35"/>
        <v>0</v>
      </c>
      <c r="M146" s="29">
        <f t="shared" si="35"/>
        <v>0</v>
      </c>
      <c r="N146" s="29">
        <f t="shared" si="35"/>
        <v>0</v>
      </c>
      <c r="O146" s="29">
        <f t="shared" si="35"/>
        <v>0</v>
      </c>
      <c r="P146" s="29">
        <f t="shared" si="35"/>
        <v>0</v>
      </c>
      <c r="Q146" s="29">
        <f t="shared" si="34"/>
        <v>0</v>
      </c>
    </row>
    <row r="147" spans="1:17" s="263" customFormat="1" ht="12.75" hidden="1">
      <c r="A147" s="351"/>
      <c r="B147" s="489" t="s">
        <v>129</v>
      </c>
      <c r="C147" s="41"/>
      <c r="D147" s="41"/>
      <c r="E147" s="29">
        <f aca="true" t="shared" si="36" ref="E147:P147">+E35+E88-E143+E145</f>
        <v>0</v>
      </c>
      <c r="F147" s="29">
        <f t="shared" si="36"/>
        <v>0</v>
      </c>
      <c r="G147" s="29">
        <f t="shared" si="36"/>
        <v>0</v>
      </c>
      <c r="H147" s="29">
        <f t="shared" si="36"/>
        <v>0</v>
      </c>
      <c r="I147" s="29">
        <f t="shared" si="36"/>
        <v>0</v>
      </c>
      <c r="J147" s="29">
        <f t="shared" si="36"/>
        <v>0</v>
      </c>
      <c r="K147" s="29">
        <f t="shared" si="36"/>
        <v>0</v>
      </c>
      <c r="L147" s="29">
        <f t="shared" si="36"/>
        <v>0</v>
      </c>
      <c r="M147" s="29">
        <f t="shared" si="36"/>
        <v>0</v>
      </c>
      <c r="N147" s="29">
        <f t="shared" si="36"/>
        <v>0</v>
      </c>
      <c r="O147" s="29">
        <f t="shared" si="36"/>
        <v>0</v>
      </c>
      <c r="P147" s="29">
        <f t="shared" si="36"/>
        <v>0</v>
      </c>
      <c r="Q147" s="29">
        <f t="shared" si="34"/>
        <v>0</v>
      </c>
    </row>
    <row r="148" s="263" customFormat="1" ht="12.75" hidden="1">
      <c r="A148" s="351"/>
    </row>
    <row r="149" spans="1:17" s="263" customFormat="1" ht="12.75">
      <c r="A149" s="580"/>
      <c r="B149" s="389"/>
      <c r="C149" s="389"/>
      <c r="D149" s="389"/>
      <c r="E149" s="389"/>
      <c r="F149" s="389"/>
      <c r="G149" s="389"/>
      <c r="H149" s="389"/>
      <c r="I149" s="389"/>
      <c r="J149" s="389"/>
      <c r="K149" s="389"/>
      <c r="L149" s="389"/>
      <c r="M149" s="389"/>
      <c r="N149" s="389"/>
      <c r="O149" s="389"/>
      <c r="P149" s="389"/>
      <c r="Q149" s="389"/>
    </row>
    <row r="150" s="263" customFormat="1" ht="12.75"/>
    <row r="151" s="263" customFormat="1" ht="12.75"/>
    <row r="152" s="263" customFormat="1" ht="12.75"/>
    <row r="153" s="263" customFormat="1" ht="12.75"/>
  </sheetData>
  <sheetProtection password="C4A1" sheet="1" formatColumns="0"/>
  <mergeCells count="5">
    <mergeCell ref="A129:Q129"/>
    <mergeCell ref="C8:F8"/>
    <mergeCell ref="D6:E6"/>
    <mergeCell ref="C3:H3"/>
    <mergeCell ref="B127:L127"/>
  </mergeCells>
  <conditionalFormatting sqref="Q6">
    <cfRule type="cellIs" priority="3" dxfId="23" operator="equal" stopIfTrue="1">
      <formula>0</formula>
    </cfRule>
  </conditionalFormatting>
  <conditionalFormatting sqref="C5">
    <cfRule type="cellIs" priority="1" dxfId="23" operator="lessThanOrEqual" stopIfTrue="1">
      <formula>42000</formula>
    </cfRule>
  </conditionalFormatting>
  <printOptions/>
  <pageMargins left="0.25" right="0.25" top="0.25" bottom="0.25" header="0.3" footer="0.3"/>
  <pageSetup fitToHeight="0" fitToWidth="1" horizontalDpi="600" verticalDpi="600" orientation="landscape" scale="62" r:id="rId3"/>
  <headerFooter alignWithMargins="0">
    <oddFooter>&amp;L&amp;A&amp;CPrescription Expense by Risk Group&amp;R&amp;D</oddFooter>
  </headerFooter>
  <rowBreaks count="1" manualBreakCount="1">
    <brk id="66" max="16"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Q49"/>
  <sheetViews>
    <sheetView zoomScale="80" zoomScaleNormal="80" zoomScalePageLayoutView="0" workbookViewId="0" topLeftCell="A1">
      <pane xSplit="3" ySplit="11" topLeftCell="D12" activePane="bottomRight" state="frozen"/>
      <selection pane="topLeft" activeCell="A1" sqref="A1"/>
      <selection pane="topRight" activeCell="D1" sqref="D1"/>
      <selection pane="bottomLeft" activeCell="A12" sqref="A12"/>
      <selection pane="bottomRight" activeCell="G6" sqref="G6"/>
    </sheetView>
  </sheetViews>
  <sheetFormatPr defaultColWidth="9.33203125" defaultRowHeight="12.75"/>
  <cols>
    <col min="1" max="1" width="4.5" style="0" customWidth="1"/>
    <col min="2" max="2" width="20" style="0" customWidth="1"/>
    <col min="3" max="3" width="12.5" style="0" customWidth="1"/>
    <col min="4" max="4" width="32.33203125" style="0" customWidth="1"/>
    <col min="5" max="16" width="13.83203125" style="0" customWidth="1"/>
    <col min="17" max="17" width="14.5" style="0" customWidth="1"/>
    <col min="18" max="18" width="2.5" style="0" customWidth="1"/>
    <col min="19" max="22" width="9.33203125" style="391" customWidth="1"/>
  </cols>
  <sheetData>
    <row r="1" spans="1:17" ht="12.75">
      <c r="A1" s="91"/>
      <c r="B1" s="91" t="str">
        <f>+'Part 1'!B1</f>
        <v>State of Texas</v>
      </c>
      <c r="C1" s="91"/>
      <c r="D1" s="73" t="s">
        <v>16</v>
      </c>
      <c r="E1" s="73"/>
      <c r="F1" s="73"/>
      <c r="G1" s="73"/>
      <c r="H1" s="73"/>
      <c r="I1" s="73"/>
      <c r="J1" s="73"/>
      <c r="K1" s="73"/>
      <c r="L1" s="73"/>
      <c r="M1" s="73"/>
      <c r="N1" s="73" t="str">
        <f>+'Part 1'!N1</f>
        <v>HHSC Medicaid/CHIP Division - Finance</v>
      </c>
      <c r="O1" s="73"/>
      <c r="P1" s="73"/>
      <c r="Q1" s="73"/>
    </row>
    <row r="2" spans="1:17" ht="6.75" customHeight="1">
      <c r="A2" s="91"/>
      <c r="B2" s="91"/>
      <c r="C2" s="91"/>
      <c r="D2" s="26"/>
      <c r="E2" s="26"/>
      <c r="F2" s="26"/>
      <c r="G2" s="26"/>
      <c r="H2" s="26"/>
      <c r="I2" s="26"/>
      <c r="J2" s="26"/>
      <c r="K2" s="26"/>
      <c r="L2" s="26"/>
      <c r="M2" s="26"/>
      <c r="N2" s="26"/>
      <c r="O2" s="26"/>
      <c r="P2" s="26"/>
      <c r="Q2" s="26"/>
    </row>
    <row r="3" spans="1:17" ht="18">
      <c r="A3" s="4"/>
      <c r="B3" s="5" t="s">
        <v>241</v>
      </c>
      <c r="C3" s="689" t="str">
        <f>+'Part 1'!C3:F3</f>
        <v>             ----------------------------------------&gt;            </v>
      </c>
      <c r="D3" s="689"/>
      <c r="E3" s="689"/>
      <c r="F3" s="689"/>
      <c r="G3" s="689"/>
      <c r="H3" s="689"/>
      <c r="I3" s="220"/>
      <c r="J3" s="220"/>
      <c r="K3" s="220"/>
      <c r="L3" s="220"/>
      <c r="M3" s="220"/>
      <c r="N3" s="401" t="str">
        <f>+'Part 1'!N3</f>
        <v>MMP self-reported data, subject to audit</v>
      </c>
      <c r="O3" s="220"/>
      <c r="P3" s="220"/>
      <c r="Q3" s="220"/>
    </row>
    <row r="4" spans="1:17" ht="15.75">
      <c r="A4" s="4"/>
      <c r="B4" s="5" t="s">
        <v>4</v>
      </c>
      <c r="C4" s="95">
        <f>+'Part 1'!C4</f>
        <v>2017</v>
      </c>
      <c r="D4" s="109"/>
      <c r="E4" s="80" t="s">
        <v>15</v>
      </c>
      <c r="F4" s="398" t="str">
        <f>+'Part 1'!F4</f>
        <v>MMP Dual Demo - Integrated Care Program (STAR+PLUS+Medicare)</v>
      </c>
      <c r="G4" s="100"/>
      <c r="H4" s="96"/>
      <c r="I4" s="96"/>
      <c r="J4" s="96"/>
      <c r="K4" s="96"/>
      <c r="L4" s="96"/>
      <c r="M4" s="96"/>
      <c r="N4" s="96"/>
      <c r="O4" s="96"/>
      <c r="P4" s="96"/>
      <c r="Q4" s="97"/>
    </row>
    <row r="5" spans="1:17" ht="12.75">
      <c r="A5" s="4"/>
      <c r="B5" s="5" t="s">
        <v>5</v>
      </c>
      <c r="C5" s="108">
        <f>+'Part 1'!C5</f>
        <v>0</v>
      </c>
      <c r="D5" s="109"/>
      <c r="E5" s="81" t="s">
        <v>284</v>
      </c>
      <c r="F5" s="106">
        <f>+'Part 1'!F5</f>
        <v>0</v>
      </c>
      <c r="G5" s="92"/>
      <c r="H5" s="93"/>
      <c r="I5" s="93"/>
      <c r="J5" s="93"/>
      <c r="K5" s="93"/>
      <c r="L5" s="93"/>
      <c r="M5" s="93"/>
      <c r="N5" s="93"/>
      <c r="O5" s="93"/>
      <c r="P5" s="402" t="s">
        <v>338</v>
      </c>
      <c r="Q5" s="505">
        <f>+'Part 1'!Q5</f>
        <v>2.3</v>
      </c>
    </row>
    <row r="6" spans="1:17" ht="15">
      <c r="A6" s="4"/>
      <c r="B6" s="5" t="s">
        <v>6</v>
      </c>
      <c r="C6" s="106">
        <f>+'Part 1'!C6</f>
        <v>0</v>
      </c>
      <c r="E6" s="5" t="s">
        <v>85</v>
      </c>
      <c r="F6" s="108">
        <f>+'Part 1'!G6</f>
        <v>0</v>
      </c>
      <c r="G6" s="93"/>
      <c r="H6" s="93"/>
      <c r="I6" s="93"/>
      <c r="J6" s="93"/>
      <c r="K6" s="93"/>
      <c r="L6" s="93"/>
      <c r="M6" s="93"/>
      <c r="N6" s="93"/>
      <c r="O6" s="93"/>
      <c r="P6" s="93"/>
      <c r="Q6" s="584">
        <f>+'Part 1'!Q6</f>
        <v>0</v>
      </c>
    </row>
    <row r="7" spans="1:17" ht="12.75">
      <c r="A7" s="4"/>
      <c r="B7" s="1"/>
      <c r="C7" s="1"/>
      <c r="D7" s="1"/>
      <c r="E7" s="6"/>
      <c r="F7" s="6"/>
      <c r="G7" s="6"/>
      <c r="H7" s="7"/>
      <c r="I7" s="7"/>
      <c r="J7" s="7"/>
      <c r="K7" s="7"/>
      <c r="L7" s="7"/>
      <c r="M7" s="7"/>
      <c r="N7" s="7"/>
      <c r="O7" s="7"/>
      <c r="P7" s="7"/>
      <c r="Q7" s="5"/>
    </row>
    <row r="8" spans="1:17" ht="18">
      <c r="A8" s="25"/>
      <c r="B8" s="98" t="s">
        <v>250</v>
      </c>
      <c r="C8" s="694" t="s">
        <v>86</v>
      </c>
      <c r="D8" s="694"/>
      <c r="E8" s="371"/>
      <c r="F8" s="583" t="s">
        <v>323</v>
      </c>
      <c r="G8" s="111"/>
      <c r="H8" s="218"/>
      <c r="I8" s="105"/>
      <c r="J8" s="105"/>
      <c r="K8" s="105"/>
      <c r="L8" s="105"/>
      <c r="M8" s="105"/>
      <c r="N8" s="105"/>
      <c r="O8" s="105"/>
      <c r="P8" s="105"/>
      <c r="Q8" s="105"/>
    </row>
    <row r="9" spans="1:17" ht="12.75">
      <c r="A9" s="16" t="s">
        <v>210</v>
      </c>
      <c r="B9" s="107"/>
      <c r="C9" s="73"/>
      <c r="D9" s="73"/>
      <c r="E9" s="73"/>
      <c r="F9" s="73"/>
      <c r="G9" s="111"/>
      <c r="H9" s="105"/>
      <c r="I9" s="105"/>
      <c r="J9" s="105"/>
      <c r="K9" s="105"/>
      <c r="L9" s="105"/>
      <c r="M9" s="105"/>
      <c r="N9" s="105"/>
      <c r="O9" s="105"/>
      <c r="P9" s="105"/>
      <c r="Q9" s="414" t="s">
        <v>364</v>
      </c>
    </row>
    <row r="10" spans="1:17" ht="12.75">
      <c r="A10" s="110"/>
      <c r="B10" s="228"/>
      <c r="C10" s="228"/>
      <c r="D10" s="229" t="s">
        <v>0</v>
      </c>
      <c r="E10" s="243">
        <f>+'Part 1'!E10</f>
        <v>42628</v>
      </c>
      <c r="F10" s="243">
        <f>+'Part 1'!F10</f>
        <v>42659</v>
      </c>
      <c r="G10" s="243">
        <f>+'Part 1'!G10</f>
        <v>42690</v>
      </c>
      <c r="H10" s="243">
        <f>+'Part 1'!H10</f>
        <v>42721</v>
      </c>
      <c r="I10" s="243">
        <f>+'Part 1'!I10</f>
        <v>42752</v>
      </c>
      <c r="J10" s="243">
        <f>+'Part 1'!J10</f>
        <v>42783</v>
      </c>
      <c r="K10" s="243">
        <f>+'Part 1'!K10</f>
        <v>42814</v>
      </c>
      <c r="L10" s="243">
        <f>+'Part 1'!L10</f>
        <v>42845</v>
      </c>
      <c r="M10" s="243">
        <f>+'Part 1'!M10</f>
        <v>42876</v>
      </c>
      <c r="N10" s="243">
        <f>+'Part 1'!N10</f>
        <v>42907</v>
      </c>
      <c r="O10" s="243">
        <f>+'Part 1'!O10</f>
        <v>42938</v>
      </c>
      <c r="P10" s="243">
        <f>+'Part 1'!P10</f>
        <v>42969</v>
      </c>
      <c r="Q10" s="231" t="s">
        <v>1</v>
      </c>
    </row>
    <row r="11" spans="1:17" ht="15">
      <c r="A11" s="102"/>
      <c r="B11" s="291"/>
      <c r="C11" s="17"/>
      <c r="D11" s="17"/>
      <c r="E11" s="245"/>
      <c r="F11" s="246"/>
      <c r="G11" s="292"/>
      <c r="H11" s="292"/>
      <c r="I11" s="292"/>
      <c r="J11" s="292"/>
      <c r="K11" s="292"/>
      <c r="L11" s="292"/>
      <c r="M11" s="292"/>
      <c r="N11" s="292"/>
      <c r="O11" s="292"/>
      <c r="P11" s="292"/>
      <c r="Q11" s="293"/>
    </row>
    <row r="12" spans="1:17" ht="12.75">
      <c r="A12" s="3">
        <v>1</v>
      </c>
      <c r="B12" s="94" t="s">
        <v>269</v>
      </c>
      <c r="C12" s="94"/>
      <c r="D12" s="94"/>
      <c r="E12" s="626"/>
      <c r="F12" s="626"/>
      <c r="G12" s="626"/>
      <c r="H12" s="626"/>
      <c r="I12" s="626"/>
      <c r="J12" s="626"/>
      <c r="K12" s="626"/>
      <c r="L12" s="626"/>
      <c r="M12" s="626"/>
      <c r="N12" s="626"/>
      <c r="O12" s="626"/>
      <c r="P12" s="626"/>
      <c r="Q12" s="294">
        <f aca="true" t="shared" si="0" ref="Q12:Q28">SUM(E12:P12)</f>
        <v>0</v>
      </c>
    </row>
    <row r="13" spans="1:17" ht="12.75">
      <c r="A13" s="3">
        <v>2</v>
      </c>
      <c r="B13" s="94" t="s">
        <v>251</v>
      </c>
      <c r="C13" s="94"/>
      <c r="D13" s="94"/>
      <c r="E13" s="618"/>
      <c r="F13" s="618"/>
      <c r="G13" s="618"/>
      <c r="H13" s="618"/>
      <c r="I13" s="618"/>
      <c r="J13" s="618"/>
      <c r="K13" s="618"/>
      <c r="L13" s="618"/>
      <c r="M13" s="618"/>
      <c r="N13" s="618"/>
      <c r="O13" s="618"/>
      <c r="P13" s="618"/>
      <c r="Q13" s="295">
        <f t="shared" si="0"/>
        <v>0</v>
      </c>
    </row>
    <row r="14" spans="1:17" ht="12.75">
      <c r="A14" s="3">
        <v>3</v>
      </c>
      <c r="B14" s="296" t="s">
        <v>270</v>
      </c>
      <c r="C14" s="296"/>
      <c r="D14" s="296"/>
      <c r="E14" s="625"/>
      <c r="F14" s="625"/>
      <c r="G14" s="625"/>
      <c r="H14" s="625"/>
      <c r="I14" s="625"/>
      <c r="J14" s="625"/>
      <c r="K14" s="625"/>
      <c r="L14" s="625"/>
      <c r="M14" s="625"/>
      <c r="N14" s="625"/>
      <c r="O14" s="625"/>
      <c r="P14" s="625"/>
      <c r="Q14" s="297">
        <f t="shared" si="0"/>
        <v>0</v>
      </c>
    </row>
    <row r="15" spans="1:17" ht="12.75">
      <c r="A15" s="3">
        <v>4</v>
      </c>
      <c r="B15" s="94" t="s">
        <v>271</v>
      </c>
      <c r="C15" s="94"/>
      <c r="D15" s="94"/>
      <c r="E15" s="618"/>
      <c r="F15" s="618"/>
      <c r="G15" s="618"/>
      <c r="H15" s="618"/>
      <c r="I15" s="618"/>
      <c r="J15" s="618"/>
      <c r="K15" s="618"/>
      <c r="L15" s="618"/>
      <c r="M15" s="618"/>
      <c r="N15" s="618"/>
      <c r="O15" s="618"/>
      <c r="P15" s="618"/>
      <c r="Q15" s="295">
        <f t="shared" si="0"/>
        <v>0</v>
      </c>
    </row>
    <row r="16" spans="1:17" ht="12.75">
      <c r="A16" s="3">
        <v>5</v>
      </c>
      <c r="B16" s="94" t="s">
        <v>252</v>
      </c>
      <c r="C16" s="94"/>
      <c r="D16" s="94"/>
      <c r="E16" s="618"/>
      <c r="F16" s="618"/>
      <c r="G16" s="618"/>
      <c r="H16" s="618"/>
      <c r="I16" s="618"/>
      <c r="J16" s="618"/>
      <c r="K16" s="618"/>
      <c r="L16" s="618"/>
      <c r="M16" s="618"/>
      <c r="N16" s="618"/>
      <c r="O16" s="618"/>
      <c r="P16" s="618"/>
      <c r="Q16" s="295">
        <f t="shared" si="0"/>
        <v>0</v>
      </c>
    </row>
    <row r="17" spans="1:17" ht="12.75">
      <c r="A17" s="3">
        <v>6</v>
      </c>
      <c r="B17" s="296" t="s">
        <v>272</v>
      </c>
      <c r="C17" s="296"/>
      <c r="D17" s="296"/>
      <c r="E17" s="625"/>
      <c r="F17" s="625"/>
      <c r="G17" s="625"/>
      <c r="H17" s="625"/>
      <c r="I17" s="625"/>
      <c r="J17" s="625"/>
      <c r="K17" s="625"/>
      <c r="L17" s="625"/>
      <c r="M17" s="625"/>
      <c r="N17" s="625"/>
      <c r="O17" s="625"/>
      <c r="P17" s="625"/>
      <c r="Q17" s="297">
        <f t="shared" si="0"/>
        <v>0</v>
      </c>
    </row>
    <row r="18" spans="1:17" ht="12.75">
      <c r="A18" s="3">
        <v>7</v>
      </c>
      <c r="B18" s="94" t="s">
        <v>253</v>
      </c>
      <c r="C18" s="94"/>
      <c r="D18" s="94"/>
      <c r="E18" s="618"/>
      <c r="F18" s="618"/>
      <c r="G18" s="618"/>
      <c r="H18" s="618"/>
      <c r="I18" s="618"/>
      <c r="J18" s="618"/>
      <c r="K18" s="618"/>
      <c r="L18" s="618"/>
      <c r="M18" s="618"/>
      <c r="N18" s="618"/>
      <c r="O18" s="618"/>
      <c r="P18" s="618"/>
      <c r="Q18" s="295">
        <f t="shared" si="0"/>
        <v>0</v>
      </c>
    </row>
    <row r="19" spans="1:17" ht="12.75">
      <c r="A19" s="3">
        <v>8</v>
      </c>
      <c r="B19" s="94" t="s">
        <v>279</v>
      </c>
      <c r="C19" s="94"/>
      <c r="D19" s="94"/>
      <c r="E19" s="618"/>
      <c r="F19" s="618"/>
      <c r="G19" s="618"/>
      <c r="H19" s="618"/>
      <c r="I19" s="618"/>
      <c r="J19" s="618"/>
      <c r="K19" s="618"/>
      <c r="L19" s="618"/>
      <c r="M19" s="618"/>
      <c r="N19" s="618"/>
      <c r="O19" s="618"/>
      <c r="P19" s="618"/>
      <c r="Q19" s="295">
        <f t="shared" si="0"/>
        <v>0</v>
      </c>
    </row>
    <row r="20" spans="1:17" ht="12.75">
      <c r="A20" s="3">
        <v>9</v>
      </c>
      <c r="B20" s="296" t="s">
        <v>254</v>
      </c>
      <c r="C20" s="296"/>
      <c r="D20" s="296"/>
      <c r="E20" s="625"/>
      <c r="F20" s="625"/>
      <c r="G20" s="625"/>
      <c r="H20" s="625"/>
      <c r="I20" s="625"/>
      <c r="J20" s="625"/>
      <c r="K20" s="625"/>
      <c r="L20" s="625"/>
      <c r="M20" s="625"/>
      <c r="N20" s="625"/>
      <c r="O20" s="625"/>
      <c r="P20" s="625"/>
      <c r="Q20" s="297">
        <f t="shared" si="0"/>
        <v>0</v>
      </c>
    </row>
    <row r="21" spans="1:17" ht="12.75">
      <c r="A21" s="3">
        <v>10</v>
      </c>
      <c r="B21" s="94" t="s">
        <v>255</v>
      </c>
      <c r="C21" s="94"/>
      <c r="D21" s="94"/>
      <c r="E21" s="618"/>
      <c r="F21" s="618"/>
      <c r="G21" s="618"/>
      <c r="H21" s="618"/>
      <c r="I21" s="618"/>
      <c r="J21" s="618"/>
      <c r="K21" s="618"/>
      <c r="L21" s="618"/>
      <c r="M21" s="618"/>
      <c r="N21" s="618"/>
      <c r="O21" s="618"/>
      <c r="P21" s="618"/>
      <c r="Q21" s="295">
        <f t="shared" si="0"/>
        <v>0</v>
      </c>
    </row>
    <row r="22" spans="1:17" ht="12.75">
      <c r="A22" s="3">
        <v>11</v>
      </c>
      <c r="B22" s="94" t="s">
        <v>273</v>
      </c>
      <c r="C22" s="94"/>
      <c r="D22" s="94"/>
      <c r="E22" s="618"/>
      <c r="F22" s="618"/>
      <c r="G22" s="618"/>
      <c r="H22" s="618"/>
      <c r="I22" s="618"/>
      <c r="J22" s="618"/>
      <c r="K22" s="618"/>
      <c r="L22" s="618"/>
      <c r="M22" s="618"/>
      <c r="N22" s="618"/>
      <c r="O22" s="618"/>
      <c r="P22" s="618"/>
      <c r="Q22" s="295">
        <f t="shared" si="0"/>
        <v>0</v>
      </c>
    </row>
    <row r="23" spans="1:17" ht="12.75">
      <c r="A23" s="3">
        <v>12</v>
      </c>
      <c r="B23" s="296" t="s">
        <v>256</v>
      </c>
      <c r="C23" s="296"/>
      <c r="D23" s="296"/>
      <c r="E23" s="625"/>
      <c r="F23" s="625"/>
      <c r="G23" s="625"/>
      <c r="H23" s="625"/>
      <c r="I23" s="625"/>
      <c r="J23" s="625"/>
      <c r="K23" s="625"/>
      <c r="L23" s="625"/>
      <c r="M23" s="625"/>
      <c r="N23" s="625"/>
      <c r="O23" s="625"/>
      <c r="P23" s="625"/>
      <c r="Q23" s="297">
        <f t="shared" si="0"/>
        <v>0</v>
      </c>
    </row>
    <row r="24" spans="1:17" ht="12.75">
      <c r="A24" s="3">
        <v>13</v>
      </c>
      <c r="B24" s="94" t="s">
        <v>274</v>
      </c>
      <c r="C24" s="94"/>
      <c r="D24" s="94"/>
      <c r="E24" s="618"/>
      <c r="F24" s="618"/>
      <c r="G24" s="618"/>
      <c r="H24" s="618"/>
      <c r="I24" s="618"/>
      <c r="J24" s="618"/>
      <c r="K24" s="618"/>
      <c r="L24" s="618"/>
      <c r="M24" s="618"/>
      <c r="N24" s="618"/>
      <c r="O24" s="618"/>
      <c r="P24" s="618"/>
      <c r="Q24" s="295">
        <f t="shared" si="0"/>
        <v>0</v>
      </c>
    </row>
    <row r="25" spans="1:17" ht="12.75">
      <c r="A25" s="3">
        <v>14</v>
      </c>
      <c r="B25" s="298" t="s">
        <v>275</v>
      </c>
      <c r="C25" s="298"/>
      <c r="D25" s="298"/>
      <c r="E25" s="618"/>
      <c r="F25" s="618"/>
      <c r="G25" s="618"/>
      <c r="H25" s="618"/>
      <c r="I25" s="618"/>
      <c r="J25" s="618"/>
      <c r="K25" s="618"/>
      <c r="L25" s="618"/>
      <c r="M25" s="618"/>
      <c r="N25" s="618"/>
      <c r="O25" s="618"/>
      <c r="P25" s="618"/>
      <c r="Q25" s="299">
        <f t="shared" si="0"/>
        <v>0</v>
      </c>
    </row>
    <row r="26" spans="1:17" ht="12.75">
      <c r="A26" s="3">
        <v>15</v>
      </c>
      <c r="B26" s="296" t="s">
        <v>257</v>
      </c>
      <c r="C26" s="296"/>
      <c r="D26" s="296"/>
      <c r="E26" s="625"/>
      <c r="F26" s="625"/>
      <c r="G26" s="625"/>
      <c r="H26" s="625"/>
      <c r="I26" s="625"/>
      <c r="J26" s="625"/>
      <c r="K26" s="625"/>
      <c r="L26" s="625"/>
      <c r="M26" s="625"/>
      <c r="N26" s="625"/>
      <c r="O26" s="625"/>
      <c r="P26" s="625"/>
      <c r="Q26" s="297">
        <f t="shared" si="0"/>
        <v>0</v>
      </c>
    </row>
    <row r="27" spans="1:17" ht="12.75">
      <c r="A27" s="3">
        <v>16</v>
      </c>
      <c r="B27" s="94" t="s">
        <v>258</v>
      </c>
      <c r="C27" s="94"/>
      <c r="D27" s="94"/>
      <c r="E27" s="618"/>
      <c r="F27" s="618"/>
      <c r="G27" s="618"/>
      <c r="H27" s="618"/>
      <c r="I27" s="618"/>
      <c r="J27" s="618"/>
      <c r="K27" s="618"/>
      <c r="L27" s="618"/>
      <c r="M27" s="618"/>
      <c r="N27" s="618"/>
      <c r="O27" s="618"/>
      <c r="P27" s="618"/>
      <c r="Q27" s="295">
        <f t="shared" si="0"/>
        <v>0</v>
      </c>
    </row>
    <row r="28" spans="1:17" ht="12.75">
      <c r="A28" s="3">
        <v>17</v>
      </c>
      <c r="B28" s="300" t="s">
        <v>259</v>
      </c>
      <c r="C28" s="296"/>
      <c r="D28" s="296"/>
      <c r="E28" s="625"/>
      <c r="F28" s="625"/>
      <c r="G28" s="625"/>
      <c r="H28" s="625"/>
      <c r="I28" s="625"/>
      <c r="J28" s="625"/>
      <c r="K28" s="625"/>
      <c r="L28" s="625"/>
      <c r="M28" s="625"/>
      <c r="N28" s="625"/>
      <c r="O28" s="625"/>
      <c r="P28" s="625"/>
      <c r="Q28" s="297">
        <f t="shared" si="0"/>
        <v>0</v>
      </c>
    </row>
    <row r="29" spans="1:17" ht="12.75">
      <c r="A29" s="3">
        <v>18</v>
      </c>
      <c r="B29" s="301" t="s">
        <v>260</v>
      </c>
      <c r="C29" s="301"/>
      <c r="D29" s="301"/>
      <c r="E29" s="302">
        <f>SUM(E12:E28)</f>
        <v>0</v>
      </c>
      <c r="F29" s="302">
        <f>SUM(F12:F28)</f>
        <v>0</v>
      </c>
      <c r="G29" s="302">
        <f>SUM(G12:G28)</f>
        <v>0</v>
      </c>
      <c r="H29" s="302">
        <f>SUM(H12:H28)</f>
        <v>0</v>
      </c>
      <c r="I29" s="302">
        <f>SUM(I12:I28)</f>
        <v>0</v>
      </c>
      <c r="J29" s="302">
        <f aca="true" t="shared" si="1" ref="J29:P29">SUM(J12:J28)</f>
        <v>0</v>
      </c>
      <c r="K29" s="302">
        <f t="shared" si="1"/>
        <v>0</v>
      </c>
      <c r="L29" s="302">
        <f t="shared" si="1"/>
        <v>0</v>
      </c>
      <c r="M29" s="302">
        <f t="shared" si="1"/>
        <v>0</v>
      </c>
      <c r="N29" s="302">
        <f t="shared" si="1"/>
        <v>0</v>
      </c>
      <c r="O29" s="302">
        <f t="shared" si="1"/>
        <v>0</v>
      </c>
      <c r="P29" s="302">
        <f t="shared" si="1"/>
        <v>0</v>
      </c>
      <c r="Q29" s="302">
        <f>SUM(Q12:Q28)</f>
        <v>0</v>
      </c>
    </row>
    <row r="30" spans="1:17" ht="12.75">
      <c r="A30" s="3">
        <v>19</v>
      </c>
      <c r="B30" s="303" t="s">
        <v>261</v>
      </c>
      <c r="C30" s="298"/>
      <c r="D30" s="13"/>
      <c r="E30" s="617"/>
      <c r="F30" s="617"/>
      <c r="G30" s="617"/>
      <c r="H30" s="617"/>
      <c r="I30" s="617"/>
      <c r="J30" s="617"/>
      <c r="K30" s="617"/>
      <c r="L30" s="617"/>
      <c r="M30" s="617"/>
      <c r="N30" s="617"/>
      <c r="O30" s="617"/>
      <c r="P30" s="617"/>
      <c r="Q30" s="299">
        <f aca="true" t="shared" si="2" ref="Q30:Q35">SUM(E30:P30)</f>
        <v>0</v>
      </c>
    </row>
    <row r="31" spans="1:17" ht="12.75">
      <c r="A31" s="304">
        <v>20</v>
      </c>
      <c r="B31" s="305" t="s">
        <v>262</v>
      </c>
      <c r="C31" s="301"/>
      <c r="D31" s="301"/>
      <c r="E31" s="625"/>
      <c r="F31" s="625"/>
      <c r="G31" s="625"/>
      <c r="H31" s="625"/>
      <c r="I31" s="625"/>
      <c r="J31" s="625"/>
      <c r="K31" s="625"/>
      <c r="L31" s="625"/>
      <c r="M31" s="625"/>
      <c r="N31" s="625"/>
      <c r="O31" s="625"/>
      <c r="P31" s="625"/>
      <c r="Q31" s="302">
        <f t="shared" si="2"/>
        <v>0</v>
      </c>
    </row>
    <row r="32" spans="1:17" ht="12.75">
      <c r="A32" s="3">
        <v>21</v>
      </c>
      <c r="B32" s="127" t="s">
        <v>263</v>
      </c>
      <c r="C32" s="13"/>
      <c r="D32" s="13"/>
      <c r="E32" s="618"/>
      <c r="F32" s="618"/>
      <c r="G32" s="618"/>
      <c r="H32" s="618"/>
      <c r="I32" s="618"/>
      <c r="J32" s="618"/>
      <c r="K32" s="618"/>
      <c r="L32" s="618"/>
      <c r="M32" s="618"/>
      <c r="N32" s="618"/>
      <c r="O32" s="618"/>
      <c r="P32" s="618"/>
      <c r="Q32" s="306">
        <f t="shared" si="2"/>
        <v>0</v>
      </c>
    </row>
    <row r="33" spans="1:17" ht="12.75">
      <c r="A33" s="3">
        <v>22</v>
      </c>
      <c r="B33" s="127" t="s">
        <v>264</v>
      </c>
      <c r="C33" s="13"/>
      <c r="D33" s="13"/>
      <c r="E33" s="617"/>
      <c r="F33" s="617"/>
      <c r="G33" s="617"/>
      <c r="H33" s="617"/>
      <c r="I33" s="617"/>
      <c r="J33" s="617"/>
      <c r="K33" s="617"/>
      <c r="L33" s="617"/>
      <c r="M33" s="617"/>
      <c r="N33" s="617"/>
      <c r="O33" s="617"/>
      <c r="P33" s="617"/>
      <c r="Q33" s="306">
        <f t="shared" si="2"/>
        <v>0</v>
      </c>
    </row>
    <row r="34" spans="1:17" ht="12.75">
      <c r="A34" s="3">
        <v>23</v>
      </c>
      <c r="B34" s="307" t="s">
        <v>265</v>
      </c>
      <c r="C34" s="301"/>
      <c r="D34" s="301"/>
      <c r="E34" s="625"/>
      <c r="F34" s="625"/>
      <c r="G34" s="625"/>
      <c r="H34" s="625"/>
      <c r="I34" s="625"/>
      <c r="J34" s="625"/>
      <c r="K34" s="625"/>
      <c r="L34" s="625"/>
      <c r="M34" s="625"/>
      <c r="N34" s="625"/>
      <c r="O34" s="625"/>
      <c r="P34" s="625"/>
      <c r="Q34" s="302">
        <f t="shared" si="2"/>
        <v>0</v>
      </c>
    </row>
    <row r="35" spans="1:17" ht="12.75">
      <c r="A35" s="3">
        <v>24</v>
      </c>
      <c r="B35" s="308" t="s">
        <v>266</v>
      </c>
      <c r="C35" s="309"/>
      <c r="D35" s="309"/>
      <c r="E35" s="625"/>
      <c r="F35" s="625"/>
      <c r="G35" s="625"/>
      <c r="H35" s="625"/>
      <c r="I35" s="625"/>
      <c r="J35" s="625"/>
      <c r="K35" s="625"/>
      <c r="L35" s="625"/>
      <c r="M35" s="625"/>
      <c r="N35" s="625"/>
      <c r="O35" s="625"/>
      <c r="P35" s="625"/>
      <c r="Q35" s="310">
        <f t="shared" si="2"/>
        <v>0</v>
      </c>
    </row>
    <row r="36" spans="1:17" ht="13.5" thickBot="1">
      <c r="A36" s="503">
        <v>25</v>
      </c>
      <c r="B36" s="353" t="s">
        <v>483</v>
      </c>
      <c r="C36" s="311"/>
      <c r="D36" s="311"/>
      <c r="E36" s="318">
        <f>SUM(E29:E35)</f>
        <v>0</v>
      </c>
      <c r="F36" s="318">
        <f>SUM(F29:F35)</f>
        <v>0</v>
      </c>
      <c r="G36" s="318">
        <f>SUM(G29:G35)</f>
        <v>0</v>
      </c>
      <c r="H36" s="318">
        <f>SUM(H29:H35)</f>
        <v>0</v>
      </c>
      <c r="I36" s="318">
        <f>SUM(I29:I35)</f>
        <v>0</v>
      </c>
      <c r="J36" s="318">
        <f aca="true" t="shared" si="3" ref="J36:O36">SUM(J29:J35)</f>
        <v>0</v>
      </c>
      <c r="K36" s="318">
        <f t="shared" si="3"/>
        <v>0</v>
      </c>
      <c r="L36" s="318">
        <f t="shared" si="3"/>
        <v>0</v>
      </c>
      <c r="M36" s="318">
        <f t="shared" si="3"/>
        <v>0</v>
      </c>
      <c r="N36" s="318">
        <f t="shared" si="3"/>
        <v>0</v>
      </c>
      <c r="O36" s="318">
        <f t="shared" si="3"/>
        <v>0</v>
      </c>
      <c r="P36" s="318">
        <f>SUM(P29:P35)</f>
        <v>0</v>
      </c>
      <c r="Q36" s="439">
        <f>SUM(Q29:Q35)</f>
        <v>0</v>
      </c>
    </row>
    <row r="37" spans="1:17" ht="13.5" thickTop="1">
      <c r="A37" s="582"/>
      <c r="B37" s="480"/>
      <c r="C37" s="313"/>
      <c r="D37" s="313"/>
      <c r="E37" s="306"/>
      <c r="F37" s="306"/>
      <c r="G37" s="306"/>
      <c r="H37" s="306"/>
      <c r="I37" s="306"/>
      <c r="J37" s="306"/>
      <c r="K37" s="306"/>
      <c r="L37" s="306"/>
      <c r="M37" s="306"/>
      <c r="N37" s="306"/>
      <c r="O37" s="306"/>
      <c r="P37" s="306"/>
      <c r="Q37" s="440"/>
    </row>
    <row r="38" spans="1:17" ht="12.75">
      <c r="A38" s="503">
        <v>26</v>
      </c>
      <c r="B38" s="480" t="s">
        <v>399</v>
      </c>
      <c r="C38" s="313"/>
      <c r="D38" s="313"/>
      <c r="E38" s="437" t="str">
        <f>IF('Part 1'!E39=0,"n/a ",+E36/'Part 1'!E39)</f>
        <v>n/a </v>
      </c>
      <c r="F38" s="437" t="str">
        <f>IF('Part 1'!F39=0,"n/a ",+F36/'Part 1'!F39)</f>
        <v>n/a </v>
      </c>
      <c r="G38" s="437" t="str">
        <f>IF('Part 1'!G39=0,"n/a ",+G36/'Part 1'!G39)</f>
        <v>n/a </v>
      </c>
      <c r="H38" s="437" t="str">
        <f>IF('Part 1'!H39=0,"n/a ",+H36/'Part 1'!H39)</f>
        <v>n/a </v>
      </c>
      <c r="I38" s="437" t="str">
        <f>IF('Part 1'!I39=0,"n/a ",+I36/'Part 1'!I39)</f>
        <v>n/a </v>
      </c>
      <c r="J38" s="437" t="str">
        <f>IF('Part 1'!J39=0,"n/a ",+J36/'Part 1'!J39)</f>
        <v>n/a </v>
      </c>
      <c r="K38" s="437" t="str">
        <f>IF('Part 1'!K39=0,"n/a ",+K36/'Part 1'!K39)</f>
        <v>n/a </v>
      </c>
      <c r="L38" s="437" t="str">
        <f>IF('Part 1'!L39=0,"n/a ",+L36/'Part 1'!L39)</f>
        <v>n/a </v>
      </c>
      <c r="M38" s="437" t="str">
        <f>IF('Part 1'!M39=0,"n/a ",+M36/'Part 1'!M39)</f>
        <v>n/a </v>
      </c>
      <c r="N38" s="437" t="str">
        <f>IF('Part 1'!N39=0,"n/a ",+N36/'Part 1'!N39)</f>
        <v>n/a </v>
      </c>
      <c r="O38" s="437" t="str">
        <f>IF('Part 1'!O39=0,"n/a ",+O36/'Part 1'!O39)</f>
        <v>n/a </v>
      </c>
      <c r="P38" s="437" t="str">
        <f>IF('Part 1'!P39=0,"n/a ",+P36/'Part 1'!P39)</f>
        <v>n/a </v>
      </c>
      <c r="Q38" s="441" t="str">
        <f>IF('Part 1'!Q39=0,"n/a ",+Q36/'Part 1'!Q39)</f>
        <v>n/a </v>
      </c>
    </row>
    <row r="39" spans="1:17" ht="12.75">
      <c r="A39" s="503">
        <v>27</v>
      </c>
      <c r="B39" s="480" t="s">
        <v>400</v>
      </c>
      <c r="C39" s="313"/>
      <c r="D39" s="313"/>
      <c r="E39" s="438" t="str">
        <f>IF('Part 1'!E11=0,"n/a ",+E36/'Part 1'!E11)</f>
        <v>n/a </v>
      </c>
      <c r="F39" s="438" t="str">
        <f>IF('Part 1'!F11=0,"n/a ",+F36/'Part 1'!F11)</f>
        <v>n/a </v>
      </c>
      <c r="G39" s="438" t="str">
        <f>IF('Part 1'!G11=0,"n/a ",+G36/'Part 1'!G11)</f>
        <v>n/a </v>
      </c>
      <c r="H39" s="438" t="str">
        <f>IF('Part 1'!H11=0,"n/a ",+H36/'Part 1'!H11)</f>
        <v>n/a </v>
      </c>
      <c r="I39" s="438" t="str">
        <f>IF('Part 1'!I11=0,"n/a ",+I36/'Part 1'!I11)</f>
        <v>n/a </v>
      </c>
      <c r="J39" s="438" t="str">
        <f>IF('Part 1'!J11=0,"n/a ",+J36/'Part 1'!J11)</f>
        <v>n/a </v>
      </c>
      <c r="K39" s="438" t="str">
        <f>IF('Part 1'!K11=0,"n/a ",+K36/'Part 1'!K11)</f>
        <v>n/a </v>
      </c>
      <c r="L39" s="438" t="str">
        <f>IF('Part 1'!L11=0,"n/a ",+L36/'Part 1'!L11)</f>
        <v>n/a </v>
      </c>
      <c r="M39" s="438" t="str">
        <f>IF('Part 1'!M11=0,"n/a ",+M36/'Part 1'!M11)</f>
        <v>n/a </v>
      </c>
      <c r="N39" s="438" t="str">
        <f>IF('Part 1'!N11=0,"n/a ",+N36/'Part 1'!N11)</f>
        <v>n/a </v>
      </c>
      <c r="O39" s="438" t="str">
        <f>IF('Part 1'!O11=0,"n/a ",+O36/'Part 1'!O11)</f>
        <v>n/a </v>
      </c>
      <c r="P39" s="438" t="str">
        <f>IF('Part 1'!P11=0,"n/a ",+P36/'Part 1'!P11)</f>
        <v>n/a </v>
      </c>
      <c r="Q39" s="442" t="str">
        <f>IF('Part 1'!Q11=0,"n/a ",+Q36/'Part 1'!Q11)</f>
        <v>n/a </v>
      </c>
    </row>
    <row r="40" spans="1:17" ht="12.75">
      <c r="A40" s="582"/>
      <c r="B40" s="313"/>
      <c r="C40" s="313"/>
      <c r="D40" s="313"/>
      <c r="E40" s="306"/>
      <c r="F40" s="306"/>
      <c r="G40" s="306"/>
      <c r="H40" s="306"/>
      <c r="I40" s="306"/>
      <c r="J40" s="306"/>
      <c r="K40" s="306"/>
      <c r="L40" s="306"/>
      <c r="M40" s="306"/>
      <c r="N40" s="306"/>
      <c r="O40" s="306"/>
      <c r="P40" s="306"/>
      <c r="Q40" s="306"/>
    </row>
    <row r="41" spans="1:17" ht="12.75">
      <c r="A41" s="503"/>
      <c r="B41" s="314" t="s">
        <v>312</v>
      </c>
      <c r="C41" s="313"/>
      <c r="D41" s="313"/>
      <c r="E41" s="306"/>
      <c r="F41" s="306"/>
      <c r="G41" s="306"/>
      <c r="H41" s="306"/>
      <c r="I41" s="306"/>
      <c r="J41" s="306"/>
      <c r="K41" s="306"/>
      <c r="L41" s="306"/>
      <c r="M41" s="306"/>
      <c r="N41" s="306"/>
      <c r="O41" s="306"/>
      <c r="P41" s="306"/>
      <c r="Q41" s="306"/>
    </row>
    <row r="42" spans="1:17" ht="12.75">
      <c r="A42" s="503">
        <v>28</v>
      </c>
      <c r="B42" s="313" t="s">
        <v>482</v>
      </c>
      <c r="C42" s="313"/>
      <c r="D42" s="313"/>
      <c r="E42" s="609"/>
      <c r="F42" s="609"/>
      <c r="G42" s="609"/>
      <c r="H42" s="609"/>
      <c r="I42" s="609"/>
      <c r="J42" s="609"/>
      <c r="K42" s="609"/>
      <c r="L42" s="609"/>
      <c r="M42" s="609"/>
      <c r="N42" s="609"/>
      <c r="O42" s="609"/>
      <c r="P42" s="609"/>
      <c r="Q42" s="315">
        <f>SUM(E42:P42)</f>
        <v>0</v>
      </c>
    </row>
    <row r="43" spans="1:17" ht="12.75">
      <c r="A43" s="312"/>
      <c r="B43" s="313"/>
      <c r="C43" s="313"/>
      <c r="D43" s="313"/>
      <c r="E43" s="306"/>
      <c r="F43" s="306"/>
      <c r="G43" s="306"/>
      <c r="H43" s="306"/>
      <c r="I43" s="306"/>
      <c r="J43" s="306"/>
      <c r="K43" s="306"/>
      <c r="L43" s="306"/>
      <c r="M43" s="306"/>
      <c r="N43" s="306"/>
      <c r="O43" s="306"/>
      <c r="P43" s="306"/>
      <c r="Q43" s="306"/>
    </row>
    <row r="44" spans="1:17" ht="25.5" customHeight="1">
      <c r="A44" s="338">
        <v>29</v>
      </c>
      <c r="B44" s="706" t="s">
        <v>267</v>
      </c>
      <c r="C44" s="706"/>
      <c r="D44" s="706"/>
      <c r="E44" s="706"/>
      <c r="F44" s="707"/>
      <c r="G44" s="707"/>
      <c r="H44" s="707"/>
      <c r="I44" s="707"/>
      <c r="J44" s="707"/>
      <c r="K44" s="707"/>
      <c r="L44" s="707"/>
      <c r="M44" s="707"/>
      <c r="N44" s="707"/>
      <c r="O44" s="707"/>
      <c r="P44" s="707"/>
      <c r="Q44" s="707"/>
    </row>
    <row r="45" spans="1:17" ht="29.25" customHeight="1">
      <c r="A45" s="339">
        <v>30</v>
      </c>
      <c r="B45" s="706" t="s">
        <v>268</v>
      </c>
      <c r="C45" s="706"/>
      <c r="D45" s="706"/>
      <c r="E45" s="706"/>
      <c r="F45" s="708"/>
      <c r="G45" s="708"/>
      <c r="H45" s="708"/>
      <c r="I45" s="708"/>
      <c r="J45" s="708"/>
      <c r="K45" s="708"/>
      <c r="L45" s="708"/>
      <c r="M45" s="708"/>
      <c r="N45" s="708"/>
      <c r="O45" s="708"/>
      <c r="P45" s="708"/>
      <c r="Q45" s="708"/>
    </row>
    <row r="46" spans="1:17" ht="12.75">
      <c r="A46" s="304"/>
      <c r="B46" s="316"/>
      <c r="C46" s="13"/>
      <c r="D46" s="13"/>
      <c r="E46" s="13"/>
      <c r="F46" s="13"/>
      <c r="G46" s="13"/>
      <c r="H46" s="13"/>
      <c r="I46" s="13"/>
      <c r="J46" s="13"/>
      <c r="K46" s="13"/>
      <c r="L46" s="13"/>
      <c r="M46" s="13"/>
      <c r="N46" s="13"/>
      <c r="O46" s="13"/>
      <c r="P46" s="13"/>
      <c r="Q46" s="13"/>
    </row>
    <row r="47" spans="1:17" ht="12.75">
      <c r="A47" s="304"/>
      <c r="B47" s="502" t="s">
        <v>497</v>
      </c>
      <c r="C47" s="13"/>
      <c r="D47" s="13"/>
      <c r="E47" s="13"/>
      <c r="F47" s="13"/>
      <c r="G47" s="13"/>
      <c r="H47" s="13"/>
      <c r="I47" s="13"/>
      <c r="J47" s="13"/>
      <c r="K47" s="13"/>
      <c r="L47" s="13"/>
      <c r="M47" s="13"/>
      <c r="N47" s="13"/>
      <c r="O47" s="13"/>
      <c r="P47" s="13"/>
      <c r="Q47" s="13"/>
    </row>
    <row r="48" spans="1:17" ht="12.75">
      <c r="A48" s="304"/>
      <c r="B48" s="316"/>
      <c r="C48" s="13"/>
      <c r="D48" s="13"/>
      <c r="E48" s="13"/>
      <c r="F48" s="13"/>
      <c r="G48" s="13"/>
      <c r="H48" s="13"/>
      <c r="I48" s="13"/>
      <c r="J48" s="13"/>
      <c r="K48" s="13"/>
      <c r="L48" s="13"/>
      <c r="M48" s="13"/>
      <c r="N48" s="13"/>
      <c r="O48" s="13"/>
      <c r="P48" s="13"/>
      <c r="Q48" s="13"/>
    </row>
    <row r="49" spans="1:17" ht="25.5" customHeight="1">
      <c r="A49" s="704" t="s">
        <v>303</v>
      </c>
      <c r="B49" s="705"/>
      <c r="C49" s="705"/>
      <c r="D49" s="705"/>
      <c r="E49" s="705"/>
      <c r="F49" s="705"/>
      <c r="G49" s="705"/>
      <c r="H49" s="705"/>
      <c r="I49" s="705"/>
      <c r="J49" s="705"/>
      <c r="K49" s="705"/>
      <c r="L49" s="705"/>
      <c r="M49" s="705"/>
      <c r="N49" s="705"/>
      <c r="O49" s="705"/>
      <c r="P49" s="705"/>
      <c r="Q49" s="705"/>
    </row>
    <row r="52" s="391" customFormat="1" ht="12.75"/>
    <row r="53" s="391" customFormat="1" ht="12.75"/>
    <row r="54" s="391" customFormat="1" ht="12.75"/>
    <row r="55" s="391" customFormat="1" ht="12.75"/>
    <row r="56" s="391" customFormat="1" ht="12.75"/>
    <row r="57" s="391" customFormat="1" ht="12.75"/>
    <row r="58" s="391" customFormat="1" ht="12.75"/>
    <row r="59" s="391" customFormat="1" ht="12.75"/>
    <row r="60" s="391" customFormat="1" ht="12.75"/>
    <row r="61" s="391" customFormat="1" ht="12.75"/>
    <row r="62" s="391" customFormat="1" ht="12.75"/>
    <row r="63" s="391" customFormat="1" ht="12.75"/>
  </sheetData>
  <sheetProtection password="C4A1" sheet="1" formatColumns="0"/>
  <mergeCells count="7">
    <mergeCell ref="A49:Q49"/>
    <mergeCell ref="C3:H3"/>
    <mergeCell ref="B44:E44"/>
    <mergeCell ref="B45:E45"/>
    <mergeCell ref="C8:D8"/>
    <mergeCell ref="F44:Q44"/>
    <mergeCell ref="F45:Q45"/>
  </mergeCells>
  <conditionalFormatting sqref="Q6">
    <cfRule type="cellIs" priority="3" dxfId="23" operator="equal" stopIfTrue="1">
      <formula>0</formula>
    </cfRule>
  </conditionalFormatting>
  <conditionalFormatting sqref="C5">
    <cfRule type="cellIs" priority="1" dxfId="23" operator="lessThanOrEqual" stopIfTrue="1">
      <formula>42000</formula>
    </cfRule>
  </conditionalFormatting>
  <printOptions/>
  <pageMargins left="0.5" right="0.5" top="0.5" bottom="0.5" header="0.3" footer="0.3"/>
  <pageSetup fitToHeight="0" fitToWidth="1" horizontalDpi="600" verticalDpi="600" orientation="landscape" scale="5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Health &amp; Human Services Commission (HHSC)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HHSC Financial Statistical Report (FSR)</dc:title>
  <dc:subject>HHSC-defined report, per Contract</dc:subject>
  <dc:creator>HHSC MCD Finance</dc:creator>
  <cp:keywords>HHSC, FSR, capitated Medicaid, managed care, financial report</cp:keywords>
  <dc:description>Customer-defined financial &amp; statistical report, required to be filled-out by supplier/contractor, subject to audit, with penalties for mis-reporting.</dc:description>
  <cp:lastModifiedBy>Laura Veach</cp:lastModifiedBy>
  <cp:lastPrinted>2017-06-09T22:21:32Z</cp:lastPrinted>
  <dcterms:created xsi:type="dcterms:W3CDTF">2011-06-16T19:21:33Z</dcterms:created>
  <dcterms:modified xsi:type="dcterms:W3CDTF">2017-06-09T22:21:51Z</dcterms:modified>
  <cp:category>Medicaid capitated at-risk</cp:category>
  <cp:version/>
  <cp:contentType/>
  <cp:contentStatus/>
</cp:coreProperties>
</file>

<file path=docProps/custom.xml><?xml version="1.0" encoding="utf-8"?>
<Properties xmlns="http://schemas.openxmlformats.org/officeDocument/2006/custom-properties" xmlns:vt="http://schemas.openxmlformats.org/officeDocument/2006/docPropsVTypes"/>
</file>