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55" tabRatio="820" firstSheet="1" activeTab="1"/>
  </bookViews>
  <sheets>
    <sheet name="Data" sheetId="1" state="hidden" r:id="rId1"/>
    <sheet name="Monitoring Workbook" sheetId="2" r:id="rId2"/>
    <sheet name="IWP01" sheetId="3" r:id="rId3"/>
    <sheet name="IWP02" sheetId="4" r:id="rId4"/>
    <sheet name="IWP03" sheetId="5" r:id="rId5"/>
    <sheet name="IWP04" sheetId="6" r:id="rId6"/>
    <sheet name="IWP05" sheetId="7" r:id="rId7"/>
    <sheet name="IWP06" sheetId="8" r:id="rId8"/>
    <sheet name="IWP07" sheetId="9" r:id="rId9"/>
    <sheet name="IWP08" sheetId="10" r:id="rId10"/>
    <sheet name="IWP09" sheetId="11" r:id="rId11"/>
    <sheet name="IWP10" sheetId="12" r:id="rId12"/>
    <sheet name="IWP11" sheetId="13" r:id="rId13"/>
    <sheet name="IWP12" sheetId="14" r:id="rId14"/>
    <sheet name="IWP13" sheetId="15" r:id="rId15"/>
    <sheet name="IWP14" sheetId="16" r:id="rId16"/>
    <sheet name="IWP15" sheetId="17" r:id="rId17"/>
    <sheet name="IWP16" sheetId="18" r:id="rId18"/>
    <sheet name="IWP17" sheetId="19" r:id="rId19"/>
    <sheet name="IWP18" sheetId="20" r:id="rId20"/>
    <sheet name="IWP19" sheetId="21" r:id="rId21"/>
    <sheet name="IWP20" sheetId="22" r:id="rId22"/>
    <sheet name="IWP21" sheetId="23" r:id="rId23"/>
    <sheet name="IWP22" sheetId="24" r:id="rId24"/>
    <sheet name="IWP23" sheetId="25" r:id="rId25"/>
    <sheet name="IWP24" sheetId="26" r:id="rId26"/>
    <sheet name="IWP25" sheetId="27" r:id="rId27"/>
    <sheet name="IWP26" sheetId="28" r:id="rId28"/>
    <sheet name="IWP27" sheetId="29" r:id="rId29"/>
    <sheet name="IWP28" sheetId="30" r:id="rId30"/>
    <sheet name="IWP29" sheetId="31" r:id="rId31"/>
    <sheet name="IWP30" sheetId="32" r:id="rId32"/>
    <sheet name="Compliance Summary (Print)" sheetId="33" r:id="rId33"/>
    <sheet name="Demand for Payment (Print)" sheetId="34" r:id="rId34"/>
    <sheet name="Employee Req. Table (Print)" sheetId="35" r:id="rId35"/>
    <sheet name="Samples (Print)" sheetId="36" r:id="rId36"/>
    <sheet name="Notes (Print)" sheetId="37" r:id="rId37"/>
  </sheets>
  <definedNames>
    <definedName name="Amount_Dud_DADS_Total">'Compliance Summary (Print)'!$I$23</definedName>
    <definedName name="ClientFirstName" localSheetId="2">'IWP01'!$L$7</definedName>
    <definedName name="ClientFirstName" localSheetId="3">'IWP02'!$L$7</definedName>
    <definedName name="ClientFirstName" localSheetId="4">'IWP03'!$L$7</definedName>
    <definedName name="ClientFirstName" localSheetId="5">'IWP04'!$L$7</definedName>
    <definedName name="ClientFirstName" localSheetId="6">'IWP05'!$L$7</definedName>
    <definedName name="ClientFirstName" localSheetId="7">'IWP06'!$L$7</definedName>
    <definedName name="ClientFirstName" localSheetId="8">'IWP07'!$L$7</definedName>
    <definedName name="ClientFirstName" localSheetId="9">'IWP08'!$L$7</definedName>
    <definedName name="ClientFirstName" localSheetId="10">'IWP09'!$L$7</definedName>
    <definedName name="ClientFirstName" localSheetId="11">'IWP10'!$L$7</definedName>
    <definedName name="ClientFirstName" localSheetId="12">'IWP11'!$L$7</definedName>
    <definedName name="ClientFirstName" localSheetId="13">'IWP12'!$L$7</definedName>
    <definedName name="ClientFirstName" localSheetId="14">'IWP13'!$L$7</definedName>
    <definedName name="ClientFirstName" localSheetId="15">'IWP14'!$L$7</definedName>
    <definedName name="ClientFirstName" localSheetId="16">'IWP15'!$L$7</definedName>
    <definedName name="ClientFirstName" localSheetId="17">'IWP16'!$L$7</definedName>
    <definedName name="ClientFirstName" localSheetId="18">'IWP17'!$L$7</definedName>
    <definedName name="ClientFirstName" localSheetId="19">'IWP18'!$L$7</definedName>
    <definedName name="ClientFirstName" localSheetId="20">'IWP19'!$L$7</definedName>
    <definedName name="ClientFirstName" localSheetId="21">'IWP20'!$L$7</definedName>
    <definedName name="ClientFirstName" localSheetId="22">'IWP21'!$L$7</definedName>
    <definedName name="ClientFirstName" localSheetId="23">'IWP22'!$L$7</definedName>
    <definedName name="ClientFirstName" localSheetId="24">'IWP23'!$L$7</definedName>
    <definedName name="ClientFirstName" localSheetId="25">'IWP24'!$L$7</definedName>
    <definedName name="ClientFirstName" localSheetId="26">'IWP25'!$L$7</definedName>
    <definedName name="ClientFirstName" localSheetId="27">'IWP26'!$L$7</definedName>
    <definedName name="ClientFirstName" localSheetId="28">'IWP27'!$L$7</definedName>
    <definedName name="ClientFirstName" localSheetId="29">'IWP28'!$L$7</definedName>
    <definedName name="ClientFirstName" localSheetId="30">'IWP29'!$L$7</definedName>
    <definedName name="ClientFirstName" localSheetId="31">'IWP30'!$L$7</definedName>
    <definedName name="ClientID" localSheetId="2">'IWP01'!$P$2</definedName>
    <definedName name="ClientID" localSheetId="3">'IWP02'!$P$2</definedName>
    <definedName name="ClientID" localSheetId="4">'IWP03'!$P$2</definedName>
    <definedName name="ClientID" localSheetId="5">'IWP04'!$P$2</definedName>
    <definedName name="ClientID" localSheetId="6">'IWP05'!$P$2</definedName>
    <definedName name="ClientID" localSheetId="7">'IWP06'!$P$2</definedName>
    <definedName name="ClientID" localSheetId="8">'IWP07'!$P$2</definedName>
    <definedName name="ClientID" localSheetId="9">'IWP08'!$P$2</definedName>
    <definedName name="ClientID" localSheetId="10">'IWP09'!$P$2</definedName>
    <definedName name="ClientID" localSheetId="11">'IWP10'!$P$2</definedName>
    <definedName name="ClientID" localSheetId="12">'IWP11'!$P$2</definedName>
    <definedName name="ClientID" localSheetId="13">'IWP12'!$P$2</definedName>
    <definedName name="ClientID" localSheetId="14">'IWP13'!$P$2</definedName>
    <definedName name="ClientID" localSheetId="15">'IWP14'!$P$2</definedName>
    <definedName name="ClientID" localSheetId="16">'IWP15'!$P$2</definedName>
    <definedName name="ClientID" localSheetId="17">'IWP16'!$P$2</definedName>
    <definedName name="ClientID" localSheetId="18">'IWP17'!$P$2</definedName>
    <definedName name="ClientID" localSheetId="19">'IWP18'!$P$2</definedName>
    <definedName name="ClientID" localSheetId="20">'IWP19'!$P$2</definedName>
    <definedName name="ClientID" localSheetId="21">'IWP20'!$P$2</definedName>
    <definedName name="ClientID" localSheetId="22">'IWP21'!$P$2</definedName>
    <definedName name="ClientID" localSheetId="23">'IWP22'!$P$2</definedName>
    <definedName name="ClientID" localSheetId="24">'IWP23'!$P$2</definedName>
    <definedName name="ClientID" localSheetId="25">'IWP24'!$P$2</definedName>
    <definedName name="ClientID" localSheetId="26">'IWP25'!$P$2</definedName>
    <definedName name="ClientID" localSheetId="27">'IWP26'!$P$2</definedName>
    <definedName name="ClientID" localSheetId="28">'IWP27'!$P$2</definedName>
    <definedName name="ClientID" localSheetId="29">'IWP28'!$P$2</definedName>
    <definedName name="ClientID" localSheetId="30">'IWP29'!$P$2</definedName>
    <definedName name="ClientID" localSheetId="31">'IWP30'!$P$2</definedName>
    <definedName name="ClientLastName" localSheetId="2">'IWP01'!$L$5</definedName>
    <definedName name="ClientLastName" localSheetId="3">'IWP02'!$L$5</definedName>
    <definedName name="ClientLastName" localSheetId="4">'IWP03'!$L$5</definedName>
    <definedName name="ClientLastName" localSheetId="5">'IWP04'!$L$5</definedName>
    <definedName name="ClientLastName" localSheetId="6">'IWP05'!$L$5</definedName>
    <definedName name="ClientLastName" localSheetId="7">'IWP06'!$L$5</definedName>
    <definedName name="ClientLastName" localSheetId="8">'IWP07'!$L$5</definedName>
    <definedName name="ClientLastName" localSheetId="9">'IWP08'!$L$5</definedName>
    <definedName name="ClientLastName" localSheetId="10">'IWP09'!$L$5</definedName>
    <definedName name="ClientLastName" localSheetId="11">'IWP10'!$L$5</definedName>
    <definedName name="ClientLastName" localSheetId="12">'IWP11'!$L$5</definedName>
    <definedName name="ClientLastName" localSheetId="13">'IWP12'!$L$5</definedName>
    <definedName name="ClientLastName" localSheetId="14">'IWP13'!$L$5</definedName>
    <definedName name="ClientLastName" localSheetId="15">'IWP14'!$L$5</definedName>
    <definedName name="ClientLastName" localSheetId="16">'IWP15'!$L$5</definedName>
    <definedName name="ClientLastName" localSheetId="17">'IWP16'!$L$5</definedName>
    <definedName name="ClientLastName" localSheetId="18">'IWP17'!$L$5</definedName>
    <definedName name="ClientLastName" localSheetId="19">'IWP18'!$L$5</definedName>
    <definedName name="ClientLastName" localSheetId="20">'IWP19'!$L$5</definedName>
    <definedName name="ClientLastName" localSheetId="21">'IWP20'!$L$5</definedName>
    <definedName name="ClientLastName" localSheetId="22">'IWP21'!$L$5</definedName>
    <definedName name="ClientLastName" localSheetId="23">'IWP22'!$L$5</definedName>
    <definedName name="ClientLastName" localSheetId="24">'IWP23'!$L$5</definedName>
    <definedName name="ClientLastName" localSheetId="25">'IWP24'!$L$5</definedName>
    <definedName name="ClientLastName" localSheetId="26">'IWP25'!$L$5</definedName>
    <definedName name="ClientLastName" localSheetId="27">'IWP26'!$L$5</definedName>
    <definedName name="ClientLastName" localSheetId="28">'IWP27'!$L$5</definedName>
    <definedName name="ClientLastName" localSheetId="29">'IWP28'!$L$5</definedName>
    <definedName name="ClientLastName" localSheetId="30">'IWP29'!$L$5</definedName>
    <definedName name="ClientLastName" localSheetId="31">'IWP30'!$L$5</definedName>
    <definedName name="CompletedByFirstName" localSheetId="2">'IWP01'!$D$4</definedName>
    <definedName name="CompletedByFirstName" localSheetId="3">'IWP02'!$D$4</definedName>
    <definedName name="CompletedByFirstName" localSheetId="4">'IWP03'!$D$4</definedName>
    <definedName name="CompletedByFirstName" localSheetId="5">'IWP04'!$D$4</definedName>
    <definedName name="CompletedByFirstName" localSheetId="6">'IWP05'!$D$4</definedName>
    <definedName name="CompletedByFirstName" localSheetId="7">'IWP06'!$D$4</definedName>
    <definedName name="CompletedByFirstName" localSheetId="8">'IWP07'!$D$4</definedName>
    <definedName name="CompletedByFirstName" localSheetId="9">'IWP08'!$D$4</definedName>
    <definedName name="CompletedByFirstName" localSheetId="10">'IWP09'!$D$4</definedName>
    <definedName name="CompletedByFirstName" localSheetId="11">'IWP10'!$D$4</definedName>
    <definedName name="CompletedByFirstName" localSheetId="12">'IWP11'!$D$4</definedName>
    <definedName name="CompletedByFirstName" localSheetId="13">'IWP12'!$D$4</definedName>
    <definedName name="CompletedByFirstName" localSheetId="14">'IWP13'!$D$4</definedName>
    <definedName name="CompletedByFirstName" localSheetId="15">'IWP14'!$D$4</definedName>
    <definedName name="CompletedByFirstName" localSheetId="16">'IWP15'!$D$4</definedName>
    <definedName name="CompletedByFirstName" localSheetId="17">'IWP16'!$D$4</definedName>
    <definedName name="CompletedByFirstName" localSheetId="18">'IWP17'!$D$4</definedName>
    <definedName name="CompletedByFirstName" localSheetId="19">'IWP18'!$D$4</definedName>
    <definedName name="CompletedByFirstName" localSheetId="20">'IWP19'!$D$4</definedName>
    <definedName name="CompletedByFirstName" localSheetId="21">'IWP20'!$D$4</definedName>
    <definedName name="CompletedByFirstName" localSheetId="22">'IWP21'!$D$4</definedName>
    <definedName name="CompletedByFirstName" localSheetId="23">'IWP22'!$D$4</definedName>
    <definedName name="CompletedByFirstName" localSheetId="24">'IWP23'!$D$4</definedName>
    <definedName name="CompletedByFirstName" localSheetId="25">'IWP24'!$D$4</definedName>
    <definedName name="CompletedByFirstName" localSheetId="26">'IWP25'!$D$4</definedName>
    <definedName name="CompletedByFirstName" localSheetId="27">'IWP26'!$D$4</definedName>
    <definedName name="CompletedByFirstName" localSheetId="28">'IWP27'!$D$4</definedName>
    <definedName name="CompletedByFirstName" localSheetId="29">'IWP28'!$D$4</definedName>
    <definedName name="CompletedByFirstName" localSheetId="30">'IWP29'!$D$4</definedName>
    <definedName name="CompletedByFirstName" localSheetId="31">'IWP30'!$D$4</definedName>
    <definedName name="CompletedByFirstName">'Monitoring Workbook'!$B$5</definedName>
    <definedName name="CompletedByLastName" localSheetId="2">'IWP01'!$D$3</definedName>
    <definedName name="CompletedByLastName" localSheetId="3">'IWP02'!$D$3</definedName>
    <definedName name="CompletedByLastName" localSheetId="4">'IWP03'!$D$3</definedName>
    <definedName name="CompletedByLastName" localSheetId="5">'IWP04'!$D$3</definedName>
    <definedName name="CompletedByLastName" localSheetId="6">'IWP05'!$D$3</definedName>
    <definedName name="CompletedByLastName" localSheetId="7">'IWP06'!$D$3</definedName>
    <definedName name="CompletedByLastName" localSheetId="8">'IWP07'!$D$3</definedName>
    <definedName name="CompletedByLastName" localSheetId="9">'IWP08'!$D$3</definedName>
    <definedName name="CompletedByLastName" localSheetId="10">'IWP09'!$D$3</definedName>
    <definedName name="CompletedByLastName" localSheetId="11">'IWP10'!$D$3</definedName>
    <definedName name="CompletedByLastName" localSheetId="12">'IWP11'!$D$3</definedName>
    <definedName name="CompletedByLastName" localSheetId="13">'IWP12'!$D$3</definedName>
    <definedName name="CompletedByLastName" localSheetId="14">'IWP13'!$D$3</definedName>
    <definedName name="CompletedByLastName" localSheetId="15">'IWP14'!$D$3</definedName>
    <definedName name="CompletedByLastName" localSheetId="16">'IWP15'!$D$3</definedName>
    <definedName name="CompletedByLastName" localSheetId="17">'IWP16'!$D$3</definedName>
    <definedName name="CompletedByLastName" localSheetId="18">'IWP17'!$D$3</definedName>
    <definedName name="CompletedByLastName" localSheetId="19">'IWP18'!$D$3</definedName>
    <definedName name="CompletedByLastName" localSheetId="20">'IWP19'!$D$3</definedName>
    <definedName name="CompletedByLastName" localSheetId="21">'IWP20'!$D$3</definedName>
    <definedName name="CompletedByLastName" localSheetId="22">'IWP21'!$D$3</definedName>
    <definedName name="CompletedByLastName" localSheetId="23">'IWP22'!$D$3</definedName>
    <definedName name="CompletedByLastName" localSheetId="24">'IWP23'!$D$3</definedName>
    <definedName name="CompletedByLastName" localSheetId="25">'IWP24'!$D$3</definedName>
    <definedName name="CompletedByLastName" localSheetId="26">'IWP25'!$D$3</definedName>
    <definedName name="CompletedByLastName" localSheetId="27">'IWP26'!$D$3</definedName>
    <definedName name="CompletedByLastName" localSheetId="28">'IWP27'!$D$3</definedName>
    <definedName name="CompletedByLastName" localSheetId="29">'IWP28'!$D$3</definedName>
    <definedName name="CompletedByLastName" localSheetId="30">'IWP29'!$D$3</definedName>
    <definedName name="CompletedByLastName" localSheetId="31">'IWP30'!$D$3</definedName>
    <definedName name="CompletedByLastName">'Monitoring Workbook'!$B$4</definedName>
    <definedName name="ContractNumber" localSheetId="2">'IWP01'!$B$2</definedName>
    <definedName name="ContractNumber" localSheetId="3">'IWP02'!$B$2</definedName>
    <definedName name="ContractNumber" localSheetId="4">'IWP03'!$B$2</definedName>
    <definedName name="ContractNumber" localSheetId="5">'IWP04'!$B$2</definedName>
    <definedName name="ContractNumber" localSheetId="6">'IWP05'!$B$2</definedName>
    <definedName name="ContractNumber" localSheetId="7">'IWP06'!$B$2</definedName>
    <definedName name="ContractNumber" localSheetId="8">'IWP07'!$B$2</definedName>
    <definedName name="ContractNumber" localSheetId="9">'IWP08'!$B$2</definedName>
    <definedName name="ContractNumber" localSheetId="10">'IWP09'!$B$2</definedName>
    <definedName name="ContractNumber" localSheetId="11">'IWP10'!$B$2</definedName>
    <definedName name="ContractNumber" localSheetId="12">'IWP11'!$B$2</definedName>
    <definedName name="ContractNumber" localSheetId="13">'IWP12'!$B$2</definedName>
    <definedName name="ContractNumber" localSheetId="14">'IWP13'!$B$2</definedName>
    <definedName name="ContractNumber" localSheetId="15">'IWP14'!$B$2</definedName>
    <definedName name="ContractNumber" localSheetId="16">'IWP15'!$B$2</definedName>
    <definedName name="ContractNumber" localSheetId="17">'IWP16'!$B$2</definedName>
    <definedName name="ContractNumber" localSheetId="18">'IWP17'!$B$2</definedName>
    <definedName name="ContractNumber" localSheetId="19">'IWP18'!$B$2</definedName>
    <definedName name="ContractNumber" localSheetId="20">'IWP19'!$B$2</definedName>
    <definedName name="ContractNumber" localSheetId="21">'IWP20'!$B$2</definedName>
    <definedName name="ContractNumber" localSheetId="22">'IWP21'!$B$2</definedName>
    <definedName name="ContractNumber" localSheetId="23">'IWP22'!$B$2</definedName>
    <definedName name="ContractNumber" localSheetId="24">'IWP23'!$B$2</definedName>
    <definedName name="ContractNumber" localSheetId="25">'IWP24'!$B$2</definedName>
    <definedName name="ContractNumber" localSheetId="26">'IWP25'!$B$2</definedName>
    <definedName name="ContractNumber" localSheetId="27">'IWP26'!$B$2</definedName>
    <definedName name="ContractNumber" localSheetId="28">'IWP27'!$B$2</definedName>
    <definedName name="ContractNumber" localSheetId="29">'IWP28'!$B$2</definedName>
    <definedName name="ContractNumber" localSheetId="30">'IWP29'!$B$2</definedName>
    <definedName name="ContractNumber" localSheetId="31">'IWP30'!$B$2</definedName>
    <definedName name="ContractNumbers" localSheetId="0">Data!$A$6:$B$7</definedName>
    <definedName name="ContractType" localSheetId="2">'IWP01'!$D$2</definedName>
    <definedName name="ContractType" localSheetId="3">'IWP02'!$D$2</definedName>
    <definedName name="ContractType" localSheetId="4">'IWP03'!$D$2</definedName>
    <definedName name="ContractType" localSheetId="5">'IWP04'!$D$2</definedName>
    <definedName name="ContractType" localSheetId="6">'IWP05'!$D$2</definedName>
    <definedName name="ContractType" localSheetId="7">'IWP06'!$D$2</definedName>
    <definedName name="ContractType" localSheetId="8">'IWP07'!$D$2</definedName>
    <definedName name="ContractType" localSheetId="9">'IWP08'!$D$2</definedName>
    <definedName name="ContractType" localSheetId="10">'IWP09'!$D$2</definedName>
    <definedName name="ContractType" localSheetId="11">'IWP10'!$D$2</definedName>
    <definedName name="ContractType" localSheetId="12">'IWP11'!$D$2</definedName>
    <definedName name="ContractType" localSheetId="13">'IWP12'!$D$2</definedName>
    <definedName name="ContractType" localSheetId="14">'IWP13'!$D$2</definedName>
    <definedName name="ContractType" localSheetId="15">'IWP14'!$D$2</definedName>
    <definedName name="ContractType" localSheetId="16">'IWP15'!$D$2</definedName>
    <definedName name="ContractType" localSheetId="17">'IWP16'!$D$2</definedName>
    <definedName name="ContractType" localSheetId="18">'IWP17'!$D$2</definedName>
    <definedName name="ContractType" localSheetId="19">'IWP18'!$D$2</definedName>
    <definedName name="ContractType" localSheetId="20">'IWP19'!$D$2</definedName>
    <definedName name="ContractType" localSheetId="21">'IWP20'!$D$2</definedName>
    <definedName name="ContractType" localSheetId="22">'IWP21'!$D$2</definedName>
    <definedName name="ContractType" localSheetId="23">'IWP22'!$D$2</definedName>
    <definedName name="ContractType" localSheetId="24">'IWP23'!$D$2</definedName>
    <definedName name="ContractType" localSheetId="25">'IWP24'!$D$2</definedName>
    <definedName name="ContractType" localSheetId="26">'IWP25'!$D$2</definedName>
    <definedName name="ContractType" localSheetId="27">'IWP26'!$D$2</definedName>
    <definedName name="ContractType" localSheetId="28">'IWP27'!$D$2</definedName>
    <definedName name="ContractType" localSheetId="29">'IWP28'!$D$2</definedName>
    <definedName name="ContractType" localSheetId="30">'IWP29'!$D$2</definedName>
    <definedName name="ContractType" localSheetId="31">'IWP30'!$D$2</definedName>
    <definedName name="DateCompleted" localSheetId="2">'IWP01'!$G$4</definedName>
    <definedName name="DateCompleted" localSheetId="3">'IWP02'!$G$4</definedName>
    <definedName name="DateCompleted" localSheetId="4">'IWP03'!$G$4</definedName>
    <definedName name="DateCompleted" localSheetId="5">'IWP04'!$G$4</definedName>
    <definedName name="DateCompleted" localSheetId="6">'IWP05'!$G$4</definedName>
    <definedName name="DateCompleted" localSheetId="7">'IWP06'!$G$4</definedName>
    <definedName name="DateCompleted" localSheetId="8">'IWP07'!$G$4</definedName>
    <definedName name="DateCompleted" localSheetId="9">'IWP08'!$G$4</definedName>
    <definedName name="DateCompleted" localSheetId="10">'IWP09'!$G$4</definedName>
    <definedName name="DateCompleted" localSheetId="11">'IWP10'!$G$4</definedName>
    <definedName name="DateCompleted" localSheetId="12">'IWP11'!$G$4</definedName>
    <definedName name="DateCompleted" localSheetId="13">'IWP12'!$G$4</definedName>
    <definedName name="DateCompleted" localSheetId="14">'IWP13'!$G$4</definedName>
    <definedName name="DateCompleted" localSheetId="15">'IWP14'!$G$4</definedName>
    <definedName name="DateCompleted" localSheetId="16">'IWP15'!$G$4</definedName>
    <definedName name="DateCompleted" localSheetId="17">'IWP16'!$G$4</definedName>
    <definedName name="DateCompleted" localSheetId="18">'IWP17'!$G$4</definedName>
    <definedName name="DateCompleted" localSheetId="19">'IWP18'!$G$4</definedName>
    <definedName name="DateCompleted" localSheetId="20">'IWP19'!$G$4</definedName>
    <definedName name="DateCompleted" localSheetId="21">'IWP20'!$G$4</definedName>
    <definedName name="DateCompleted" localSheetId="22">'IWP21'!$G$4</definedName>
    <definedName name="DateCompleted" localSheetId="23">'IWP22'!$G$4</definedName>
    <definedName name="DateCompleted" localSheetId="24">'IWP23'!$G$4</definedName>
    <definedName name="DateCompleted" localSheetId="25">'IWP24'!$G$4</definedName>
    <definedName name="DateCompleted" localSheetId="26">'IWP25'!$G$4</definedName>
    <definedName name="DateCompleted" localSheetId="27">'IWP26'!$G$4</definedName>
    <definedName name="DateCompleted" localSheetId="28">'IWP27'!$G$4</definedName>
    <definedName name="DateCompleted" localSheetId="29">'IWP28'!$G$4</definedName>
    <definedName name="DateCompleted" localSheetId="30">'IWP29'!$G$4</definedName>
    <definedName name="DateCompleted" localSheetId="31">'IWP30'!$G$4</definedName>
    <definedName name="DateOfEntrance">'Monitoring Workbook'!$C$5</definedName>
    <definedName name="DateOfExit">'Monitoring Workbook'!$E$5</definedName>
    <definedName name="DateOfMonitoringPeriodBegin">'Samples (Print)'!$B$2</definedName>
    <definedName name="DateOfMonitoringPeriodEnd">'Samples (Print)'!$D$2</definedName>
    <definedName name="DateOfReviewBegin" localSheetId="2">'IWP01'!$F$2</definedName>
    <definedName name="DateOfReviewBegin" localSheetId="3">'IWP02'!$F$2</definedName>
    <definedName name="DateOfReviewBegin" localSheetId="4">'IWP03'!$F$2</definedName>
    <definedName name="DateOfReviewBegin" localSheetId="5">'IWP04'!$F$2</definedName>
    <definedName name="DateOfReviewBegin" localSheetId="6">'IWP05'!$F$2</definedName>
    <definedName name="DateOfReviewBegin" localSheetId="7">'IWP06'!$F$2</definedName>
    <definedName name="DateOfReviewBegin" localSheetId="8">'IWP07'!$F$2</definedName>
    <definedName name="DateOfReviewBegin" localSheetId="9">'IWP08'!$F$2</definedName>
    <definedName name="DateOfReviewBegin" localSheetId="10">'IWP09'!$F$2</definedName>
    <definedName name="DateOfReviewBegin" localSheetId="11">'IWP10'!$F$2</definedName>
    <definedName name="DateOfReviewBegin" localSheetId="12">'IWP11'!$F$2</definedName>
    <definedName name="DateOfReviewBegin" localSheetId="13">'IWP12'!$F$2</definedName>
    <definedName name="DateOfReviewBegin" localSheetId="14">'IWP13'!$F$2</definedName>
    <definedName name="DateOfReviewBegin" localSheetId="15">'IWP14'!$F$2</definedName>
    <definedName name="DateOfReviewBegin" localSheetId="16">'IWP15'!$F$2</definedName>
    <definedName name="DateOfReviewBegin" localSheetId="17">'IWP16'!$F$2</definedName>
    <definedName name="DateOfReviewBegin" localSheetId="18">'IWP17'!$F$2</definedName>
    <definedName name="DateOfReviewBegin" localSheetId="19">'IWP18'!$F$2</definedName>
    <definedName name="DateOfReviewBegin" localSheetId="20">'IWP19'!$F$2</definedName>
    <definedName name="DateOfReviewBegin" localSheetId="21">'IWP20'!$F$2</definedName>
    <definedName name="DateOfReviewBegin" localSheetId="22">'IWP21'!$F$2</definedName>
    <definedName name="DateOfReviewBegin" localSheetId="23">'IWP22'!$F$2</definedName>
    <definedName name="DateOfReviewBegin" localSheetId="24">'IWP23'!$F$2</definedName>
    <definedName name="DateOfReviewBegin" localSheetId="25">'IWP24'!$F$2</definedName>
    <definedName name="DateOfReviewBegin" localSheetId="26">'IWP25'!$F$2</definedName>
    <definedName name="DateOfReviewBegin" localSheetId="27">'IWP26'!$F$2</definedName>
    <definedName name="DateOfReviewBegin" localSheetId="28">'IWP27'!$F$2</definedName>
    <definedName name="DateOfReviewBegin" localSheetId="29">'IWP28'!$F$2</definedName>
    <definedName name="DateOfReviewBegin" localSheetId="30">'IWP29'!$F$2</definedName>
    <definedName name="DateOfReviewBegin" localSheetId="31">'IWP30'!$F$2</definedName>
    <definedName name="DateOfReviewEnd" localSheetId="2">'IWP01'!$H$2</definedName>
    <definedName name="DateOfReviewEnd" localSheetId="3">'IWP02'!$H$2</definedName>
    <definedName name="DateOfReviewEnd" localSheetId="4">'IWP03'!$H$2</definedName>
    <definedName name="DateOfReviewEnd" localSheetId="5">'IWP04'!$H$2</definedName>
    <definedName name="DateOfReviewEnd" localSheetId="6">'IWP05'!$H$2</definedName>
    <definedName name="DateOfReviewEnd" localSheetId="7">'IWP06'!$H$2</definedName>
    <definedName name="DateOfReviewEnd" localSheetId="8">'IWP07'!$H$2</definedName>
    <definedName name="DateOfReviewEnd" localSheetId="9">'IWP08'!$H$2</definedName>
    <definedName name="DateOfReviewEnd" localSheetId="10">'IWP09'!$H$2</definedName>
    <definedName name="DateOfReviewEnd" localSheetId="11">'IWP10'!$H$2</definedName>
    <definedName name="DateOfReviewEnd" localSheetId="12">'IWP11'!$H$2</definedName>
    <definedName name="DateOfReviewEnd" localSheetId="13">'IWP12'!$H$2</definedName>
    <definedName name="DateOfReviewEnd" localSheetId="14">'IWP13'!$H$2</definedName>
    <definedName name="DateOfReviewEnd" localSheetId="15">'IWP14'!$H$2</definedName>
    <definedName name="DateOfReviewEnd" localSheetId="16">'IWP15'!$H$2</definedName>
    <definedName name="DateOfReviewEnd" localSheetId="17">'IWP16'!$H$2</definedName>
    <definedName name="DateOfReviewEnd" localSheetId="18">'IWP17'!$H$2</definedName>
    <definedName name="DateOfReviewEnd" localSheetId="19">'IWP18'!$H$2</definedName>
    <definedName name="DateOfReviewEnd" localSheetId="20">'IWP19'!$H$2</definedName>
    <definedName name="DateOfReviewEnd" localSheetId="21">'IWP20'!$H$2</definedName>
    <definedName name="DateOfReviewEnd" localSheetId="22">'IWP21'!$H$2</definedName>
    <definedName name="DateOfReviewEnd" localSheetId="23">'IWP22'!$H$2</definedName>
    <definedName name="DateOfReviewEnd" localSheetId="24">'IWP23'!$H$2</definedName>
    <definedName name="DateOfReviewEnd" localSheetId="25">'IWP24'!$H$2</definedName>
    <definedName name="DateOfReviewEnd" localSheetId="26">'IWP25'!$H$2</definedName>
    <definedName name="DateOfReviewEnd" localSheetId="27">'IWP26'!$H$2</definedName>
    <definedName name="DateOfReviewEnd" localSheetId="28">'IWP27'!$H$2</definedName>
    <definedName name="DateOfReviewEnd" localSheetId="29">'IWP28'!$H$2</definedName>
    <definedName name="DateOfReviewEnd" localSheetId="30">'IWP29'!$H$2</definedName>
    <definedName name="DateOfReviewEnd" localSheetId="31">'IWP30'!$H$2</definedName>
    <definedName name="DateOfRevisedExit">'Monitoring Workbook'!$G$5</definedName>
    <definedName name="MINVALDBL">-99999.99</definedName>
    <definedName name="NameOfLegalEntity">'Monitoring Workbook'!$A$2</definedName>
    <definedName name="_xlnm.Print_Area" localSheetId="34">'Employee Req. Table (Print)'!$A$6:$J$79</definedName>
    <definedName name="_xlnm.Print_Area" localSheetId="2">'IWP01'!$A$1:$K$75</definedName>
    <definedName name="_xlnm.Print_Area" localSheetId="3">'IWP02'!$A$1:$K$75</definedName>
    <definedName name="_xlnm.Print_Area" localSheetId="4">'IWP03'!$A$1:$K$75</definedName>
    <definedName name="_xlnm.Print_Area" localSheetId="5">'IWP04'!$A$1:$K$75</definedName>
    <definedName name="_xlnm.Print_Area" localSheetId="6">'IWP05'!$A$1:$K$75</definedName>
    <definedName name="_xlnm.Print_Area" localSheetId="7">'IWP06'!$A$1:$K$75</definedName>
    <definedName name="_xlnm.Print_Area" localSheetId="8">'IWP07'!$A$1:$K$75</definedName>
    <definedName name="_xlnm.Print_Area" localSheetId="9">'IWP08'!$A$1:$K$75</definedName>
    <definedName name="_xlnm.Print_Area" localSheetId="10">'IWP09'!$A$1:$K$75</definedName>
    <definedName name="_xlnm.Print_Area" localSheetId="11">'IWP10'!$A$1:$K$75</definedName>
    <definedName name="_xlnm.Print_Area" localSheetId="12">'IWP11'!$A$1:$K$75</definedName>
    <definedName name="_xlnm.Print_Area" localSheetId="13">'IWP12'!$A$1:$K$75</definedName>
    <definedName name="_xlnm.Print_Area" localSheetId="14">'IWP13'!$A$1:$K$75</definedName>
    <definedName name="_xlnm.Print_Area" localSheetId="15">'IWP14'!$A$1:$K$75</definedName>
    <definedName name="_xlnm.Print_Area" localSheetId="16">'IWP15'!$A$1:$K$75</definedName>
    <definedName name="_xlnm.Print_Area" localSheetId="17">'IWP16'!$A$1:$K$75</definedName>
    <definedName name="_xlnm.Print_Area" localSheetId="18">'IWP17'!$A$1:$K$75</definedName>
    <definedName name="_xlnm.Print_Area" localSheetId="19">'IWP18'!$A$1:$K$75</definedName>
    <definedName name="_xlnm.Print_Area" localSheetId="20">'IWP19'!$A$1:$K$75</definedName>
    <definedName name="_xlnm.Print_Area" localSheetId="21">'IWP20'!$A$1:$K$75</definedName>
    <definedName name="_xlnm.Print_Area" localSheetId="22">'IWP21'!$A$1:$K$75</definedName>
    <definedName name="_xlnm.Print_Area" localSheetId="23">'IWP22'!$A$1:$K$75</definedName>
    <definedName name="_xlnm.Print_Area" localSheetId="24">'IWP23'!$A$1:$K$75</definedName>
    <definedName name="_xlnm.Print_Area" localSheetId="25">'IWP24'!$A$1:$K$75</definedName>
    <definedName name="_xlnm.Print_Area" localSheetId="26">'IWP25'!$A$1:$K$75</definedName>
    <definedName name="_xlnm.Print_Area" localSheetId="27">'IWP26'!$A$1:$K$75</definedName>
    <definedName name="_xlnm.Print_Area" localSheetId="28">'IWP27'!$A$1:$K$75</definedName>
    <definedName name="_xlnm.Print_Area" localSheetId="29">'IWP28'!$A$1:$K$75</definedName>
    <definedName name="_xlnm.Print_Area" localSheetId="30">'IWP29'!$A$1:$K$75</definedName>
    <definedName name="_xlnm.Print_Area" localSheetId="31">'IWP30'!$A$1:$K$75</definedName>
    <definedName name="_xlnm.Print_Titles" localSheetId="33">'Demand for Payment (Print)'!$1:$7</definedName>
    <definedName name="_xlnm.Print_Titles" localSheetId="2">'IWP01'!$1:$4</definedName>
    <definedName name="_xlnm.Print_Titles" localSheetId="3">'IWP02'!$1:$4</definedName>
    <definedName name="_xlnm.Print_Titles" localSheetId="4">'IWP03'!$1:$4</definedName>
    <definedName name="_xlnm.Print_Titles" localSheetId="5">'IWP04'!$1:$4</definedName>
    <definedName name="_xlnm.Print_Titles" localSheetId="6">'IWP05'!$1:$4</definedName>
    <definedName name="_xlnm.Print_Titles" localSheetId="7">'IWP06'!$1:$4</definedName>
    <definedName name="_xlnm.Print_Titles" localSheetId="8">'IWP07'!$1:$4</definedName>
    <definedName name="_xlnm.Print_Titles" localSheetId="9">'IWP08'!$1:$4</definedName>
    <definedName name="_xlnm.Print_Titles" localSheetId="10">'IWP09'!$1:$4</definedName>
    <definedName name="_xlnm.Print_Titles" localSheetId="11">'IWP10'!$1:$4</definedName>
    <definedName name="_xlnm.Print_Titles" localSheetId="12">'IWP11'!$1:$4</definedName>
    <definedName name="_xlnm.Print_Titles" localSheetId="13">'IWP12'!$1:$4</definedName>
    <definedName name="_xlnm.Print_Titles" localSheetId="14">'IWP13'!$1:$4</definedName>
    <definedName name="_xlnm.Print_Titles" localSheetId="15">'IWP14'!$1:$4</definedName>
    <definedName name="_xlnm.Print_Titles" localSheetId="16">'IWP15'!$1:$4</definedName>
    <definedName name="_xlnm.Print_Titles" localSheetId="17">'IWP16'!$1:$4</definedName>
    <definedName name="_xlnm.Print_Titles" localSheetId="18">'IWP17'!$1:$4</definedName>
    <definedName name="_xlnm.Print_Titles" localSheetId="19">'IWP18'!$1:$4</definedName>
    <definedName name="_xlnm.Print_Titles" localSheetId="20">'IWP19'!$1:$4</definedName>
    <definedName name="_xlnm.Print_Titles" localSheetId="21">'IWP20'!$1:$4</definedName>
    <definedName name="_xlnm.Print_Titles" localSheetId="22">'IWP21'!$1:$4</definedName>
    <definedName name="_xlnm.Print_Titles" localSheetId="23">'IWP22'!$1:$4</definedName>
    <definedName name="_xlnm.Print_Titles" localSheetId="24">'IWP23'!$1:$4</definedName>
    <definedName name="_xlnm.Print_Titles" localSheetId="25">'IWP24'!$1:$4</definedName>
    <definedName name="_xlnm.Print_Titles" localSheetId="26">'IWP25'!$1:$4</definedName>
    <definedName name="_xlnm.Print_Titles" localSheetId="27">'IWP26'!$1:$4</definedName>
    <definedName name="_xlnm.Print_Titles" localSheetId="28">'IWP27'!$1:$4</definedName>
    <definedName name="_xlnm.Print_Titles" localSheetId="29">'IWP28'!$1:$4</definedName>
    <definedName name="_xlnm.Print_Titles" localSheetId="30">'IWP29'!$1:$4</definedName>
    <definedName name="_xlnm.Print_Titles" localSheetId="31">'IWP30'!$1:$4</definedName>
    <definedName name="_xlnm.Print_Titles" localSheetId="1">'Monitoring Workbook'!$1:$6</definedName>
    <definedName name="ReviewLevel">'Monitoring Workbook'!$F$2</definedName>
    <definedName name="ReviewType">'Monitoring Workbook'!$H$2</definedName>
    <definedName name="SampleNumber" localSheetId="2">'IWP01'!$A$2</definedName>
    <definedName name="SampleNumber" localSheetId="3">'IWP02'!$A$2</definedName>
    <definedName name="SampleNumber" localSheetId="4">'IWP03'!$A$2</definedName>
    <definedName name="SampleNumber" localSheetId="5">'IWP04'!$A$2</definedName>
    <definedName name="SampleNumber" localSheetId="6">'IWP05'!$A$2</definedName>
    <definedName name="SampleNumber" localSheetId="7">'IWP06'!$A$2</definedName>
    <definedName name="SampleNumber" localSheetId="8">'IWP07'!$A$2</definedName>
    <definedName name="SampleNumber" localSheetId="9">'IWP08'!$A$2</definedName>
    <definedName name="SampleNumber" localSheetId="10">'IWP09'!$A$2</definedName>
    <definedName name="SampleNumber" localSheetId="11">'IWP10'!$A$2</definedName>
    <definedName name="SampleNumber" localSheetId="12">'IWP11'!$A$2</definedName>
    <definedName name="SampleNumber" localSheetId="13">'IWP12'!$A$2</definedName>
    <definedName name="SampleNumber" localSheetId="14">'IWP13'!$A$2</definedName>
    <definedName name="SampleNumber" localSheetId="15">'IWP14'!$A$2</definedName>
    <definedName name="SampleNumber" localSheetId="16">'IWP15'!$A$2</definedName>
    <definedName name="SampleNumber" localSheetId="17">'IWP16'!$A$2</definedName>
    <definedName name="SampleNumber" localSheetId="18">'IWP17'!$A$2</definedName>
    <definedName name="SampleNumber" localSheetId="19">'IWP18'!$A$2</definedName>
    <definedName name="SampleNumber" localSheetId="20">'IWP19'!$A$2</definedName>
    <definedName name="SampleNumber" localSheetId="21">'IWP20'!$A$2</definedName>
    <definedName name="SampleNumber" localSheetId="22">'IWP21'!$A$2</definedName>
    <definedName name="SampleNumber" localSheetId="23">'IWP22'!$A$2</definedName>
    <definedName name="SampleNumber" localSheetId="24">'IWP23'!$A$2</definedName>
    <definedName name="SampleNumber" localSheetId="25">'IWP24'!$A$2</definedName>
    <definedName name="SampleNumber" localSheetId="26">'IWP25'!$A$2</definedName>
    <definedName name="SampleNumber" localSheetId="27">'IWP26'!$A$2</definedName>
    <definedName name="SampleNumber" localSheetId="28">'IWP27'!$A$2</definedName>
    <definedName name="SampleNumber" localSheetId="29">'IWP28'!$A$2</definedName>
    <definedName name="SampleNumber" localSheetId="30">'IWP29'!$A$2</definedName>
    <definedName name="SampleNumber" localSheetId="31">'IWP30'!$A$2</definedName>
    <definedName name="SpreadsheetInfo" localSheetId="0">Data!$A$2:$C$3</definedName>
    <definedName name="Standard_I_1">'Monitoring Workbook'!$I$11</definedName>
    <definedName name="Standard_I_2a">'Monitoring Workbook'!$I$14</definedName>
    <definedName name="Standard_I_2b">'Monitoring Workbook'!$I$20</definedName>
    <definedName name="Standard_I_3a">'Monitoring Workbook'!$I$29</definedName>
    <definedName name="Standard_I_3a_Comments">'Monitoring Workbook'!$B$36</definedName>
    <definedName name="Standard_I_3b">'Monitoring Workbook'!$I$38</definedName>
    <definedName name="Standard_I_3b_Comments">'Monitoring Workbook'!$B$43</definedName>
    <definedName name="Standard_I_Comments">'Monitoring Workbook'!$A$46</definedName>
    <definedName name="Standard_I_Score" localSheetId="32">'Compliance Summary (Print)'!$J$10</definedName>
    <definedName name="Standard_I_Total_No">'Monitoring Workbook'!$J$48</definedName>
    <definedName name="Standard_I_Total_Yes">'Monitoring Workbook'!$I$48</definedName>
    <definedName name="Standard_II_1_Comments">'Monitoring Workbook'!$B$62</definedName>
    <definedName name="Standard_II_1_Number_No">'Monitoring Workbook'!$I$63</definedName>
    <definedName name="Standard_II_1_Number_Yes">'Monitoring Workbook'!$G$63</definedName>
    <definedName name="Standard_II_2_Comments">'Monitoring Workbook'!$B$76</definedName>
    <definedName name="Standard_II_2_Number_No">'Monitoring Workbook'!$I$77</definedName>
    <definedName name="Standard_II_2_Number_Yes">'Monitoring Workbook'!$G$77</definedName>
    <definedName name="Standard_II_Score" localSheetId="32">'Compliance Summary (Print)'!$J$12</definedName>
    <definedName name="Standard_II_Total_No">'Monitoring Workbook'!$I$79</definedName>
    <definedName name="Standard_II_Total_Yes">'Monitoring Workbook'!$G$79</definedName>
    <definedName name="Standard_III_1_Comments">'Monitoring Workbook'!$B$94</definedName>
    <definedName name="Standard_III_1_Number_No">'Monitoring Workbook'!$I$95</definedName>
    <definedName name="Standard_III_1_Number_Yes">'Monitoring Workbook'!$G$95</definedName>
    <definedName name="Standard_III_2_Comments">'Monitoring Workbook'!$B$108</definedName>
    <definedName name="Standard_III_2_Number_No">'Monitoring Workbook'!$I$109</definedName>
    <definedName name="Standard_III_2_Number_Yes">'Monitoring Workbook'!$G$109</definedName>
    <definedName name="Standard_III_3_Comments">'Monitoring Workbook'!$B$122</definedName>
    <definedName name="Standard_III_3_Number_No">'Monitoring Workbook'!$I$123</definedName>
    <definedName name="Standard_III_3_Number_Yes">'Monitoring Workbook'!$G$123</definedName>
    <definedName name="Standard_III_4_Comments">'Monitoring Workbook'!$B$136</definedName>
    <definedName name="Standard_III_4_Number_No">'Monitoring Workbook'!$I$137</definedName>
    <definedName name="Standard_III_4_Number_Yes">'Monitoring Workbook'!$G$137</definedName>
    <definedName name="Standard_III_5_Comments">'Monitoring Workbook'!$B$150</definedName>
    <definedName name="Standard_III_5_Number_No">'Monitoring Workbook'!$I$151</definedName>
    <definedName name="Standard_III_5_Number_Yes">'Monitoring Workbook'!$G$151</definedName>
    <definedName name="Standard_III_6_Comments">'Monitoring Workbook'!$B$164</definedName>
    <definedName name="Standard_III_6_Number_No">'Monitoring Workbook'!$I$165</definedName>
    <definedName name="Standard_III_6_Number_Yes">'Monitoring Workbook'!$G$165</definedName>
    <definedName name="Standard_III_Score" localSheetId="32">'Compliance Summary (Print)'!$J$14</definedName>
    <definedName name="Standard_III_Total_No">'Monitoring Workbook'!$I$167</definedName>
    <definedName name="Standard_III_Total_Yes">'Monitoring Workbook'!$G$167</definedName>
    <definedName name="Standard_IV_1_Comments">'Monitoring Workbook'!$B$182</definedName>
    <definedName name="Standard_IV_Score" localSheetId="32">'Compliance Summary (Print)'!$J$16</definedName>
    <definedName name="Standard_IV_Total_No">'Monitoring Workbook'!$I$183</definedName>
    <definedName name="Standard_IV_Total_Yes">'Monitoring Workbook'!$G$183</definedName>
    <definedName name="Std2dot1" localSheetId="2">'IWP01'!$J$34</definedName>
    <definedName name="Std2dot1" localSheetId="3">'IWP02'!$J$34</definedName>
    <definedName name="Std2dot1" localSheetId="4">'IWP03'!$J$34</definedName>
    <definedName name="Std2dot1" localSheetId="5">'IWP04'!$J$34</definedName>
    <definedName name="Std2dot1" localSheetId="6">'IWP05'!$J$34</definedName>
    <definedName name="Std2dot1" localSheetId="7">'IWP06'!$J$34</definedName>
    <definedName name="Std2dot1" localSheetId="8">'IWP07'!$J$34</definedName>
    <definedName name="Std2dot1" localSheetId="9">'IWP08'!$J$34</definedName>
    <definedName name="Std2dot1" localSheetId="10">'IWP09'!$J$34</definedName>
    <definedName name="Std2dot1" localSheetId="11">'IWP10'!$J$34</definedName>
    <definedName name="Std2dot1" localSheetId="12">'IWP11'!$J$34</definedName>
    <definedName name="Std2dot1" localSheetId="13">'IWP12'!$J$34</definedName>
    <definedName name="Std2dot1" localSheetId="14">'IWP13'!$J$34</definedName>
    <definedName name="Std2dot1" localSheetId="15">'IWP14'!$J$34</definedName>
    <definedName name="Std2dot1" localSheetId="16">'IWP15'!$J$34</definedName>
    <definedName name="Std2dot1" localSheetId="17">'IWP16'!$J$34</definedName>
    <definedName name="Std2dot1" localSheetId="18">'IWP17'!$J$34</definedName>
    <definedName name="Std2dot1" localSheetId="19">'IWP18'!$J$34</definedName>
    <definedName name="Std2dot1" localSheetId="20">'IWP19'!$J$34</definedName>
    <definedName name="Std2dot1" localSheetId="21">'IWP20'!$J$34</definedName>
    <definedName name="Std2dot1" localSheetId="22">'IWP21'!$J$34</definedName>
    <definedName name="Std2dot1" localSheetId="23">'IWP22'!$J$34</definedName>
    <definedName name="Std2dot1" localSheetId="24">'IWP23'!$J$34</definedName>
    <definedName name="Std2dot1" localSheetId="25">'IWP24'!$J$34</definedName>
    <definedName name="Std2dot1" localSheetId="26">'IWP25'!$J$34</definedName>
    <definedName name="Std2dot1" localSheetId="27">'IWP26'!$J$34</definedName>
    <definedName name="Std2dot1" localSheetId="28">'IWP27'!$J$34</definedName>
    <definedName name="Std2dot1" localSheetId="29">'IWP28'!$J$34</definedName>
    <definedName name="Std2dot1" localSheetId="30">'IWP29'!$J$34</definedName>
    <definedName name="Std2dot1" localSheetId="31">'IWP30'!$J$34</definedName>
    <definedName name="Std2dot2" localSheetId="2">'IWP01'!$J$35</definedName>
    <definedName name="Std2dot2" localSheetId="3">'IWP02'!$J$35</definedName>
    <definedName name="Std2dot2" localSheetId="4">'IWP03'!$J$35</definedName>
    <definedName name="Std2dot2" localSheetId="5">'IWP04'!$J$35</definedName>
    <definedName name="Std2dot2" localSheetId="6">'IWP05'!$J$35</definedName>
    <definedName name="Std2dot2" localSheetId="7">'IWP06'!$J$35</definedName>
    <definedName name="Std2dot2" localSheetId="8">'IWP07'!$J$35</definedName>
    <definedName name="Std2dot2" localSheetId="9">'IWP08'!$J$35</definedName>
    <definedName name="Std2dot2" localSheetId="10">'IWP09'!$J$35</definedName>
    <definedName name="Std2dot2" localSheetId="11">'IWP10'!$J$35</definedName>
    <definedName name="Std2dot2" localSheetId="12">'IWP11'!$J$35</definedName>
    <definedName name="Std2dot2" localSheetId="13">'IWP12'!$J$35</definedName>
    <definedName name="Std2dot2" localSheetId="14">'IWP13'!$J$35</definedName>
    <definedName name="Std2dot2" localSheetId="15">'IWP14'!$J$35</definedName>
    <definedName name="Std2dot2" localSheetId="16">'IWP15'!$J$35</definedName>
    <definedName name="Std2dot2" localSheetId="17">'IWP16'!$J$35</definedName>
    <definedName name="Std2dot2" localSheetId="18">'IWP17'!$J$35</definedName>
    <definedName name="Std2dot2" localSheetId="19">'IWP18'!$J$35</definedName>
    <definedName name="Std2dot2" localSheetId="20">'IWP19'!$J$35</definedName>
    <definedName name="Std2dot2" localSheetId="21">'IWP20'!$J$35</definedName>
    <definedName name="Std2dot2" localSheetId="22">'IWP21'!$J$35</definedName>
    <definedName name="Std2dot2" localSheetId="23">'IWP22'!$J$35</definedName>
    <definedName name="Std2dot2" localSheetId="24">'IWP23'!$J$35</definedName>
    <definedName name="Std2dot2" localSheetId="25">'IWP24'!$J$35</definedName>
    <definedName name="Std2dot2" localSheetId="26">'IWP25'!$J$35</definedName>
    <definedName name="Std2dot2" localSheetId="27">'IWP26'!$J$35</definedName>
    <definedName name="Std2dot2" localSheetId="28">'IWP27'!$J$35</definedName>
    <definedName name="Std2dot2" localSheetId="29">'IWP28'!$J$35</definedName>
    <definedName name="Std2dot2" localSheetId="30">'IWP29'!$J$35</definedName>
    <definedName name="Std2dot2" localSheetId="31">'IWP30'!$J$35</definedName>
    <definedName name="Std2EmployeeRequirements" localSheetId="2">'IWP01'!$A$24:$L$33</definedName>
    <definedName name="Std2EmployeeRequirements" localSheetId="3">'IWP02'!$A$24:$L$33</definedName>
    <definedName name="Std2EmployeeRequirements" localSheetId="4">'IWP03'!$A$24:$L$33</definedName>
    <definedName name="Std2EmployeeRequirements" localSheetId="5">'IWP04'!$A$24:$L$33</definedName>
    <definedName name="Std2EmployeeRequirements" localSheetId="6">'IWP05'!$A$24:$L$33</definedName>
    <definedName name="Std2EmployeeRequirements" localSheetId="7">'IWP06'!$A$24:$L$33</definedName>
    <definedName name="Std2EmployeeRequirements" localSheetId="8">'IWP07'!$A$24:$L$33</definedName>
    <definedName name="Std2EmployeeRequirements" localSheetId="9">'IWP08'!$A$24:$L$33</definedName>
    <definedName name="Std2EmployeeRequirements" localSheetId="10">'IWP09'!$A$24:$L$33</definedName>
    <definedName name="Std2EmployeeRequirements" localSheetId="11">'IWP10'!$A$24:$L$33</definedName>
    <definedName name="Std2EmployeeRequirements" localSheetId="12">'IWP11'!$A$24:$L$33</definedName>
    <definedName name="Std2EmployeeRequirements" localSheetId="13">'IWP12'!$A$24:$L$33</definedName>
    <definedName name="Std2EmployeeRequirements" localSheetId="14">'IWP13'!$A$24:$L$33</definedName>
    <definedName name="Std2EmployeeRequirements" localSheetId="15">'IWP14'!$A$24:$L$33</definedName>
    <definedName name="Std2EmployeeRequirements" localSheetId="16">'IWP15'!$A$24:$L$33</definedName>
    <definedName name="Std2EmployeeRequirements" localSheetId="17">'IWP16'!$A$24:$L$33</definedName>
    <definedName name="Std2EmployeeRequirements" localSheetId="18">'IWP17'!$A$24:$L$33</definedName>
    <definedName name="Std2EmployeeRequirements" localSheetId="19">'IWP18'!$A$24:$L$33</definedName>
    <definedName name="Std2EmployeeRequirements" localSheetId="20">'IWP19'!$A$24:$L$33</definedName>
    <definedName name="Std2EmployeeRequirements" localSheetId="21">'IWP20'!$A$24:$L$33</definedName>
    <definedName name="Std2EmployeeRequirements" localSheetId="22">'IWP21'!$A$24:$L$33</definedName>
    <definedName name="Std2EmployeeRequirements" localSheetId="23">'IWP22'!$A$24:$L$33</definedName>
    <definedName name="Std2EmployeeRequirements" localSheetId="24">'IWP23'!$A$24:$L$33</definedName>
    <definedName name="Std2EmployeeRequirements" localSheetId="25">'IWP24'!$A$24:$L$33</definedName>
    <definedName name="Std2EmployeeRequirements" localSheetId="26">'IWP25'!$A$24:$L$33</definedName>
    <definedName name="Std2EmployeeRequirements" localSheetId="27">'IWP26'!$A$24:$L$33</definedName>
    <definedName name="Std2EmployeeRequirements" localSheetId="28">'IWP27'!$A$24:$L$33</definedName>
    <definedName name="Std2EmployeeRequirements" localSheetId="29">'IWP28'!$A$24:$L$33</definedName>
    <definedName name="Std2EmployeeRequirements" localSheetId="30">'IWP29'!$A$24:$L$33</definedName>
    <definedName name="Std2EmployeeRequirements" localSheetId="31">'IWP30'!$A$24:$L$33</definedName>
    <definedName name="Std3dot1" localSheetId="2">'IWP01'!$J$43</definedName>
    <definedName name="Std3dot1" localSheetId="3">'IWP02'!$J$43</definedName>
    <definedName name="Std3dot1" localSheetId="4">'IWP03'!$J$43</definedName>
    <definedName name="Std3dot1" localSheetId="5">'IWP04'!$J$43</definedName>
    <definedName name="Std3dot1" localSheetId="6">'IWP05'!$J$43</definedName>
    <definedName name="Std3dot1" localSheetId="7">'IWP06'!$J$43</definedName>
    <definedName name="Std3dot1" localSheetId="8">'IWP07'!$J$43</definedName>
    <definedName name="Std3dot1" localSheetId="9">'IWP08'!$J$43</definedName>
    <definedName name="Std3dot1" localSheetId="10">'IWP09'!$J$43</definedName>
    <definedName name="Std3dot1" localSheetId="11">'IWP10'!$J$43</definedName>
    <definedName name="Std3dot1" localSheetId="12">'IWP11'!$J$43</definedName>
    <definedName name="Std3dot1" localSheetId="13">'IWP12'!$J$43</definedName>
    <definedName name="Std3dot1" localSheetId="14">'IWP13'!$J$43</definedName>
    <definedName name="Std3dot1" localSheetId="15">'IWP14'!$J$43</definedName>
    <definedName name="Std3dot1" localSheetId="16">'IWP15'!$J$43</definedName>
    <definedName name="Std3dot1" localSheetId="17">'IWP16'!$J$43</definedName>
    <definedName name="Std3dot1" localSheetId="18">'IWP17'!$J$43</definedName>
    <definedName name="Std3dot1" localSheetId="19">'IWP18'!$J$43</definedName>
    <definedName name="Std3dot1" localSheetId="20">'IWP19'!$J$43</definedName>
    <definedName name="Std3dot1" localSheetId="21">'IWP20'!$J$43</definedName>
    <definedName name="Std3dot1" localSheetId="22">'IWP21'!$J$43</definedName>
    <definedName name="Std3dot1" localSheetId="23">'IWP22'!$J$43</definedName>
    <definedName name="Std3dot1" localSheetId="24">'IWP23'!$J$43</definedName>
    <definedName name="Std3dot1" localSheetId="25">'IWP24'!$J$43</definedName>
    <definedName name="Std3dot1" localSheetId="26">'IWP25'!$J$43</definedName>
    <definedName name="Std3dot1" localSheetId="27">'IWP26'!$J$43</definedName>
    <definedName name="Std3dot1" localSheetId="28">'IWP27'!$J$43</definedName>
    <definedName name="Std3dot1" localSheetId="29">'IWP28'!$J$43</definedName>
    <definedName name="Std3dot1" localSheetId="30">'IWP29'!$J$43</definedName>
    <definedName name="Std3dot1" localSheetId="31">'IWP30'!$J$43</definedName>
    <definedName name="Std3dot1a" localSheetId="33">'IWP01'!$J$40</definedName>
    <definedName name="Std3dot1a" localSheetId="2">'IWP01'!$J$40</definedName>
    <definedName name="Std3dot1a" localSheetId="3">'IWP02'!$J$40</definedName>
    <definedName name="Std3dot1a" localSheetId="4">'IWP03'!$J$40</definedName>
    <definedName name="Std3dot1a" localSheetId="5">'IWP04'!$J$40</definedName>
    <definedName name="Std3dot1a" localSheetId="6">'IWP05'!$J$40</definedName>
    <definedName name="Std3dot1a" localSheetId="7">'IWP06'!$J$40</definedName>
    <definedName name="Std3dot1a" localSheetId="8">'IWP07'!$J$40</definedName>
    <definedName name="Std3dot1a" localSheetId="9">'IWP08'!$J$40</definedName>
    <definedName name="Std3dot1a" localSheetId="10">'IWP09'!$J$40</definedName>
    <definedName name="Std3dot1a" localSheetId="11">'IWP10'!$J$40</definedName>
    <definedName name="Std3dot1a" localSheetId="12">'IWP11'!$J$40</definedName>
    <definedName name="Std3dot1a" localSheetId="13">'IWP12'!$J$40</definedName>
    <definedName name="Std3dot1a" localSheetId="14">'IWP13'!$J$40</definedName>
    <definedName name="Std3dot1a" localSheetId="15">'IWP14'!$J$40</definedName>
    <definedName name="Std3dot1a" localSheetId="16">'IWP15'!$J$40</definedName>
    <definedName name="Std3dot1a" localSheetId="17">'IWP16'!$J$40</definedName>
    <definedName name="Std3dot1a" localSheetId="18">'IWP17'!$J$40</definedName>
    <definedName name="Std3dot1a" localSheetId="19">'IWP18'!$J$40</definedName>
    <definedName name="Std3dot1a" localSheetId="20">'IWP19'!$J$40</definedName>
    <definedName name="Std3dot1a" localSheetId="21">'IWP20'!$J$40</definedName>
    <definedName name="Std3dot1a" localSheetId="22">'IWP21'!$J$40</definedName>
    <definedName name="Std3dot1a" localSheetId="23">'IWP22'!$J$40</definedName>
    <definedName name="Std3dot1a" localSheetId="24">'IWP23'!$J$40</definedName>
    <definedName name="Std3dot1a" localSheetId="25">'IWP24'!$J$40</definedName>
    <definedName name="Std3dot1a" localSheetId="26">'IWP25'!$J$40</definedName>
    <definedName name="Std3dot1a" localSheetId="27">'IWP26'!$J$40</definedName>
    <definedName name="Std3dot1a" localSheetId="28">'IWP27'!$J$40</definedName>
    <definedName name="Std3dot1a" localSheetId="29">'IWP28'!$J$40</definedName>
    <definedName name="Std3dot1a" localSheetId="30">'IWP29'!$J$40</definedName>
    <definedName name="Std3dot1a" localSheetId="31">'IWP30'!$J$40</definedName>
    <definedName name="Std3dot1b" localSheetId="2">'IWP01'!$J$41</definedName>
    <definedName name="Std3dot1b" localSheetId="3">'IWP02'!$J$41</definedName>
    <definedName name="Std3dot1b" localSheetId="4">'IWP03'!$J$41</definedName>
    <definedName name="Std3dot1b" localSheetId="5">'IWP04'!$J$41</definedName>
    <definedName name="Std3dot1b" localSheetId="6">'IWP05'!$J$41</definedName>
    <definedName name="Std3dot1b" localSheetId="7">'IWP06'!$J$41</definedName>
    <definedName name="Std3dot1b" localSheetId="8">'IWP07'!$J$41</definedName>
    <definedName name="Std3dot1b" localSheetId="9">'IWP08'!$J$41</definedName>
    <definedName name="Std3dot1b" localSheetId="10">'IWP09'!$J$41</definedName>
    <definedName name="Std3dot1b" localSheetId="11">'IWP10'!$J$41</definedName>
    <definedName name="Std3dot1b" localSheetId="12">'IWP11'!$J$41</definedName>
    <definedName name="Std3dot1b" localSheetId="13">'IWP12'!$J$41</definedName>
    <definedName name="Std3dot1b" localSheetId="14">'IWP13'!$J$41</definedName>
    <definedName name="Std3dot1b" localSheetId="15">'IWP14'!$J$41</definedName>
    <definedName name="Std3dot1b" localSheetId="16">'IWP15'!$J$41</definedName>
    <definedName name="Std3dot1b" localSheetId="17">'IWP16'!$J$41</definedName>
    <definedName name="Std3dot1b" localSheetId="18">'IWP17'!$J$41</definedName>
    <definedName name="Std3dot1b" localSheetId="19">'IWP18'!$J$41</definedName>
    <definedName name="Std3dot1b" localSheetId="20">'IWP19'!$J$41</definedName>
    <definedName name="Std3dot1b" localSheetId="21">'IWP20'!$J$41</definedName>
    <definedName name="Std3dot1b" localSheetId="22">'IWP21'!$J$41</definedName>
    <definedName name="Std3dot1b" localSheetId="23">'IWP22'!$J$41</definedName>
    <definedName name="Std3dot1b" localSheetId="24">'IWP23'!$J$41</definedName>
    <definedName name="Std3dot1b" localSheetId="25">'IWP24'!$J$41</definedName>
    <definedName name="Std3dot1b" localSheetId="26">'IWP25'!$J$41</definedName>
    <definedName name="Std3dot1b" localSheetId="27">'IWP26'!$J$41</definedName>
    <definedName name="Std3dot1b" localSheetId="28">'IWP27'!$J$41</definedName>
    <definedName name="Std3dot1b" localSheetId="29">'IWP28'!$J$41</definedName>
    <definedName name="Std3dot1b" localSheetId="30">'IWP29'!$J$41</definedName>
    <definedName name="Std3dot1b" localSheetId="31">'IWP30'!$J$41</definedName>
    <definedName name="Std3dot1c" localSheetId="2">'IWP01'!$J$42</definedName>
    <definedName name="Std3dot1c" localSheetId="3">'IWP02'!$J$42</definedName>
    <definedName name="Std3dot1c" localSheetId="4">'IWP03'!$J$42</definedName>
    <definedName name="Std3dot1c" localSheetId="5">'IWP04'!$J$42</definedName>
    <definedName name="Std3dot1c" localSheetId="6">'IWP05'!$J$42</definedName>
    <definedName name="Std3dot1c" localSheetId="7">'IWP06'!$J$42</definedName>
    <definedName name="Std3dot1c" localSheetId="8">'IWP07'!$J$42</definedName>
    <definedName name="Std3dot1c" localSheetId="9">'IWP08'!$J$42</definedName>
    <definedName name="Std3dot1c" localSheetId="10">'IWP09'!$J$42</definedName>
    <definedName name="Std3dot1c" localSheetId="11">'IWP10'!$J$42</definedName>
    <definedName name="Std3dot1c" localSheetId="12">'IWP11'!$J$42</definedName>
    <definedName name="Std3dot1c" localSheetId="13">'IWP12'!$J$42</definedName>
    <definedName name="Std3dot1c" localSheetId="14">'IWP13'!$J$42</definedName>
    <definedName name="Std3dot1c" localSheetId="15">'IWP14'!$J$42</definedName>
    <definedName name="Std3dot1c" localSheetId="16">'IWP15'!$J$42</definedName>
    <definedName name="Std3dot1c" localSheetId="17">'IWP16'!$J$42</definedName>
    <definedName name="Std3dot1c" localSheetId="18">'IWP17'!$J$42</definedName>
    <definedName name="Std3dot1c" localSheetId="19">'IWP18'!$J$42</definedName>
    <definedName name="Std3dot1c" localSheetId="20">'IWP19'!$J$42</definedName>
    <definedName name="Std3dot1c" localSheetId="21">'IWP20'!$J$42</definedName>
    <definedName name="Std3dot1c" localSheetId="22">'IWP21'!$J$42</definedName>
    <definedName name="Std3dot1c" localSheetId="23">'IWP22'!$J$42</definedName>
    <definedName name="Std3dot1c" localSheetId="24">'IWP23'!$J$42</definedName>
    <definedName name="Std3dot1c" localSheetId="25">'IWP24'!$J$42</definedName>
    <definedName name="Std3dot1c" localSheetId="26">'IWP25'!$J$42</definedName>
    <definedName name="Std3dot1c" localSheetId="27">'IWP26'!$J$42</definedName>
    <definedName name="Std3dot1c" localSheetId="28">'IWP27'!$J$42</definedName>
    <definedName name="Std3dot1c" localSheetId="29">'IWP28'!$J$42</definedName>
    <definedName name="Std3dot1c" localSheetId="30">'IWP29'!$J$42</definedName>
    <definedName name="Std3dot1c" localSheetId="31">'IWP30'!$J$42</definedName>
    <definedName name="Std3dot2" localSheetId="2">'IWP01'!$J$50</definedName>
    <definedName name="Std3dot2" localSheetId="3">'IWP02'!$J$50</definedName>
    <definedName name="Std3dot2" localSheetId="4">'IWP03'!$J$50</definedName>
    <definedName name="Std3dot2" localSheetId="5">'IWP04'!$J$50</definedName>
    <definedName name="Std3dot2" localSheetId="6">'IWP05'!$J$50</definedName>
    <definedName name="Std3dot2" localSheetId="7">'IWP06'!$J$50</definedName>
    <definedName name="Std3dot2" localSheetId="8">'IWP07'!$J$50</definedName>
    <definedName name="Std3dot2" localSheetId="9">'IWP08'!$J$50</definedName>
    <definedName name="Std3dot2" localSheetId="10">'IWP09'!$J$50</definedName>
    <definedName name="Std3dot2" localSheetId="11">'IWP10'!$J$50</definedName>
    <definedName name="Std3dot2" localSheetId="12">'IWP11'!$J$50</definedName>
    <definedName name="Std3dot2" localSheetId="13">'IWP12'!$J$50</definedName>
    <definedName name="Std3dot2" localSheetId="14">'IWP13'!$J$50</definedName>
    <definedName name="Std3dot2" localSheetId="15">'IWP14'!$J$50</definedName>
    <definedName name="Std3dot2" localSheetId="16">'IWP15'!$J$50</definedName>
    <definedName name="Std3dot2" localSheetId="17">'IWP16'!$J$50</definedName>
    <definedName name="Std3dot2" localSheetId="18">'IWP17'!$J$50</definedName>
    <definedName name="Std3dot2" localSheetId="19">'IWP18'!$J$50</definedName>
    <definedName name="Std3dot2" localSheetId="20">'IWP19'!$J$50</definedName>
    <definedName name="Std3dot2" localSheetId="21">'IWP20'!$J$50</definedName>
    <definedName name="Std3dot2" localSheetId="22">'IWP21'!$J$50</definedName>
    <definedName name="Std3dot2" localSheetId="23">'IWP22'!$J$50</definedName>
    <definedName name="Std3dot2" localSheetId="24">'IWP23'!$J$50</definedName>
    <definedName name="Std3dot2" localSheetId="25">'IWP24'!$J$50</definedName>
    <definedName name="Std3dot2" localSheetId="26">'IWP25'!$J$50</definedName>
    <definedName name="Std3dot2" localSheetId="27">'IWP26'!$J$50</definedName>
    <definedName name="Std3dot2" localSheetId="28">'IWP27'!$J$50</definedName>
    <definedName name="Std3dot2" localSheetId="29">'IWP28'!$J$50</definedName>
    <definedName name="Std3dot2" localSheetId="30">'IWP29'!$J$50</definedName>
    <definedName name="Std3dot2" localSheetId="31">'IWP30'!$J$50</definedName>
    <definedName name="Std3dot2a" localSheetId="2">'IWP01'!$J$46</definedName>
    <definedName name="Std3dot2a" localSheetId="3">'IWP02'!$J$46</definedName>
    <definedName name="Std3dot2a" localSheetId="4">'IWP03'!$J$46</definedName>
    <definedName name="Std3dot2a" localSheetId="5">'IWP04'!$J$46</definedName>
    <definedName name="Std3dot2a" localSheetId="6">'IWP05'!$J$46</definedName>
    <definedName name="Std3dot2a" localSheetId="7">'IWP06'!$J$46</definedName>
    <definedName name="Std3dot2a" localSheetId="8">'IWP07'!$J$46</definedName>
    <definedName name="Std3dot2a" localSheetId="9">'IWP08'!$J$46</definedName>
    <definedName name="Std3dot2a" localSheetId="10">'IWP09'!$J$46</definedName>
    <definedName name="Std3dot2a" localSheetId="11">'IWP10'!$J$46</definedName>
    <definedName name="Std3dot2a" localSheetId="12">'IWP11'!$J$46</definedName>
    <definedName name="Std3dot2a" localSheetId="13">'IWP12'!$J$46</definedName>
    <definedName name="Std3dot2a" localSheetId="14">'IWP13'!$J$46</definedName>
    <definedName name="Std3dot2a" localSheetId="15">'IWP14'!$J$46</definedName>
    <definedName name="Std3dot2a" localSheetId="16">'IWP15'!$J$46</definedName>
    <definedName name="Std3dot2a" localSheetId="17">'IWP16'!$J$46</definedName>
    <definedName name="Std3dot2a" localSheetId="18">'IWP17'!$J$46</definedName>
    <definedName name="Std3dot2a" localSheetId="19">'IWP18'!$J$46</definedName>
    <definedName name="Std3dot2a" localSheetId="20">'IWP19'!$J$46</definedName>
    <definedName name="Std3dot2a" localSheetId="21">'IWP20'!$J$46</definedName>
    <definedName name="Std3dot2a" localSheetId="22">'IWP21'!$J$46</definedName>
    <definedName name="Std3dot2a" localSheetId="23">'IWP22'!$J$46</definedName>
    <definedName name="Std3dot2a" localSheetId="24">'IWP23'!$J$46</definedName>
    <definedName name="Std3dot2a" localSheetId="25">'IWP24'!$J$46</definedName>
    <definedName name="Std3dot2a" localSheetId="26">'IWP25'!$J$46</definedName>
    <definedName name="Std3dot2a" localSheetId="27">'IWP26'!$J$46</definedName>
    <definedName name="Std3dot2a" localSheetId="28">'IWP27'!$J$46</definedName>
    <definedName name="Std3dot2a" localSheetId="29">'IWP28'!$J$46</definedName>
    <definedName name="Std3dot2a" localSheetId="30">'IWP29'!$J$46</definedName>
    <definedName name="Std3dot2a" localSheetId="31">'IWP30'!$J$46</definedName>
    <definedName name="Std3dot2b" localSheetId="2">'IWP01'!$J$47</definedName>
    <definedName name="Std3dot2b" localSheetId="3">'IWP02'!$J$47</definedName>
    <definedName name="Std3dot2b" localSheetId="4">'IWP03'!$J$47</definedName>
    <definedName name="Std3dot2b" localSheetId="5">'IWP04'!$J$47</definedName>
    <definedName name="Std3dot2b" localSheetId="6">'IWP05'!$J$47</definedName>
    <definedName name="Std3dot2b" localSheetId="7">'IWP06'!$J$47</definedName>
    <definedName name="Std3dot2b" localSheetId="8">'IWP07'!$J$47</definedName>
    <definedName name="Std3dot2b" localSheetId="9">'IWP08'!$J$47</definedName>
    <definedName name="Std3dot2b" localSheetId="10">'IWP09'!$J$47</definedName>
    <definedName name="Std3dot2b" localSheetId="11">'IWP10'!$J$47</definedName>
    <definedName name="Std3dot2b" localSheetId="12">'IWP11'!$J$47</definedName>
    <definedName name="Std3dot2b" localSheetId="13">'IWP12'!$J$47</definedName>
    <definedName name="Std3dot2b" localSheetId="14">'IWP13'!$J$47</definedName>
    <definedName name="Std3dot2b" localSheetId="15">'IWP14'!$J$47</definedName>
    <definedName name="Std3dot2b" localSheetId="16">'IWP15'!$J$47</definedName>
    <definedName name="Std3dot2b" localSheetId="17">'IWP16'!$J$47</definedName>
    <definedName name="Std3dot2b" localSheetId="18">'IWP17'!$J$47</definedName>
    <definedName name="Std3dot2b" localSheetId="19">'IWP18'!$J$47</definedName>
    <definedName name="Std3dot2b" localSheetId="20">'IWP19'!$J$47</definedName>
    <definedName name="Std3dot2b" localSheetId="21">'IWP20'!$J$47</definedName>
    <definedName name="Std3dot2b" localSheetId="22">'IWP21'!$J$47</definedName>
    <definedName name="Std3dot2b" localSheetId="23">'IWP22'!$J$47</definedName>
    <definedName name="Std3dot2b" localSheetId="24">'IWP23'!$J$47</definedName>
    <definedName name="Std3dot2b" localSheetId="25">'IWP24'!$J$47</definedName>
    <definedName name="Std3dot2b" localSheetId="26">'IWP25'!$J$47</definedName>
    <definedName name="Std3dot2b" localSheetId="27">'IWP26'!$J$47</definedName>
    <definedName name="Std3dot2b" localSheetId="28">'IWP27'!$J$47</definedName>
    <definedName name="Std3dot2b" localSheetId="29">'IWP28'!$J$47</definedName>
    <definedName name="Std3dot2b" localSheetId="30">'IWP29'!$J$47</definedName>
    <definedName name="Std3dot2b" localSheetId="31">'IWP30'!$J$47</definedName>
    <definedName name="Std3dot2c" localSheetId="2">'IWP01'!$J$48</definedName>
    <definedName name="Std3dot2c" localSheetId="3">'IWP02'!$J$48</definedName>
    <definedName name="Std3dot2c" localSheetId="4">'IWP03'!$J$48</definedName>
    <definedName name="Std3dot2c" localSheetId="5">'IWP04'!$J$48</definedName>
    <definedName name="Std3dot2c" localSheetId="6">'IWP05'!$J$48</definedName>
    <definedName name="Std3dot2c" localSheetId="7">'IWP06'!$J$48</definedName>
    <definedName name="Std3dot2c" localSheetId="8">'IWP07'!$J$48</definedName>
    <definedName name="Std3dot2c" localSheetId="9">'IWP08'!$J$48</definedName>
    <definedName name="Std3dot2c" localSheetId="10">'IWP09'!$J$48</definedName>
    <definedName name="Std3dot2c" localSheetId="11">'IWP10'!$J$48</definedName>
    <definedName name="Std3dot2c" localSheetId="12">'IWP11'!$J$48</definedName>
    <definedName name="Std3dot2c" localSheetId="13">'IWP12'!$J$48</definedName>
    <definedName name="Std3dot2c" localSheetId="14">'IWP13'!$J$48</definedName>
    <definedName name="Std3dot2c" localSheetId="15">'IWP14'!$J$48</definedName>
    <definedName name="Std3dot2c" localSheetId="16">'IWP15'!$J$48</definedName>
    <definedName name="Std3dot2c" localSheetId="17">'IWP16'!$J$48</definedName>
    <definedName name="Std3dot2c" localSheetId="18">'IWP17'!$J$48</definedName>
    <definedName name="Std3dot2c" localSheetId="19">'IWP18'!$J$48</definedName>
    <definedName name="Std3dot2c" localSheetId="20">'IWP19'!$J$48</definedName>
    <definedName name="Std3dot2c" localSheetId="21">'IWP20'!$J$48</definedName>
    <definedName name="Std3dot2c" localSheetId="22">'IWP21'!$J$48</definedName>
    <definedName name="Std3dot2c" localSheetId="23">'IWP22'!$J$48</definedName>
    <definedName name="Std3dot2c" localSheetId="24">'IWP23'!$J$48</definedName>
    <definedName name="Std3dot2c" localSheetId="25">'IWP24'!$J$48</definedName>
    <definedName name="Std3dot2c" localSheetId="26">'IWP25'!$J$48</definedName>
    <definedName name="Std3dot2c" localSheetId="27">'IWP26'!$J$48</definedName>
    <definedName name="Std3dot2c" localSheetId="28">'IWP27'!$J$48</definedName>
    <definedName name="Std3dot2c" localSheetId="29">'IWP28'!$J$48</definedName>
    <definedName name="Std3dot2c" localSheetId="30">'IWP29'!$J$48</definedName>
    <definedName name="Std3dot2c" localSheetId="31">'IWP30'!$J$48</definedName>
    <definedName name="Std3dot2d" localSheetId="2">'IWP01'!$J$49</definedName>
    <definedName name="Std3dot2d" localSheetId="3">'IWP02'!$J$49</definedName>
    <definedName name="Std3dot2d" localSheetId="4">'IWP03'!$J$49</definedName>
    <definedName name="Std3dot2d" localSheetId="5">'IWP04'!$J$49</definedName>
    <definedName name="Std3dot2d" localSheetId="6">'IWP05'!$J$49</definedName>
    <definedName name="Std3dot2d" localSheetId="7">'IWP06'!$J$49</definedName>
    <definedName name="Std3dot2d" localSheetId="8">'IWP07'!$J$49</definedName>
    <definedName name="Std3dot2d" localSheetId="9">'IWP08'!$J$49</definedName>
    <definedName name="Std3dot2d" localSheetId="10">'IWP09'!$J$49</definedName>
    <definedName name="Std3dot2d" localSheetId="11">'IWP10'!$J$49</definedName>
    <definedName name="Std3dot2d" localSheetId="12">'IWP11'!$J$49</definedName>
    <definedName name="Std3dot2d" localSheetId="13">'IWP12'!$J$49</definedName>
    <definedName name="Std3dot2d" localSheetId="14">'IWP13'!$J$49</definedName>
    <definedName name="Std3dot2d" localSheetId="15">'IWP14'!$J$49</definedName>
    <definedName name="Std3dot2d" localSheetId="16">'IWP15'!$J$49</definedName>
    <definedName name="Std3dot2d" localSheetId="17">'IWP16'!$J$49</definedName>
    <definedName name="Std3dot2d" localSheetId="18">'IWP17'!$J$49</definedName>
    <definedName name="Std3dot2d" localSheetId="19">'IWP18'!$J$49</definedName>
    <definedName name="Std3dot2d" localSheetId="20">'IWP19'!$J$49</definedName>
    <definedName name="Std3dot2d" localSheetId="21">'IWP20'!$J$49</definedName>
    <definedName name="Std3dot2d" localSheetId="22">'IWP21'!$J$49</definedName>
    <definedName name="Std3dot2d" localSheetId="23">'IWP22'!$J$49</definedName>
    <definedName name="Std3dot2d" localSheetId="24">'IWP23'!$J$49</definedName>
    <definedName name="Std3dot2d" localSheetId="25">'IWP24'!$J$49</definedName>
    <definedName name="Std3dot2d" localSheetId="26">'IWP25'!$J$49</definedName>
    <definedName name="Std3dot2d" localSheetId="27">'IWP26'!$J$49</definedName>
    <definedName name="Std3dot2d" localSheetId="28">'IWP27'!$J$49</definedName>
    <definedName name="Std3dot2d" localSheetId="29">'IWP28'!$J$49</definedName>
    <definedName name="Std3dot2d" localSheetId="30">'IWP29'!$J$49</definedName>
    <definedName name="Std3dot2d" localSheetId="31">'IWP30'!$J$49</definedName>
    <definedName name="Std3dot3" localSheetId="2">'IWP01'!$J$52</definedName>
    <definedName name="Std3dot3" localSheetId="3">'IWP02'!$J$52</definedName>
    <definedName name="Std3dot3" localSheetId="4">'IWP03'!$J$52</definedName>
    <definedName name="Std3dot3" localSheetId="5">'IWP04'!$J$52</definedName>
    <definedName name="Std3dot3" localSheetId="6">'IWP05'!$J$52</definedName>
    <definedName name="Std3dot3" localSheetId="7">'IWP06'!$J$52</definedName>
    <definedName name="Std3dot3" localSheetId="8">'IWP07'!$J$52</definedName>
    <definedName name="Std3dot3" localSheetId="9">'IWP08'!$J$52</definedName>
    <definedName name="Std3dot3" localSheetId="10">'IWP09'!$J$52</definedName>
    <definedName name="Std3dot3" localSheetId="11">'IWP10'!$J$52</definedName>
    <definedName name="Std3dot3" localSheetId="12">'IWP11'!$J$52</definedName>
    <definedName name="Std3dot3" localSheetId="13">'IWP12'!$J$52</definedName>
    <definedName name="Std3dot3" localSheetId="14">'IWP13'!$J$52</definedName>
    <definedName name="Std3dot3" localSheetId="15">'IWP14'!$J$52</definedName>
    <definedName name="Std3dot3" localSheetId="16">'IWP15'!$J$52</definedName>
    <definedName name="Std3dot3" localSheetId="17">'IWP16'!$J$52</definedName>
    <definedName name="Std3dot3" localSheetId="18">'IWP17'!$J$52</definedName>
    <definedName name="Std3dot3" localSheetId="19">'IWP18'!$J$52</definedName>
    <definedName name="Std3dot3" localSheetId="20">'IWP19'!$J$52</definedName>
    <definedName name="Std3dot3" localSheetId="21">'IWP20'!$J$52</definedName>
    <definedName name="Std3dot3" localSheetId="22">'IWP21'!$J$52</definedName>
    <definedName name="Std3dot3" localSheetId="23">'IWP22'!$J$52</definedName>
    <definedName name="Std3dot3" localSheetId="24">'IWP23'!$J$52</definedName>
    <definedName name="Std3dot3" localSheetId="25">'IWP24'!$J$52</definedName>
    <definedName name="Std3dot3" localSheetId="26">'IWP25'!$J$52</definedName>
    <definedName name="Std3dot3" localSheetId="27">'IWP26'!$J$52</definedName>
    <definedName name="Std3dot3" localSheetId="28">'IWP27'!$J$52</definedName>
    <definedName name="Std3dot3" localSheetId="29">'IWP28'!$J$52</definedName>
    <definedName name="Std3dot3" localSheetId="30">'IWP29'!$J$52</definedName>
    <definedName name="Std3dot3" localSheetId="31">'IWP30'!$J$52</definedName>
    <definedName name="Std3dot4" localSheetId="2">'IWP01'!$J$56</definedName>
    <definedName name="Std3dot4" localSheetId="3">'IWP02'!$J$56</definedName>
    <definedName name="Std3dot4" localSheetId="4">'IWP03'!$J$56</definedName>
    <definedName name="Std3dot4" localSheetId="5">'IWP04'!$J$56</definedName>
    <definedName name="Std3dot4" localSheetId="6">'IWP05'!$J$56</definedName>
    <definedName name="Std3dot4" localSheetId="7">'IWP06'!$J$56</definedName>
    <definedName name="Std3dot4" localSheetId="8">'IWP07'!$J$56</definedName>
    <definedName name="Std3dot4" localSheetId="9">'IWP08'!$J$56</definedName>
    <definedName name="Std3dot4" localSheetId="10">'IWP09'!$J$56</definedName>
    <definedName name="Std3dot4" localSheetId="11">'IWP10'!$J$56</definedName>
    <definedName name="Std3dot4" localSheetId="12">'IWP11'!$J$56</definedName>
    <definedName name="Std3dot4" localSheetId="13">'IWP12'!$J$56</definedName>
    <definedName name="Std3dot4" localSheetId="14">'IWP13'!$J$56</definedName>
    <definedName name="Std3dot4" localSheetId="15">'IWP14'!$J$56</definedName>
    <definedName name="Std3dot4" localSheetId="16">'IWP15'!$J$56</definedName>
    <definedName name="Std3dot4" localSheetId="17">'IWP16'!$J$56</definedName>
    <definedName name="Std3dot4" localSheetId="18">'IWP17'!$J$56</definedName>
    <definedName name="Std3dot4" localSheetId="19">'IWP18'!$J$56</definedName>
    <definedName name="Std3dot4" localSheetId="20">'IWP19'!$J$56</definedName>
    <definedName name="Std3dot4" localSheetId="21">'IWP20'!$J$56</definedName>
    <definedName name="Std3dot4" localSheetId="22">'IWP21'!$J$56</definedName>
    <definedName name="Std3dot4" localSheetId="23">'IWP22'!$J$56</definedName>
    <definedName name="Std3dot4" localSheetId="24">'IWP23'!$J$56</definedName>
    <definedName name="Std3dot4" localSheetId="25">'IWP24'!$J$56</definedName>
    <definedName name="Std3dot4" localSheetId="26">'IWP25'!$J$56</definedName>
    <definedName name="Std3dot4" localSheetId="27">'IWP26'!$J$56</definedName>
    <definedName name="Std3dot4" localSheetId="28">'IWP27'!$J$56</definedName>
    <definedName name="Std3dot4" localSheetId="29">'IWP28'!$J$56</definedName>
    <definedName name="Std3dot4" localSheetId="30">'IWP29'!$J$56</definedName>
    <definedName name="Std3dot4" localSheetId="31">'IWP30'!$J$56</definedName>
    <definedName name="Std3dot4">#REF!</definedName>
    <definedName name="Std3dot5" localSheetId="2">'IWP01'!$J$59</definedName>
    <definedName name="Std3dot5" localSheetId="3">'IWP02'!$J$59</definedName>
    <definedName name="Std3dot5" localSheetId="4">'IWP03'!$J$59</definedName>
    <definedName name="Std3dot5" localSheetId="5">'IWP04'!$J$59</definedName>
    <definedName name="Std3dot5" localSheetId="6">'IWP05'!$J$59</definedName>
    <definedName name="Std3dot5" localSheetId="7">'IWP06'!$J$59</definedName>
    <definedName name="Std3dot5" localSheetId="8">'IWP07'!$J$59</definedName>
    <definedName name="Std3dot5" localSheetId="9">'IWP08'!$J$59</definedName>
    <definedName name="Std3dot5" localSheetId="10">'IWP09'!$J$59</definedName>
    <definedName name="Std3dot5" localSheetId="11">'IWP10'!$J$59</definedName>
    <definedName name="Std3dot5" localSheetId="12">'IWP11'!$J$59</definedName>
    <definedName name="Std3dot5" localSheetId="13">'IWP12'!$J$59</definedName>
    <definedName name="Std3dot5" localSheetId="14">'IWP13'!$J$59</definedName>
    <definedName name="Std3dot5" localSheetId="15">'IWP14'!$J$59</definedName>
    <definedName name="Std3dot5" localSheetId="16">'IWP15'!$J$59</definedName>
    <definedName name="Std3dot5" localSheetId="17">'IWP16'!$J$59</definedName>
    <definedName name="Std3dot5" localSheetId="18">'IWP17'!$J$59</definedName>
    <definedName name="Std3dot5" localSheetId="19">'IWP18'!$J$59</definedName>
    <definedName name="Std3dot5" localSheetId="20">'IWP19'!$J$59</definedName>
    <definedName name="Std3dot5" localSheetId="21">'IWP20'!$J$59</definedName>
    <definedName name="Std3dot5" localSheetId="22">'IWP21'!$J$59</definedName>
    <definedName name="Std3dot5" localSheetId="23">'IWP22'!$J$59</definedName>
    <definedName name="Std3dot5" localSheetId="24">'IWP23'!$J$59</definedName>
    <definedName name="Std3dot5" localSheetId="25">'IWP24'!$J$59</definedName>
    <definedName name="Std3dot5" localSheetId="26">'IWP25'!$J$59</definedName>
    <definedName name="Std3dot5" localSheetId="27">'IWP26'!$J$59</definedName>
    <definedName name="Std3dot5" localSheetId="28">'IWP27'!$J$59</definedName>
    <definedName name="Std3dot5" localSheetId="29">'IWP28'!$J$59</definedName>
    <definedName name="Std3dot5" localSheetId="30">'IWP29'!$J$59</definedName>
    <definedName name="Std3dot5" localSheetId="31">'IWP30'!$J$59</definedName>
    <definedName name="Std3dot6" localSheetId="2">'IWP01'!$J$62</definedName>
    <definedName name="Std3dot6" localSheetId="3">'IWP02'!$J$62</definedName>
    <definedName name="Std3dot6" localSheetId="4">'IWP03'!$J$62</definedName>
    <definedName name="Std3dot6" localSheetId="5">'IWP04'!$J$62</definedName>
    <definedName name="Std3dot6" localSheetId="6">'IWP05'!$J$62</definedName>
    <definedName name="Std3dot6" localSheetId="7">'IWP06'!$J$62</definedName>
    <definedName name="Std3dot6" localSheetId="8">'IWP07'!$J$62</definedName>
    <definedName name="Std3dot6" localSheetId="9">'IWP08'!$J$62</definedName>
    <definedName name="Std3dot6" localSheetId="10">'IWP09'!$J$62</definedName>
    <definedName name="Std3dot6" localSheetId="11">'IWP10'!$J$62</definedName>
    <definedName name="Std3dot6" localSheetId="12">'IWP11'!$J$62</definedName>
    <definedName name="Std3dot6" localSheetId="13">'IWP12'!$J$62</definedName>
    <definedName name="Std3dot6" localSheetId="14">'IWP13'!$J$62</definedName>
    <definedName name="Std3dot6" localSheetId="15">'IWP14'!$J$62</definedName>
    <definedName name="Std3dot6" localSheetId="16">'IWP15'!$J$62</definedName>
    <definedName name="Std3dot6" localSheetId="17">'IWP16'!$J$62</definedName>
    <definedName name="Std3dot6" localSheetId="18">'IWP17'!$J$62</definedName>
    <definedName name="Std3dot6" localSheetId="19">'IWP18'!$J$62</definedName>
    <definedName name="Std3dot6" localSheetId="20">'IWP19'!$J$62</definedName>
    <definedName name="Std3dot6" localSheetId="21">'IWP20'!$J$62</definedName>
    <definedName name="Std3dot6" localSheetId="22">'IWP21'!$J$62</definedName>
    <definedName name="Std3dot6" localSheetId="23">'IWP22'!$J$62</definedName>
    <definedName name="Std3dot6" localSheetId="24">'IWP23'!$J$62</definedName>
    <definedName name="Std3dot6" localSheetId="25">'IWP24'!$J$62</definedName>
    <definedName name="Std3dot6" localSheetId="26">'IWP25'!$J$62</definedName>
    <definedName name="Std3dot6" localSheetId="27">'IWP26'!$J$62</definedName>
    <definedName name="Std3dot6" localSheetId="28">'IWP27'!$J$62</definedName>
    <definedName name="Std3dot6" localSheetId="29">'IWP28'!$J$62</definedName>
    <definedName name="Std3dot6" localSheetId="30">'IWP29'!$J$62</definedName>
    <definedName name="Std3dot6" localSheetId="31">'IWP30'!$J$62</definedName>
    <definedName name="Std4dot1" localSheetId="2">'IWP01'!$J$74</definedName>
    <definedName name="Std4dot1" localSheetId="3">'IWP02'!$J$74</definedName>
    <definedName name="Std4dot1" localSheetId="4">'IWP03'!$J$74</definedName>
    <definedName name="Std4dot1" localSheetId="5">'IWP04'!$J$74</definedName>
    <definedName name="Std4dot1" localSheetId="6">'IWP05'!$J$74</definedName>
    <definedName name="Std4dot1" localSheetId="7">'IWP06'!$J$74</definedName>
    <definedName name="Std4dot1" localSheetId="8">'IWP07'!$J$74</definedName>
    <definedName name="Std4dot1" localSheetId="9">'IWP08'!$J$74</definedName>
    <definedName name="Std4dot1" localSheetId="10">'IWP09'!$J$74</definedName>
    <definedName name="Std4dot1" localSheetId="11">'IWP10'!$J$74</definedName>
    <definedName name="Std4dot1" localSheetId="12">'IWP11'!$J$74</definedName>
    <definedName name="Std4dot1" localSheetId="13">'IWP12'!$J$74</definedName>
    <definedName name="Std4dot1" localSheetId="14">'IWP13'!$J$74</definedName>
    <definedName name="Std4dot1" localSheetId="15">'IWP14'!$J$74</definedName>
    <definedName name="Std4dot1" localSheetId="16">'IWP15'!$J$74</definedName>
    <definedName name="Std4dot1" localSheetId="17">'IWP16'!$J$74</definedName>
    <definedName name="Std4dot1" localSheetId="18">'IWP17'!$J$74</definedName>
    <definedName name="Std4dot1" localSheetId="19">'IWP18'!$J$74</definedName>
    <definedName name="Std4dot1" localSheetId="20">'IWP19'!$J$74</definedName>
    <definedName name="Std4dot1" localSheetId="21">'IWP20'!$J$74</definedName>
    <definedName name="Std4dot1" localSheetId="22">'IWP21'!$J$74</definedName>
    <definedName name="Std4dot1" localSheetId="23">'IWP22'!$J$74</definedName>
    <definedName name="Std4dot1" localSheetId="24">'IWP23'!$J$74</definedName>
    <definedName name="Std4dot1" localSheetId="25">'IWP24'!$J$74</definedName>
    <definedName name="Std4dot1" localSheetId="26">'IWP25'!$J$74</definedName>
    <definedName name="Std4dot1" localSheetId="27">'IWP26'!$J$74</definedName>
    <definedName name="Std4dot1" localSheetId="28">'IWP27'!$J$74</definedName>
    <definedName name="Std4dot1" localSheetId="29">'IWP28'!$J$74</definedName>
    <definedName name="Std4dot1" localSheetId="30">'IWP29'!$J$74</definedName>
    <definedName name="Std4dot1" localSheetId="31">'IWP30'!$J$74</definedName>
    <definedName name="Std4dot1">#REF!</definedName>
    <definedName name="Std4dot1a" localSheetId="2">'IWP01'!$I$68</definedName>
    <definedName name="Std4dot1a" localSheetId="3">'IWP02'!$I$68</definedName>
    <definedName name="Std4dot1a" localSheetId="4">'IWP03'!$I$68</definedName>
    <definedName name="Std4dot1a" localSheetId="5">'IWP04'!$I$68</definedName>
    <definedName name="Std4dot1a" localSheetId="6">'IWP05'!$I$68</definedName>
    <definedName name="Std4dot1a" localSheetId="7">'IWP06'!$I$68</definedName>
    <definedName name="Std4dot1a" localSheetId="8">'IWP07'!$I$68</definedName>
    <definedName name="Std4dot1a" localSheetId="9">'IWP08'!$I$68</definedName>
    <definedName name="Std4dot1a" localSheetId="10">'IWP09'!$I$68</definedName>
    <definedName name="Std4dot1a" localSheetId="11">'IWP10'!$I$68</definedName>
    <definedName name="Std4dot1a" localSheetId="12">'IWP11'!$I$68</definedName>
    <definedName name="Std4dot1a" localSheetId="13">'IWP12'!$I$68</definedName>
    <definedName name="Std4dot1a" localSheetId="14">'IWP13'!$I$68</definedName>
    <definedName name="Std4dot1a" localSheetId="15">'IWP14'!$I$68</definedName>
    <definedName name="Std4dot1a" localSheetId="16">'IWP15'!$I$68</definedName>
    <definedName name="Std4dot1a" localSheetId="17">'IWP16'!$I$68</definedName>
    <definedName name="Std4dot1a" localSheetId="18">'IWP17'!$I$68</definedName>
    <definedName name="Std4dot1a" localSheetId="19">'IWP18'!$I$68</definedName>
    <definedName name="Std4dot1a" localSheetId="20">'IWP19'!$I$68</definedName>
    <definedName name="Std4dot1a" localSheetId="21">'IWP20'!$I$68</definedName>
    <definedName name="Std4dot1a" localSheetId="22">'IWP21'!$I$68</definedName>
    <definedName name="Std4dot1a" localSheetId="23">'IWP22'!$I$68</definedName>
    <definedName name="Std4dot1a" localSheetId="24">'IWP23'!$I$68</definedName>
    <definedName name="Std4dot1a" localSheetId="25">'IWP24'!$I$68</definedName>
    <definedName name="Std4dot1a" localSheetId="26">'IWP25'!$I$68</definedName>
    <definedName name="Std4dot1a" localSheetId="27">'IWP26'!$I$68</definedName>
    <definedName name="Std4dot1a" localSheetId="28">'IWP27'!$I$68</definedName>
    <definedName name="Std4dot1a" localSheetId="29">'IWP28'!$I$68</definedName>
    <definedName name="Std4dot1a" localSheetId="30">'IWP29'!$I$68</definedName>
    <definedName name="Std4dot1a" localSheetId="31">'IWP30'!$I$68</definedName>
    <definedName name="Std4dot1a">#REF!</definedName>
    <definedName name="Std4dot1b" localSheetId="2">'IWP01'!$I$69</definedName>
    <definedName name="Std4dot1b" localSheetId="3">'IWP02'!$I$69</definedName>
    <definedName name="Std4dot1b" localSheetId="4">'IWP03'!$I$69</definedName>
    <definedName name="Std4dot1b" localSheetId="5">'IWP04'!$I$69</definedName>
    <definedName name="Std4dot1b" localSheetId="6">'IWP05'!$I$69</definedName>
    <definedName name="Std4dot1b" localSheetId="7">'IWP06'!$I$69</definedName>
    <definedName name="Std4dot1b" localSheetId="8">'IWP07'!$I$69</definedName>
    <definedName name="Std4dot1b" localSheetId="9">'IWP08'!$I$69</definedName>
    <definedName name="Std4dot1b" localSheetId="10">'IWP09'!$I$69</definedName>
    <definedName name="Std4dot1b" localSheetId="11">'IWP10'!$I$69</definedName>
    <definedName name="Std4dot1b" localSheetId="12">'IWP11'!$I$69</definedName>
    <definedName name="Std4dot1b" localSheetId="13">'IWP12'!$I$69</definedName>
    <definedName name="Std4dot1b" localSheetId="14">'IWP13'!$I$69</definedName>
    <definedName name="Std4dot1b" localSheetId="15">'IWP14'!$I$69</definedName>
    <definedName name="Std4dot1b" localSheetId="16">'IWP15'!$I$69</definedName>
    <definedName name="Std4dot1b" localSheetId="17">'IWP16'!$I$69</definedName>
    <definedName name="Std4dot1b" localSheetId="18">'IWP17'!$I$69</definedName>
    <definedName name="Std4dot1b" localSheetId="19">'IWP18'!$I$69</definedName>
    <definedName name="Std4dot1b" localSheetId="20">'IWP19'!$I$69</definedName>
    <definedName name="Std4dot1b" localSheetId="21">'IWP20'!$I$69</definedName>
    <definedName name="Std4dot1b" localSheetId="22">'IWP21'!$I$69</definedName>
    <definedName name="Std4dot1b" localSheetId="23">'IWP22'!$I$69</definedName>
    <definedName name="Std4dot1b" localSheetId="24">'IWP23'!$I$69</definedName>
    <definedName name="Std4dot1b" localSheetId="25">'IWP24'!$I$69</definedName>
    <definedName name="Std4dot1b" localSheetId="26">'IWP25'!$I$69</definedName>
    <definedName name="Std4dot1b" localSheetId="27">'IWP26'!$I$69</definedName>
    <definedName name="Std4dot1b" localSheetId="28">'IWP27'!$I$69</definedName>
    <definedName name="Std4dot1b" localSheetId="29">'IWP28'!$I$69</definedName>
    <definedName name="Std4dot1b" localSheetId="30">'IWP29'!$I$69</definedName>
    <definedName name="Std4dot1b" localSheetId="31">'IWP30'!$I$69</definedName>
    <definedName name="Std4dot1b">#REF!</definedName>
    <definedName name="Std4dot1c" localSheetId="2">'IWP01'!$I$70</definedName>
    <definedName name="Std4dot1c" localSheetId="3">'IWP02'!$I$70</definedName>
    <definedName name="Std4dot1c" localSheetId="4">'IWP03'!$I$70</definedName>
    <definedName name="Std4dot1c" localSheetId="5">'IWP04'!$I$70</definedName>
    <definedName name="Std4dot1c" localSheetId="6">'IWP05'!$I$70</definedName>
    <definedName name="Std4dot1c" localSheetId="7">'IWP06'!$I$70</definedName>
    <definedName name="Std4dot1c" localSheetId="8">'IWP07'!$I$70</definedName>
    <definedName name="Std4dot1c" localSheetId="9">'IWP08'!$I$70</definedName>
    <definedName name="Std4dot1c" localSheetId="10">'IWP09'!$I$70</definedName>
    <definedName name="Std4dot1c" localSheetId="11">'IWP10'!$I$70</definedName>
    <definedName name="Std4dot1c" localSheetId="12">'IWP11'!$I$70</definedName>
    <definedName name="Std4dot1c" localSheetId="13">'IWP12'!$I$70</definedName>
    <definedName name="Std4dot1c" localSheetId="14">'IWP13'!$I$70</definedName>
    <definedName name="Std4dot1c" localSheetId="15">'IWP14'!$I$70</definedName>
    <definedName name="Std4dot1c" localSheetId="16">'IWP15'!$I$70</definedName>
    <definedName name="Std4dot1c" localSheetId="17">'IWP16'!$I$70</definedName>
    <definedName name="Std4dot1c" localSheetId="18">'IWP17'!$I$70</definedName>
    <definedName name="Std4dot1c" localSheetId="19">'IWP18'!$I$70</definedName>
    <definedName name="Std4dot1c" localSheetId="20">'IWP19'!$I$70</definedName>
    <definedName name="Std4dot1c" localSheetId="21">'IWP20'!$I$70</definedName>
    <definedName name="Std4dot1c" localSheetId="22">'IWP21'!$I$70</definedName>
    <definedName name="Std4dot1c" localSheetId="23">'IWP22'!$I$70</definedName>
    <definedName name="Std4dot1c" localSheetId="24">'IWP23'!$I$70</definedName>
    <definedName name="Std4dot1c" localSheetId="25">'IWP24'!$I$70</definedName>
    <definedName name="Std4dot1c" localSheetId="26">'IWP25'!$I$70</definedName>
    <definedName name="Std4dot1c" localSheetId="27">'IWP26'!$I$70</definedName>
    <definedName name="Std4dot1c" localSheetId="28">'IWP27'!$I$70</definedName>
    <definedName name="Std4dot1c" localSheetId="29">'IWP28'!$I$70</definedName>
    <definedName name="Std4dot1c" localSheetId="30">'IWP29'!$I$70</definedName>
    <definedName name="Std4dot1c" localSheetId="31">'IWP30'!$I$70</definedName>
    <definedName name="Std4dot1c">#REF!</definedName>
    <definedName name="Std4dot1d" localSheetId="2">'IWP01'!$I$71</definedName>
    <definedName name="Std4dot1d" localSheetId="3">'IWP02'!$I$71</definedName>
    <definedName name="Std4dot1d" localSheetId="4">'IWP03'!$I$71</definedName>
    <definedName name="Std4dot1d" localSheetId="5">'IWP04'!$I$71</definedName>
    <definedName name="Std4dot1d" localSheetId="6">'IWP05'!$I$71</definedName>
    <definedName name="Std4dot1d" localSheetId="7">'IWP06'!$I$71</definedName>
    <definedName name="Std4dot1d" localSheetId="8">'IWP07'!$I$71</definedName>
    <definedName name="Std4dot1d" localSheetId="9">'IWP08'!$I$71</definedName>
    <definedName name="Std4dot1d" localSheetId="10">'IWP09'!$I$71</definedName>
    <definedName name="Std4dot1d" localSheetId="11">'IWP10'!$I$71</definedName>
    <definedName name="Std4dot1d" localSheetId="12">'IWP11'!$I$71</definedName>
    <definedName name="Std4dot1d" localSheetId="13">'IWP12'!$I$71</definedName>
    <definedName name="Std4dot1d" localSheetId="14">'IWP13'!$I$71</definedName>
    <definedName name="Std4dot1d" localSheetId="15">'IWP14'!$I$71</definedName>
    <definedName name="Std4dot1d" localSheetId="16">'IWP15'!$I$71</definedName>
    <definedName name="Std4dot1d" localSheetId="17">'IWP16'!$I$71</definedName>
    <definedName name="Std4dot1d" localSheetId="18">'IWP17'!$I$71</definedName>
    <definedName name="Std4dot1d" localSheetId="19">'IWP18'!$I$71</definedName>
    <definedName name="Std4dot1d" localSheetId="20">'IWP19'!$I$71</definedName>
    <definedName name="Std4dot1d" localSheetId="21">'IWP20'!$I$71</definedName>
    <definedName name="Std4dot1d" localSheetId="22">'IWP21'!$I$71</definedName>
    <definedName name="Std4dot1d" localSheetId="23">'IWP22'!$I$71</definedName>
    <definedName name="Std4dot1d" localSheetId="24">'IWP23'!$I$71</definedName>
    <definedName name="Std4dot1d" localSheetId="25">'IWP24'!$I$71</definedName>
    <definedName name="Std4dot1d" localSheetId="26">'IWP25'!$I$71</definedName>
    <definedName name="Std4dot1d" localSheetId="27">'IWP26'!$I$71</definedName>
    <definedName name="Std4dot1d" localSheetId="28">'IWP27'!$I$71</definedName>
    <definedName name="Std4dot1d" localSheetId="29">'IWP28'!$I$71</definedName>
    <definedName name="Std4dot1d" localSheetId="30">'IWP29'!$I$71</definedName>
    <definedName name="Std4dot1d" localSheetId="31">'IWP30'!$I$71</definedName>
    <definedName name="Std4dot1d">#REF!</definedName>
    <definedName name="Std4dot1e" localSheetId="2">'IWP01'!$I$72</definedName>
    <definedName name="Std4dot1e" localSheetId="3">'IWP02'!$I$72</definedName>
    <definedName name="Std4dot1e" localSheetId="4">'IWP03'!$I$72</definedName>
    <definedName name="Std4dot1e" localSheetId="5">'IWP04'!$I$72</definedName>
    <definedName name="Std4dot1e" localSheetId="6">'IWP05'!$I$72</definedName>
    <definedName name="Std4dot1e" localSheetId="7">'IWP06'!$I$72</definedName>
    <definedName name="Std4dot1e" localSheetId="8">'IWP07'!$I$72</definedName>
    <definedName name="Std4dot1e" localSheetId="9">'IWP08'!$I$72</definedName>
    <definedName name="Std4dot1e" localSheetId="10">'IWP09'!$I$72</definedName>
    <definedName name="Std4dot1e" localSheetId="11">'IWP10'!$I$72</definedName>
    <definedName name="Std4dot1e" localSheetId="12">'IWP11'!$I$72</definedName>
    <definedName name="Std4dot1e" localSheetId="13">'IWP12'!$I$72</definedName>
    <definedName name="Std4dot1e" localSheetId="14">'IWP13'!$I$72</definedName>
    <definedName name="Std4dot1e" localSheetId="15">'IWP14'!$I$72</definedName>
    <definedName name="Std4dot1e" localSheetId="16">'IWP15'!$I$72</definedName>
    <definedName name="Std4dot1e" localSheetId="17">'IWP16'!$I$72</definedName>
    <definedName name="Std4dot1e" localSheetId="18">'IWP17'!$I$72</definedName>
    <definedName name="Std4dot1e" localSheetId="19">'IWP18'!$I$72</definedName>
    <definedName name="Std4dot1e" localSheetId="20">'IWP19'!$I$72</definedName>
    <definedName name="Std4dot1e" localSheetId="21">'IWP20'!$I$72</definedName>
    <definedName name="Std4dot1e" localSheetId="22">'IWP21'!$I$72</definedName>
    <definedName name="Std4dot1e" localSheetId="23">'IWP22'!$I$72</definedName>
    <definedName name="Std4dot1e" localSheetId="24">'IWP23'!$I$72</definedName>
    <definedName name="Std4dot1e" localSheetId="25">'IWP24'!$I$72</definedName>
    <definedName name="Std4dot1e" localSheetId="26">'IWP25'!$I$72</definedName>
    <definedName name="Std4dot1e" localSheetId="27">'IWP26'!$I$72</definedName>
    <definedName name="Std4dot1e" localSheetId="28">'IWP27'!$I$72</definedName>
    <definedName name="Std4dot1e" localSheetId="29">'IWP28'!$I$72</definedName>
    <definedName name="Std4dot1e" localSheetId="30">'IWP29'!$I$72</definedName>
    <definedName name="Std4dot1e" localSheetId="31">'IWP30'!$I$72</definedName>
    <definedName name="Std4dot1e">#REF!</definedName>
    <definedName name="Std4dot1f" localSheetId="2">'IWP01'!$J$73</definedName>
    <definedName name="Std4dot1f" localSheetId="3">'IWP02'!$J$73</definedName>
    <definedName name="Std4dot1f" localSheetId="4">'IWP03'!$J$73</definedName>
    <definedName name="Std4dot1f" localSheetId="5">'IWP04'!$J$73</definedName>
    <definedName name="Std4dot1f" localSheetId="6">'IWP05'!$J$73</definedName>
    <definedName name="Std4dot1f" localSheetId="7">'IWP06'!$J$73</definedName>
    <definedName name="Std4dot1f" localSheetId="8">'IWP07'!$J$73</definedName>
    <definedName name="Std4dot1f" localSheetId="9">'IWP08'!$J$73</definedName>
    <definedName name="Std4dot1f" localSheetId="10">'IWP09'!$J$73</definedName>
    <definedName name="Std4dot1f" localSheetId="11">'IWP10'!$J$73</definedName>
    <definedName name="Std4dot1f" localSheetId="12">'IWP11'!$J$73</definedName>
    <definedName name="Std4dot1f" localSheetId="13">'IWP12'!$J$73</definedName>
    <definedName name="Std4dot1f" localSheetId="14">'IWP13'!$J$73</definedName>
    <definedName name="Std4dot1f" localSheetId="15">'IWP14'!$J$73</definedName>
    <definedName name="Std4dot1f" localSheetId="16">'IWP15'!$J$73</definedName>
    <definedName name="Std4dot1f" localSheetId="17">'IWP16'!$J$73</definedName>
    <definedName name="Std4dot1f" localSheetId="18">'IWP17'!$J$73</definedName>
    <definedName name="Std4dot1f" localSheetId="19">'IWP18'!$J$73</definedName>
    <definedName name="Std4dot1f" localSheetId="20">'IWP19'!$J$73</definedName>
    <definedName name="Std4dot1f" localSheetId="21">'IWP20'!$J$73</definedName>
    <definedName name="Std4dot1f" localSheetId="22">'IWP21'!$J$73</definedName>
    <definedName name="Std4dot1f" localSheetId="23">'IWP22'!$J$73</definedName>
    <definedName name="Std4dot1f" localSheetId="24">'IWP23'!$J$73</definedName>
    <definedName name="Std4dot1f" localSheetId="25">'IWP24'!$J$73</definedName>
    <definedName name="Std4dot1f" localSheetId="26">'IWP25'!$J$73</definedName>
    <definedName name="Std4dot1f" localSheetId="27">'IWP26'!$J$73</definedName>
    <definedName name="Std4dot1f" localSheetId="28">'IWP27'!$J$73</definedName>
    <definedName name="Std4dot1f" localSheetId="29">'IWP28'!$J$73</definedName>
    <definedName name="Std4dot1f" localSheetId="30">'IWP29'!$J$73</definedName>
    <definedName name="Std4dot1f" localSheetId="31">'IWP30'!$J$73</definedName>
    <definedName name="Std4dot1f">#REF!</definedName>
    <definedName name="TAS_Overall_Score" localSheetId="32">'Compliance Summary (Print)'!$J$18</definedName>
    <definedName name="TAS_Overall_Total" localSheetId="32">'Compliance Summary (Print)'!$I$18</definedName>
    <definedName name="TAS_Overall_Total_No" localSheetId="32">'Compliance Summary (Print)'!$H$18</definedName>
    <definedName name="TAS_Overall_Total_Yes" localSheetId="32">'Compliance Summary (Print)'!$G$18</definedName>
    <definedName name="TAScontractNumber">'Monitoring Workbook'!$C$6</definedName>
    <definedName name="TASICMcontractNumber">'Monitoring Workbook'!$H$6</definedName>
    <definedName name="TotalTAS" localSheetId="33">'Demand for Payment (Print)'!$I$9</definedName>
    <definedName name="TotalTASICM" localSheetId="33">'Demand for Payment (Print)'!#REF!</definedName>
    <definedName name="XtasComplianceSummary" localSheetId="0">Data!$A$14:$I$15</definedName>
    <definedName name="XtasEmplReqs" localSheetId="0">Data!$A$18:$H$48</definedName>
    <definedName name="XtasIwpData" localSheetId="0">Data!$A$51:$AH$81</definedName>
    <definedName name="XtasIwpStd2EmplReqs" localSheetId="0">Data!$A$84:$L$384</definedName>
    <definedName name="XtasMonitoringWbk1" localSheetId="0">Data!$A$10:$BB$11</definedName>
    <definedName name="Z_06D05541_CF5B_4B58_B76F_B2123A039153_.wvu.Cols" localSheetId="2" hidden="1">'IWP01'!$L:$M</definedName>
    <definedName name="Z_06D05541_CF5B_4B58_B76F_B2123A039153_.wvu.Cols" localSheetId="3" hidden="1">'IWP02'!$L:$M</definedName>
    <definedName name="Z_06D05541_CF5B_4B58_B76F_B2123A039153_.wvu.Cols" localSheetId="4" hidden="1">'IWP03'!$L:$M</definedName>
    <definedName name="Z_06D05541_CF5B_4B58_B76F_B2123A039153_.wvu.Cols" localSheetId="5" hidden="1">'IWP04'!$L:$M</definedName>
    <definedName name="Z_06D05541_CF5B_4B58_B76F_B2123A039153_.wvu.Cols" localSheetId="6" hidden="1">'IWP05'!$L:$M</definedName>
    <definedName name="Z_06D05541_CF5B_4B58_B76F_B2123A039153_.wvu.Cols" localSheetId="7" hidden="1">'IWP06'!$L:$M</definedName>
    <definedName name="Z_06D05541_CF5B_4B58_B76F_B2123A039153_.wvu.Cols" localSheetId="8" hidden="1">'IWP07'!$L:$M</definedName>
    <definedName name="Z_06D05541_CF5B_4B58_B76F_B2123A039153_.wvu.Cols" localSheetId="9" hidden="1">'IWP08'!$L:$M</definedName>
    <definedName name="Z_06D05541_CF5B_4B58_B76F_B2123A039153_.wvu.Cols" localSheetId="10" hidden="1">'IWP09'!$L:$M</definedName>
    <definedName name="Z_06D05541_CF5B_4B58_B76F_B2123A039153_.wvu.Cols" localSheetId="11" hidden="1">'IWP10'!$L:$M</definedName>
    <definedName name="Z_06D05541_CF5B_4B58_B76F_B2123A039153_.wvu.Cols" localSheetId="12" hidden="1">'IWP11'!$L:$M</definedName>
    <definedName name="Z_06D05541_CF5B_4B58_B76F_B2123A039153_.wvu.Cols" localSheetId="13" hidden="1">'IWP12'!$L:$M</definedName>
    <definedName name="Z_06D05541_CF5B_4B58_B76F_B2123A039153_.wvu.Cols" localSheetId="14" hidden="1">'IWP13'!$L:$M</definedName>
    <definedName name="Z_06D05541_CF5B_4B58_B76F_B2123A039153_.wvu.Cols" localSheetId="15" hidden="1">'IWP14'!$L:$M</definedName>
    <definedName name="Z_06D05541_CF5B_4B58_B76F_B2123A039153_.wvu.Cols" localSheetId="16" hidden="1">'IWP15'!$L:$M</definedName>
    <definedName name="Z_06D05541_CF5B_4B58_B76F_B2123A039153_.wvu.Cols" localSheetId="17" hidden="1">'IWP16'!$L:$M</definedName>
    <definedName name="Z_06D05541_CF5B_4B58_B76F_B2123A039153_.wvu.Cols" localSheetId="18" hidden="1">'IWP17'!$L:$M</definedName>
    <definedName name="Z_06D05541_CF5B_4B58_B76F_B2123A039153_.wvu.Cols" localSheetId="19" hidden="1">'IWP18'!$L:$M</definedName>
    <definedName name="Z_06D05541_CF5B_4B58_B76F_B2123A039153_.wvu.Cols" localSheetId="20" hidden="1">'IWP19'!$L:$M</definedName>
    <definedName name="Z_06D05541_CF5B_4B58_B76F_B2123A039153_.wvu.Cols" localSheetId="21" hidden="1">'IWP20'!$L:$M</definedName>
    <definedName name="Z_06D05541_CF5B_4B58_B76F_B2123A039153_.wvu.Cols" localSheetId="22" hidden="1">'IWP21'!$L:$M</definedName>
    <definedName name="Z_06D05541_CF5B_4B58_B76F_B2123A039153_.wvu.Cols" localSheetId="23" hidden="1">'IWP22'!$L:$M</definedName>
    <definedName name="Z_06D05541_CF5B_4B58_B76F_B2123A039153_.wvu.Cols" localSheetId="24" hidden="1">'IWP23'!$L:$M</definedName>
    <definedName name="Z_06D05541_CF5B_4B58_B76F_B2123A039153_.wvu.Cols" localSheetId="25" hidden="1">'IWP24'!$L:$M</definedName>
    <definedName name="Z_06D05541_CF5B_4B58_B76F_B2123A039153_.wvu.Cols" localSheetId="26" hidden="1">'IWP25'!$L:$M</definedName>
    <definedName name="Z_06D05541_CF5B_4B58_B76F_B2123A039153_.wvu.Cols" localSheetId="27" hidden="1">'IWP26'!$L:$M</definedName>
    <definedName name="Z_06D05541_CF5B_4B58_B76F_B2123A039153_.wvu.Cols" localSheetId="28" hidden="1">'IWP27'!$L:$M</definedName>
    <definedName name="Z_06D05541_CF5B_4B58_B76F_B2123A039153_.wvu.Cols" localSheetId="29" hidden="1">'IWP28'!$L:$M</definedName>
    <definedName name="Z_06D05541_CF5B_4B58_B76F_B2123A039153_.wvu.Cols" localSheetId="30" hidden="1">'IWP29'!$L:$M</definedName>
    <definedName name="Z_06D05541_CF5B_4B58_B76F_B2123A039153_.wvu.Cols" localSheetId="31" hidden="1">'IWP30'!$L:$M</definedName>
    <definedName name="Z_06D05541_CF5B_4B58_B76F_B2123A039153_.wvu.PrintArea" localSheetId="34" hidden="1">'Employee Req. Table (Print)'!$A$6:$J$79</definedName>
    <definedName name="Z_06D05541_CF5B_4B58_B76F_B2123A039153_.wvu.PrintArea" localSheetId="2" hidden="1">'IWP01'!$A$1:$K$75</definedName>
    <definedName name="Z_06D05541_CF5B_4B58_B76F_B2123A039153_.wvu.PrintArea" localSheetId="3" hidden="1">'IWP02'!$A$1:$K$75</definedName>
    <definedName name="Z_06D05541_CF5B_4B58_B76F_B2123A039153_.wvu.PrintArea" localSheetId="4" hidden="1">'IWP03'!$A$1:$K$75</definedName>
    <definedName name="Z_06D05541_CF5B_4B58_B76F_B2123A039153_.wvu.PrintArea" localSheetId="5" hidden="1">'IWP04'!$A$1:$K$75</definedName>
    <definedName name="Z_06D05541_CF5B_4B58_B76F_B2123A039153_.wvu.PrintArea" localSheetId="6" hidden="1">'IWP05'!$A$1:$K$75</definedName>
    <definedName name="Z_06D05541_CF5B_4B58_B76F_B2123A039153_.wvu.PrintArea" localSheetId="7" hidden="1">'IWP06'!$A$1:$K$75</definedName>
    <definedName name="Z_06D05541_CF5B_4B58_B76F_B2123A039153_.wvu.PrintArea" localSheetId="8" hidden="1">'IWP07'!$A$1:$K$75</definedName>
    <definedName name="Z_06D05541_CF5B_4B58_B76F_B2123A039153_.wvu.PrintArea" localSheetId="9" hidden="1">'IWP08'!$A$1:$K$75</definedName>
    <definedName name="Z_06D05541_CF5B_4B58_B76F_B2123A039153_.wvu.PrintArea" localSheetId="10" hidden="1">'IWP09'!$A$1:$K$75</definedName>
    <definedName name="Z_06D05541_CF5B_4B58_B76F_B2123A039153_.wvu.PrintArea" localSheetId="11" hidden="1">'IWP10'!$A$1:$K$75</definedName>
    <definedName name="Z_06D05541_CF5B_4B58_B76F_B2123A039153_.wvu.PrintArea" localSheetId="12" hidden="1">'IWP11'!$A$1:$K$75</definedName>
    <definedName name="Z_06D05541_CF5B_4B58_B76F_B2123A039153_.wvu.PrintArea" localSheetId="13" hidden="1">'IWP12'!$A$1:$K$75</definedName>
    <definedName name="Z_06D05541_CF5B_4B58_B76F_B2123A039153_.wvu.PrintArea" localSheetId="14" hidden="1">'IWP13'!$A$1:$K$75</definedName>
    <definedName name="Z_06D05541_CF5B_4B58_B76F_B2123A039153_.wvu.PrintArea" localSheetId="15" hidden="1">'IWP14'!$A$1:$K$75</definedName>
    <definedName name="Z_06D05541_CF5B_4B58_B76F_B2123A039153_.wvu.PrintArea" localSheetId="16" hidden="1">'IWP15'!$A$1:$K$75</definedName>
    <definedName name="Z_06D05541_CF5B_4B58_B76F_B2123A039153_.wvu.PrintArea" localSheetId="17" hidden="1">'IWP16'!$A$1:$K$75</definedName>
    <definedName name="Z_06D05541_CF5B_4B58_B76F_B2123A039153_.wvu.PrintArea" localSheetId="18" hidden="1">'IWP17'!$A$1:$K$75</definedName>
    <definedName name="Z_06D05541_CF5B_4B58_B76F_B2123A039153_.wvu.PrintArea" localSheetId="19" hidden="1">'IWP18'!$A$1:$K$75</definedName>
    <definedName name="Z_06D05541_CF5B_4B58_B76F_B2123A039153_.wvu.PrintArea" localSheetId="20" hidden="1">'IWP19'!$A$1:$K$75</definedName>
    <definedName name="Z_06D05541_CF5B_4B58_B76F_B2123A039153_.wvu.PrintArea" localSheetId="21" hidden="1">'IWP20'!$A$1:$K$75</definedName>
    <definedName name="Z_06D05541_CF5B_4B58_B76F_B2123A039153_.wvu.PrintArea" localSheetId="22" hidden="1">'IWP21'!$A$1:$K$75</definedName>
    <definedName name="Z_06D05541_CF5B_4B58_B76F_B2123A039153_.wvu.PrintArea" localSheetId="23" hidden="1">'IWP22'!$A$1:$K$75</definedName>
    <definedName name="Z_06D05541_CF5B_4B58_B76F_B2123A039153_.wvu.PrintArea" localSheetId="24" hidden="1">'IWP23'!$A$1:$K$75</definedName>
    <definedName name="Z_06D05541_CF5B_4B58_B76F_B2123A039153_.wvu.PrintArea" localSheetId="25" hidden="1">'IWP24'!$A$1:$K$75</definedName>
    <definedName name="Z_06D05541_CF5B_4B58_B76F_B2123A039153_.wvu.PrintArea" localSheetId="26" hidden="1">'IWP25'!$A$1:$K$75</definedName>
    <definedName name="Z_06D05541_CF5B_4B58_B76F_B2123A039153_.wvu.PrintArea" localSheetId="27" hidden="1">'IWP26'!$A$1:$K$75</definedName>
    <definedName name="Z_06D05541_CF5B_4B58_B76F_B2123A039153_.wvu.PrintArea" localSheetId="28" hidden="1">'IWP27'!$A$1:$K$75</definedName>
    <definedName name="Z_06D05541_CF5B_4B58_B76F_B2123A039153_.wvu.PrintArea" localSheetId="29" hidden="1">'IWP28'!$A$1:$K$75</definedName>
    <definedName name="Z_06D05541_CF5B_4B58_B76F_B2123A039153_.wvu.PrintArea" localSheetId="30" hidden="1">'IWP29'!$A$1:$K$75</definedName>
    <definedName name="Z_06D05541_CF5B_4B58_B76F_B2123A039153_.wvu.PrintArea" localSheetId="31" hidden="1">'IWP30'!$A$1:$K$75</definedName>
    <definedName name="Z_06D05541_CF5B_4B58_B76F_B2123A039153_.wvu.PrintTitles" localSheetId="33" hidden="1">'Demand for Payment (Print)'!$1:$7</definedName>
    <definedName name="Z_06D05541_CF5B_4B58_B76F_B2123A039153_.wvu.PrintTitles" localSheetId="2" hidden="1">'IWP01'!$1:$4</definedName>
    <definedName name="Z_06D05541_CF5B_4B58_B76F_B2123A039153_.wvu.PrintTitles" localSheetId="3" hidden="1">'IWP02'!$1:$4</definedName>
    <definedName name="Z_06D05541_CF5B_4B58_B76F_B2123A039153_.wvu.PrintTitles" localSheetId="4" hidden="1">'IWP03'!$1:$4</definedName>
    <definedName name="Z_06D05541_CF5B_4B58_B76F_B2123A039153_.wvu.PrintTitles" localSheetId="5" hidden="1">'IWP04'!$1:$4</definedName>
    <definedName name="Z_06D05541_CF5B_4B58_B76F_B2123A039153_.wvu.PrintTitles" localSheetId="6" hidden="1">'IWP05'!$1:$4</definedName>
    <definedName name="Z_06D05541_CF5B_4B58_B76F_B2123A039153_.wvu.PrintTitles" localSheetId="7" hidden="1">'IWP06'!$1:$4</definedName>
    <definedName name="Z_06D05541_CF5B_4B58_B76F_B2123A039153_.wvu.PrintTitles" localSheetId="8" hidden="1">'IWP07'!$1:$4</definedName>
    <definedName name="Z_06D05541_CF5B_4B58_B76F_B2123A039153_.wvu.PrintTitles" localSheetId="9" hidden="1">'IWP08'!$1:$4</definedName>
    <definedName name="Z_06D05541_CF5B_4B58_B76F_B2123A039153_.wvu.PrintTitles" localSheetId="10" hidden="1">'IWP09'!$1:$4</definedName>
    <definedName name="Z_06D05541_CF5B_4B58_B76F_B2123A039153_.wvu.PrintTitles" localSheetId="11" hidden="1">'IWP10'!$1:$4</definedName>
    <definedName name="Z_06D05541_CF5B_4B58_B76F_B2123A039153_.wvu.PrintTitles" localSheetId="12" hidden="1">'IWP11'!$1:$4</definedName>
    <definedName name="Z_06D05541_CF5B_4B58_B76F_B2123A039153_.wvu.PrintTitles" localSheetId="13" hidden="1">'IWP12'!$1:$4</definedName>
    <definedName name="Z_06D05541_CF5B_4B58_B76F_B2123A039153_.wvu.PrintTitles" localSheetId="14" hidden="1">'IWP13'!$1:$4</definedName>
    <definedName name="Z_06D05541_CF5B_4B58_B76F_B2123A039153_.wvu.PrintTitles" localSheetId="15" hidden="1">'IWP14'!$1:$4</definedName>
    <definedName name="Z_06D05541_CF5B_4B58_B76F_B2123A039153_.wvu.PrintTitles" localSheetId="16" hidden="1">'IWP15'!$1:$4</definedName>
    <definedName name="Z_06D05541_CF5B_4B58_B76F_B2123A039153_.wvu.PrintTitles" localSheetId="17" hidden="1">'IWP16'!$1:$4</definedName>
    <definedName name="Z_06D05541_CF5B_4B58_B76F_B2123A039153_.wvu.PrintTitles" localSheetId="18" hidden="1">'IWP17'!$1:$4</definedName>
    <definedName name="Z_06D05541_CF5B_4B58_B76F_B2123A039153_.wvu.PrintTitles" localSheetId="19" hidden="1">'IWP18'!$1:$4</definedName>
    <definedName name="Z_06D05541_CF5B_4B58_B76F_B2123A039153_.wvu.PrintTitles" localSheetId="20" hidden="1">'IWP19'!$1:$4</definedName>
    <definedName name="Z_06D05541_CF5B_4B58_B76F_B2123A039153_.wvu.PrintTitles" localSheetId="21" hidden="1">'IWP20'!$1:$4</definedName>
    <definedName name="Z_06D05541_CF5B_4B58_B76F_B2123A039153_.wvu.PrintTitles" localSheetId="22" hidden="1">'IWP21'!$1:$4</definedName>
    <definedName name="Z_06D05541_CF5B_4B58_B76F_B2123A039153_.wvu.PrintTitles" localSheetId="23" hidden="1">'IWP22'!$1:$4</definedName>
    <definedName name="Z_06D05541_CF5B_4B58_B76F_B2123A039153_.wvu.PrintTitles" localSheetId="24" hidden="1">'IWP23'!$1:$4</definedName>
    <definedName name="Z_06D05541_CF5B_4B58_B76F_B2123A039153_.wvu.PrintTitles" localSheetId="25" hidden="1">'IWP24'!$1:$4</definedName>
    <definedName name="Z_06D05541_CF5B_4B58_B76F_B2123A039153_.wvu.PrintTitles" localSheetId="26" hidden="1">'IWP25'!$1:$4</definedName>
    <definedName name="Z_06D05541_CF5B_4B58_B76F_B2123A039153_.wvu.PrintTitles" localSheetId="27" hidden="1">'IWP26'!$1:$4</definedName>
    <definedName name="Z_06D05541_CF5B_4B58_B76F_B2123A039153_.wvu.PrintTitles" localSheetId="28" hidden="1">'IWP27'!$1:$4</definedName>
    <definedName name="Z_06D05541_CF5B_4B58_B76F_B2123A039153_.wvu.PrintTitles" localSheetId="29" hidden="1">'IWP28'!$1:$4</definedName>
    <definedName name="Z_06D05541_CF5B_4B58_B76F_B2123A039153_.wvu.PrintTitles" localSheetId="30" hidden="1">'IWP29'!$1:$4</definedName>
    <definedName name="Z_06D05541_CF5B_4B58_B76F_B2123A039153_.wvu.PrintTitles" localSheetId="31" hidden="1">'IWP30'!$1:$4</definedName>
    <definedName name="Z_06D05541_CF5B_4B58_B76F_B2123A039153_.wvu.PrintTitles" localSheetId="1" hidden="1">'Monitoring Workbook'!$1:$6</definedName>
    <definedName name="Z_F83970F9_419C_4E2C_9CF5_F83A5A5EE93C_.wvu.PrintArea" localSheetId="34" hidden="1">'Employee Req. Table (Print)'!$A$6:$J$79</definedName>
    <definedName name="Z_F83970F9_419C_4E2C_9CF5_F83A5A5EE93C_.wvu.PrintArea" localSheetId="2" hidden="1">'IWP01'!$A$1:$K$75</definedName>
    <definedName name="Z_F83970F9_419C_4E2C_9CF5_F83A5A5EE93C_.wvu.PrintArea" localSheetId="3" hidden="1">'IWP02'!$A$1:$K$75</definedName>
    <definedName name="Z_F83970F9_419C_4E2C_9CF5_F83A5A5EE93C_.wvu.PrintArea" localSheetId="4" hidden="1">'IWP03'!$A$1:$K$75</definedName>
    <definedName name="Z_F83970F9_419C_4E2C_9CF5_F83A5A5EE93C_.wvu.PrintArea" localSheetId="5" hidden="1">'IWP04'!$A$1:$K$75</definedName>
    <definedName name="Z_F83970F9_419C_4E2C_9CF5_F83A5A5EE93C_.wvu.PrintArea" localSheetId="6" hidden="1">'IWP05'!$A$1:$K$75</definedName>
    <definedName name="Z_F83970F9_419C_4E2C_9CF5_F83A5A5EE93C_.wvu.PrintArea" localSheetId="7" hidden="1">'IWP06'!$A$1:$K$75</definedName>
    <definedName name="Z_F83970F9_419C_4E2C_9CF5_F83A5A5EE93C_.wvu.PrintArea" localSheetId="8" hidden="1">'IWP07'!$A$1:$K$75</definedName>
    <definedName name="Z_F83970F9_419C_4E2C_9CF5_F83A5A5EE93C_.wvu.PrintArea" localSheetId="9" hidden="1">'IWP08'!$A$1:$K$75</definedName>
    <definedName name="Z_F83970F9_419C_4E2C_9CF5_F83A5A5EE93C_.wvu.PrintArea" localSheetId="10" hidden="1">'IWP09'!$A$1:$K$75</definedName>
    <definedName name="Z_F83970F9_419C_4E2C_9CF5_F83A5A5EE93C_.wvu.PrintArea" localSheetId="11" hidden="1">'IWP10'!$A$1:$K$75</definedName>
    <definedName name="Z_F83970F9_419C_4E2C_9CF5_F83A5A5EE93C_.wvu.PrintArea" localSheetId="12" hidden="1">'IWP11'!$A$1:$K$75</definedName>
    <definedName name="Z_F83970F9_419C_4E2C_9CF5_F83A5A5EE93C_.wvu.PrintArea" localSheetId="13" hidden="1">'IWP12'!$A$1:$K$75</definedName>
    <definedName name="Z_F83970F9_419C_4E2C_9CF5_F83A5A5EE93C_.wvu.PrintArea" localSheetId="14" hidden="1">'IWP13'!$A$1:$K$75</definedName>
    <definedName name="Z_F83970F9_419C_4E2C_9CF5_F83A5A5EE93C_.wvu.PrintArea" localSheetId="15" hidden="1">'IWP14'!$A$1:$K$75</definedName>
    <definedName name="Z_F83970F9_419C_4E2C_9CF5_F83A5A5EE93C_.wvu.PrintArea" localSheetId="16" hidden="1">'IWP15'!$A$1:$K$75</definedName>
    <definedName name="Z_F83970F9_419C_4E2C_9CF5_F83A5A5EE93C_.wvu.PrintArea" localSheetId="17" hidden="1">'IWP16'!$A$1:$K$75</definedName>
    <definedName name="Z_F83970F9_419C_4E2C_9CF5_F83A5A5EE93C_.wvu.PrintArea" localSheetId="18" hidden="1">'IWP17'!$A$1:$K$75</definedName>
    <definedName name="Z_F83970F9_419C_4E2C_9CF5_F83A5A5EE93C_.wvu.PrintArea" localSheetId="19" hidden="1">'IWP18'!$A$1:$K$75</definedName>
    <definedName name="Z_F83970F9_419C_4E2C_9CF5_F83A5A5EE93C_.wvu.PrintArea" localSheetId="20" hidden="1">'IWP19'!$A$1:$K$75</definedName>
    <definedName name="Z_F83970F9_419C_4E2C_9CF5_F83A5A5EE93C_.wvu.PrintArea" localSheetId="21" hidden="1">'IWP20'!$A$1:$K$75</definedName>
    <definedName name="Z_F83970F9_419C_4E2C_9CF5_F83A5A5EE93C_.wvu.PrintArea" localSheetId="22" hidden="1">'IWP21'!$A$1:$K$75</definedName>
    <definedName name="Z_F83970F9_419C_4E2C_9CF5_F83A5A5EE93C_.wvu.PrintArea" localSheetId="23" hidden="1">'IWP22'!$A$1:$K$75</definedName>
    <definedName name="Z_F83970F9_419C_4E2C_9CF5_F83A5A5EE93C_.wvu.PrintArea" localSheetId="24" hidden="1">'IWP23'!$A$1:$K$75</definedName>
    <definedName name="Z_F83970F9_419C_4E2C_9CF5_F83A5A5EE93C_.wvu.PrintArea" localSheetId="25" hidden="1">'IWP24'!$A$1:$K$75</definedName>
    <definedName name="Z_F83970F9_419C_4E2C_9CF5_F83A5A5EE93C_.wvu.PrintArea" localSheetId="26" hidden="1">'IWP25'!$A$1:$K$75</definedName>
    <definedName name="Z_F83970F9_419C_4E2C_9CF5_F83A5A5EE93C_.wvu.PrintArea" localSheetId="27" hidden="1">'IWP26'!$A$1:$K$75</definedName>
    <definedName name="Z_F83970F9_419C_4E2C_9CF5_F83A5A5EE93C_.wvu.PrintArea" localSheetId="28" hidden="1">'IWP27'!$A$1:$K$75</definedName>
    <definedName name="Z_F83970F9_419C_4E2C_9CF5_F83A5A5EE93C_.wvu.PrintArea" localSheetId="29" hidden="1">'IWP28'!$A$1:$K$75</definedName>
    <definedName name="Z_F83970F9_419C_4E2C_9CF5_F83A5A5EE93C_.wvu.PrintArea" localSheetId="30" hidden="1">'IWP29'!$A$1:$K$75</definedName>
    <definedName name="Z_F83970F9_419C_4E2C_9CF5_F83A5A5EE93C_.wvu.PrintArea" localSheetId="31" hidden="1">'IWP30'!$A$1:$K$75</definedName>
    <definedName name="Z_F83970F9_419C_4E2C_9CF5_F83A5A5EE93C_.wvu.PrintTitles" localSheetId="33" hidden="1">'Demand for Payment (Print)'!$1:$7</definedName>
    <definedName name="Z_F83970F9_419C_4E2C_9CF5_F83A5A5EE93C_.wvu.PrintTitles" localSheetId="2" hidden="1">'IWP01'!$1:$4</definedName>
    <definedName name="Z_F83970F9_419C_4E2C_9CF5_F83A5A5EE93C_.wvu.PrintTitles" localSheetId="3" hidden="1">'IWP02'!$1:$4</definedName>
    <definedName name="Z_F83970F9_419C_4E2C_9CF5_F83A5A5EE93C_.wvu.PrintTitles" localSheetId="4" hidden="1">'IWP03'!$1:$4</definedName>
    <definedName name="Z_F83970F9_419C_4E2C_9CF5_F83A5A5EE93C_.wvu.PrintTitles" localSheetId="5" hidden="1">'IWP04'!$1:$4</definedName>
    <definedName name="Z_F83970F9_419C_4E2C_9CF5_F83A5A5EE93C_.wvu.PrintTitles" localSheetId="6" hidden="1">'IWP05'!$1:$4</definedName>
    <definedName name="Z_F83970F9_419C_4E2C_9CF5_F83A5A5EE93C_.wvu.PrintTitles" localSheetId="7" hidden="1">'IWP06'!$1:$4</definedName>
    <definedName name="Z_F83970F9_419C_4E2C_9CF5_F83A5A5EE93C_.wvu.PrintTitles" localSheetId="8" hidden="1">'IWP07'!$1:$4</definedName>
    <definedName name="Z_F83970F9_419C_4E2C_9CF5_F83A5A5EE93C_.wvu.PrintTitles" localSheetId="9" hidden="1">'IWP08'!$1:$4</definedName>
    <definedName name="Z_F83970F9_419C_4E2C_9CF5_F83A5A5EE93C_.wvu.PrintTitles" localSheetId="10" hidden="1">'IWP09'!$1:$4</definedName>
    <definedName name="Z_F83970F9_419C_4E2C_9CF5_F83A5A5EE93C_.wvu.PrintTitles" localSheetId="11" hidden="1">'IWP10'!$1:$4</definedName>
    <definedName name="Z_F83970F9_419C_4E2C_9CF5_F83A5A5EE93C_.wvu.PrintTitles" localSheetId="12" hidden="1">'IWP11'!$1:$4</definedName>
    <definedName name="Z_F83970F9_419C_4E2C_9CF5_F83A5A5EE93C_.wvu.PrintTitles" localSheetId="13" hidden="1">'IWP12'!$1:$4</definedName>
    <definedName name="Z_F83970F9_419C_4E2C_9CF5_F83A5A5EE93C_.wvu.PrintTitles" localSheetId="14" hidden="1">'IWP13'!$1:$4</definedName>
    <definedName name="Z_F83970F9_419C_4E2C_9CF5_F83A5A5EE93C_.wvu.PrintTitles" localSheetId="15" hidden="1">'IWP14'!$1:$4</definedName>
    <definedName name="Z_F83970F9_419C_4E2C_9CF5_F83A5A5EE93C_.wvu.PrintTitles" localSheetId="16" hidden="1">'IWP15'!$1:$4</definedName>
    <definedName name="Z_F83970F9_419C_4E2C_9CF5_F83A5A5EE93C_.wvu.PrintTitles" localSheetId="17" hidden="1">'IWP16'!$1:$4</definedName>
    <definedName name="Z_F83970F9_419C_4E2C_9CF5_F83A5A5EE93C_.wvu.PrintTitles" localSheetId="18" hidden="1">'IWP17'!$1:$4</definedName>
    <definedName name="Z_F83970F9_419C_4E2C_9CF5_F83A5A5EE93C_.wvu.PrintTitles" localSheetId="19" hidden="1">'IWP18'!$1:$4</definedName>
    <definedName name="Z_F83970F9_419C_4E2C_9CF5_F83A5A5EE93C_.wvu.PrintTitles" localSheetId="20" hidden="1">'IWP19'!$1:$4</definedName>
    <definedName name="Z_F83970F9_419C_4E2C_9CF5_F83A5A5EE93C_.wvu.PrintTitles" localSheetId="21" hidden="1">'IWP20'!$1:$4</definedName>
    <definedName name="Z_F83970F9_419C_4E2C_9CF5_F83A5A5EE93C_.wvu.PrintTitles" localSheetId="22" hidden="1">'IWP21'!$1:$4</definedName>
    <definedName name="Z_F83970F9_419C_4E2C_9CF5_F83A5A5EE93C_.wvu.PrintTitles" localSheetId="23" hidden="1">'IWP22'!$1:$4</definedName>
    <definedName name="Z_F83970F9_419C_4E2C_9CF5_F83A5A5EE93C_.wvu.PrintTitles" localSheetId="24" hidden="1">'IWP23'!$1:$4</definedName>
    <definedName name="Z_F83970F9_419C_4E2C_9CF5_F83A5A5EE93C_.wvu.PrintTitles" localSheetId="25" hidden="1">'IWP24'!$1:$4</definedName>
    <definedName name="Z_F83970F9_419C_4E2C_9CF5_F83A5A5EE93C_.wvu.PrintTitles" localSheetId="26" hidden="1">'IWP25'!$1:$4</definedName>
    <definedName name="Z_F83970F9_419C_4E2C_9CF5_F83A5A5EE93C_.wvu.PrintTitles" localSheetId="27" hidden="1">'IWP26'!$1:$4</definedName>
    <definedName name="Z_F83970F9_419C_4E2C_9CF5_F83A5A5EE93C_.wvu.PrintTitles" localSheetId="28" hidden="1">'IWP27'!$1:$4</definedName>
    <definedName name="Z_F83970F9_419C_4E2C_9CF5_F83A5A5EE93C_.wvu.PrintTitles" localSheetId="29" hidden="1">'IWP28'!$1:$4</definedName>
    <definedName name="Z_F83970F9_419C_4E2C_9CF5_F83A5A5EE93C_.wvu.PrintTitles" localSheetId="30" hidden="1">'IWP29'!$1:$4</definedName>
    <definedName name="Z_F83970F9_419C_4E2C_9CF5_F83A5A5EE93C_.wvu.PrintTitles" localSheetId="31" hidden="1">'IWP30'!$1:$4</definedName>
    <definedName name="Z_F83970F9_419C_4E2C_9CF5_F83A5A5EE93C_.wvu.PrintTitles" localSheetId="1" hidden="1">'Monitoring Workbook'!$1:$6</definedName>
  </definedNames>
  <calcPr calcId="145621"/>
  <customWorkbookViews>
    <customWorkbookView name="Crawford,Leveta (DADS) - Personal View" guid="{F83970F9-419C-4E2C-9CF5-F83A5A5EE93C}" mergeInterval="0" personalView="1" maximized="1" windowWidth="1424" windowHeight="563" tabRatio="820" activeSheetId="2"/>
    <customWorkbookView name="Alaniz-Villarreal,Leticia (DADS) - Personal View" guid="{06D05541-CF5B-4B58-B76F-B2123A039153}" mergeInterval="0" personalView="1" maximized="1" windowWidth="1020" windowHeight="519" tabRatio="820" activeSheetId="2" showFormulaBar="0"/>
  </customWorkbookViews>
</workbook>
</file>

<file path=xl/calcChain.xml><?xml version="1.0" encoding="utf-8"?>
<calcChain xmlns="http://schemas.openxmlformats.org/spreadsheetml/2006/main">
  <c r="K5" i="34" l="1"/>
  <c r="D1" i="1" l="1"/>
  <c r="J34" i="3" l="1"/>
  <c r="N33" i="3"/>
  <c r="M33" i="3"/>
  <c r="N32" i="3"/>
  <c r="M32" i="3"/>
  <c r="N31" i="3"/>
  <c r="M31" i="3"/>
  <c r="N30" i="3"/>
  <c r="M30" i="3"/>
  <c r="N29" i="3"/>
  <c r="M29" i="3"/>
  <c r="N28" i="3"/>
  <c r="M28" i="3"/>
  <c r="N27" i="3"/>
  <c r="M27" i="3"/>
  <c r="N26" i="3"/>
  <c r="M26" i="3"/>
  <c r="N25" i="3"/>
  <c r="M25" i="3"/>
  <c r="N24" i="3"/>
  <c r="J35" i="3" s="1"/>
  <c r="M24" i="3"/>
  <c r="J34" i="4"/>
  <c r="N33" i="4"/>
  <c r="M33" i="4"/>
  <c r="N32" i="4"/>
  <c r="M32" i="4"/>
  <c r="N31" i="4"/>
  <c r="M31" i="4"/>
  <c r="N30" i="4"/>
  <c r="M30" i="4"/>
  <c r="N29" i="4"/>
  <c r="M29" i="4"/>
  <c r="N28" i="4"/>
  <c r="M28" i="4"/>
  <c r="N27" i="4"/>
  <c r="M27" i="4"/>
  <c r="N26" i="4"/>
  <c r="M26" i="4"/>
  <c r="N25" i="4"/>
  <c r="M25" i="4"/>
  <c r="N24" i="4"/>
  <c r="J35" i="4" s="1"/>
  <c r="M24" i="4"/>
  <c r="J34" i="5"/>
  <c r="N33" i="5"/>
  <c r="M33" i="5"/>
  <c r="N32" i="5"/>
  <c r="M32" i="5"/>
  <c r="N31" i="5"/>
  <c r="M31" i="5"/>
  <c r="N30" i="5"/>
  <c r="M30" i="5"/>
  <c r="N29" i="5"/>
  <c r="M29" i="5"/>
  <c r="N28" i="5"/>
  <c r="M28" i="5"/>
  <c r="N27" i="5"/>
  <c r="M27" i="5"/>
  <c r="N26" i="5"/>
  <c r="M26" i="5"/>
  <c r="N25" i="5"/>
  <c r="M25" i="5"/>
  <c r="N24" i="5"/>
  <c r="J35" i="5" s="1"/>
  <c r="M24" i="5"/>
  <c r="J34" i="6"/>
  <c r="N33" i="6"/>
  <c r="M33" i="6"/>
  <c r="N32" i="6"/>
  <c r="M32" i="6"/>
  <c r="N31" i="6"/>
  <c r="M31" i="6"/>
  <c r="N30" i="6"/>
  <c r="M30" i="6"/>
  <c r="N29" i="6"/>
  <c r="M29" i="6"/>
  <c r="N28" i="6"/>
  <c r="M28" i="6"/>
  <c r="N27" i="6"/>
  <c r="M27" i="6"/>
  <c r="N26" i="6"/>
  <c r="M26" i="6"/>
  <c r="N25" i="6"/>
  <c r="M25" i="6"/>
  <c r="N24" i="6"/>
  <c r="J35" i="6" s="1"/>
  <c r="M24" i="6"/>
  <c r="J34" i="7"/>
  <c r="N33" i="7"/>
  <c r="M33" i="7"/>
  <c r="N32" i="7"/>
  <c r="M32" i="7"/>
  <c r="N31" i="7"/>
  <c r="M31" i="7"/>
  <c r="N30" i="7"/>
  <c r="M30" i="7"/>
  <c r="N29" i="7"/>
  <c r="M29" i="7"/>
  <c r="N28" i="7"/>
  <c r="M28" i="7"/>
  <c r="N27" i="7"/>
  <c r="M27" i="7"/>
  <c r="N26" i="7"/>
  <c r="M26" i="7"/>
  <c r="N25" i="7"/>
  <c r="M25" i="7"/>
  <c r="N24" i="7"/>
  <c r="J35" i="7" s="1"/>
  <c r="M24" i="7"/>
  <c r="J34" i="8"/>
  <c r="N33" i="8"/>
  <c r="M33" i="8"/>
  <c r="N32" i="8"/>
  <c r="M32" i="8"/>
  <c r="N31" i="8"/>
  <c r="M31" i="8"/>
  <c r="N30" i="8"/>
  <c r="M30" i="8"/>
  <c r="N29" i="8"/>
  <c r="M29" i="8"/>
  <c r="N28" i="8"/>
  <c r="M28" i="8"/>
  <c r="N27" i="8"/>
  <c r="M27" i="8"/>
  <c r="N26" i="8"/>
  <c r="M26" i="8"/>
  <c r="N25" i="8"/>
  <c r="M25" i="8"/>
  <c r="N24" i="8"/>
  <c r="J35" i="8" s="1"/>
  <c r="M24" i="8"/>
  <c r="J34" i="9"/>
  <c r="N33" i="9"/>
  <c r="M33" i="9"/>
  <c r="N32" i="9"/>
  <c r="M32" i="9"/>
  <c r="N31" i="9"/>
  <c r="M31" i="9"/>
  <c r="N30" i="9"/>
  <c r="M30" i="9"/>
  <c r="N29" i="9"/>
  <c r="M29" i="9"/>
  <c r="N28" i="9"/>
  <c r="M28" i="9"/>
  <c r="N27" i="9"/>
  <c r="M27" i="9"/>
  <c r="N26" i="9"/>
  <c r="M26" i="9"/>
  <c r="N25" i="9"/>
  <c r="M25" i="9"/>
  <c r="N24" i="9"/>
  <c r="J35" i="9" s="1"/>
  <c r="M24" i="9"/>
  <c r="J34" i="10"/>
  <c r="N33" i="10"/>
  <c r="M33" i="10"/>
  <c r="N32" i="10"/>
  <c r="M32" i="10"/>
  <c r="N31" i="10"/>
  <c r="M31" i="10"/>
  <c r="N30" i="10"/>
  <c r="M30" i="10"/>
  <c r="N29" i="10"/>
  <c r="M29" i="10"/>
  <c r="N28" i="10"/>
  <c r="M28" i="10"/>
  <c r="N27" i="10"/>
  <c r="M27" i="10"/>
  <c r="N26" i="10"/>
  <c r="M26" i="10"/>
  <c r="N25" i="10"/>
  <c r="M25" i="10"/>
  <c r="N24" i="10"/>
  <c r="J35" i="10" s="1"/>
  <c r="M24" i="10"/>
  <c r="J34" i="11"/>
  <c r="N33" i="11"/>
  <c r="M33" i="11"/>
  <c r="N32" i="11"/>
  <c r="M32" i="11"/>
  <c r="N31" i="11"/>
  <c r="M31" i="11"/>
  <c r="N30" i="11"/>
  <c r="M30" i="11"/>
  <c r="N29" i="11"/>
  <c r="M29" i="11"/>
  <c r="N28" i="11"/>
  <c r="M28" i="11"/>
  <c r="N27" i="11"/>
  <c r="M27" i="11"/>
  <c r="N26" i="11"/>
  <c r="M26" i="11"/>
  <c r="N25" i="11"/>
  <c r="M25" i="11"/>
  <c r="N24" i="11"/>
  <c r="J35" i="11" s="1"/>
  <c r="M24" i="11"/>
  <c r="J34" i="12"/>
  <c r="N33" i="12"/>
  <c r="M33" i="12"/>
  <c r="N32" i="12"/>
  <c r="M32" i="12"/>
  <c r="N31" i="12"/>
  <c r="M31" i="12"/>
  <c r="N30" i="12"/>
  <c r="M30" i="12"/>
  <c r="N29" i="12"/>
  <c r="M29" i="12"/>
  <c r="N28" i="12"/>
  <c r="M28" i="12"/>
  <c r="N27" i="12"/>
  <c r="M27" i="12"/>
  <c r="N26" i="12"/>
  <c r="M26" i="12"/>
  <c r="N25" i="12"/>
  <c r="M25" i="12"/>
  <c r="N24" i="12"/>
  <c r="J35" i="12" s="1"/>
  <c r="M24" i="12"/>
  <c r="J34" i="13"/>
  <c r="N33" i="13"/>
  <c r="M33" i="13"/>
  <c r="N32" i="13"/>
  <c r="M32" i="13"/>
  <c r="N31" i="13"/>
  <c r="M31" i="13"/>
  <c r="N30" i="13"/>
  <c r="M30" i="13"/>
  <c r="N29" i="13"/>
  <c r="M29" i="13"/>
  <c r="N28" i="13"/>
  <c r="M28" i="13"/>
  <c r="N27" i="13"/>
  <c r="M27" i="13"/>
  <c r="N26" i="13"/>
  <c r="M26" i="13"/>
  <c r="N25" i="13"/>
  <c r="M25" i="13"/>
  <c r="N24" i="13"/>
  <c r="J35" i="13" s="1"/>
  <c r="M24" i="13"/>
  <c r="J34" i="14"/>
  <c r="N33" i="14"/>
  <c r="M33" i="14"/>
  <c r="N32" i="14"/>
  <c r="M32" i="14"/>
  <c r="N31" i="14"/>
  <c r="M31" i="14"/>
  <c r="N30" i="14"/>
  <c r="M30" i="14"/>
  <c r="N29" i="14"/>
  <c r="M29" i="14"/>
  <c r="N28" i="14"/>
  <c r="M28" i="14"/>
  <c r="N27" i="14"/>
  <c r="M27" i="14"/>
  <c r="N26" i="14"/>
  <c r="M26" i="14"/>
  <c r="N25" i="14"/>
  <c r="M25" i="14"/>
  <c r="N24" i="14"/>
  <c r="J35" i="14" s="1"/>
  <c r="M24" i="14"/>
  <c r="J34" i="15"/>
  <c r="N33" i="15"/>
  <c r="M33" i="15"/>
  <c r="N32" i="15"/>
  <c r="M32" i="15"/>
  <c r="N31" i="15"/>
  <c r="M31" i="15"/>
  <c r="N30" i="15"/>
  <c r="M30" i="15"/>
  <c r="N29" i="15"/>
  <c r="M29" i="15"/>
  <c r="N28" i="15"/>
  <c r="M28" i="15"/>
  <c r="N27" i="15"/>
  <c r="M27" i="15"/>
  <c r="N26" i="15"/>
  <c r="M26" i="15"/>
  <c r="N25" i="15"/>
  <c r="M25" i="15"/>
  <c r="N24" i="15"/>
  <c r="J35" i="15" s="1"/>
  <c r="M24" i="15"/>
  <c r="J34" i="16"/>
  <c r="N33" i="16"/>
  <c r="M33" i="16"/>
  <c r="N32" i="16"/>
  <c r="M32" i="16"/>
  <c r="N31" i="16"/>
  <c r="M31" i="16"/>
  <c r="N30" i="16"/>
  <c r="M30" i="16"/>
  <c r="N29" i="16"/>
  <c r="M29" i="16"/>
  <c r="N28" i="16"/>
  <c r="M28" i="16"/>
  <c r="N27" i="16"/>
  <c r="M27" i="16"/>
  <c r="N26" i="16"/>
  <c r="M26" i="16"/>
  <c r="N25" i="16"/>
  <c r="M25" i="16"/>
  <c r="N24" i="16"/>
  <c r="J35" i="16" s="1"/>
  <c r="M24" i="16"/>
  <c r="J34" i="17"/>
  <c r="N33" i="17"/>
  <c r="M33" i="17"/>
  <c r="N32" i="17"/>
  <c r="M32" i="17"/>
  <c r="N31" i="17"/>
  <c r="M31" i="17"/>
  <c r="N30" i="17"/>
  <c r="M30" i="17"/>
  <c r="N29" i="17"/>
  <c r="M29" i="17"/>
  <c r="N28" i="17"/>
  <c r="M28" i="17"/>
  <c r="N27" i="17"/>
  <c r="M27" i="17"/>
  <c r="N26" i="17"/>
  <c r="M26" i="17"/>
  <c r="N25" i="17"/>
  <c r="M25" i="17"/>
  <c r="N24" i="17"/>
  <c r="J35" i="17" s="1"/>
  <c r="M24" i="17"/>
  <c r="J34" i="18"/>
  <c r="N33" i="18"/>
  <c r="M33" i="18"/>
  <c r="N32" i="18"/>
  <c r="M32" i="18"/>
  <c r="N31" i="18"/>
  <c r="M31" i="18"/>
  <c r="N30" i="18"/>
  <c r="M30" i="18"/>
  <c r="N29" i="18"/>
  <c r="M29" i="18"/>
  <c r="N28" i="18"/>
  <c r="M28" i="18"/>
  <c r="N27" i="18"/>
  <c r="M27" i="18"/>
  <c r="N26" i="18"/>
  <c r="M26" i="18"/>
  <c r="N25" i="18"/>
  <c r="M25" i="18"/>
  <c r="N24" i="18"/>
  <c r="J35" i="18" s="1"/>
  <c r="M24" i="18"/>
  <c r="J34" i="19"/>
  <c r="N33" i="19"/>
  <c r="M33" i="19"/>
  <c r="N32" i="19"/>
  <c r="M32" i="19"/>
  <c r="N31" i="19"/>
  <c r="M31" i="19"/>
  <c r="N30" i="19"/>
  <c r="M30" i="19"/>
  <c r="N29" i="19"/>
  <c r="M29" i="19"/>
  <c r="N28" i="19"/>
  <c r="M28" i="19"/>
  <c r="N27" i="19"/>
  <c r="M27" i="19"/>
  <c r="N26" i="19"/>
  <c r="M26" i="19"/>
  <c r="N25" i="19"/>
  <c r="M25" i="19"/>
  <c r="N24" i="19"/>
  <c r="J35" i="19" s="1"/>
  <c r="M24" i="19"/>
  <c r="J34" i="20"/>
  <c r="N33" i="20"/>
  <c r="M33" i="20"/>
  <c r="N32" i="20"/>
  <c r="M32" i="20"/>
  <c r="N31" i="20"/>
  <c r="M31" i="20"/>
  <c r="N30" i="20"/>
  <c r="M30" i="20"/>
  <c r="N29" i="20"/>
  <c r="M29" i="20"/>
  <c r="N28" i="20"/>
  <c r="M28" i="20"/>
  <c r="N27" i="20"/>
  <c r="M27" i="20"/>
  <c r="N26" i="20"/>
  <c r="M26" i="20"/>
  <c r="N25" i="20"/>
  <c r="M25" i="20"/>
  <c r="N24" i="20"/>
  <c r="J35" i="20" s="1"/>
  <c r="M24" i="20"/>
  <c r="J34" i="21"/>
  <c r="N33" i="21"/>
  <c r="M33" i="21"/>
  <c r="N32" i="21"/>
  <c r="M32" i="21"/>
  <c r="N31" i="21"/>
  <c r="M31" i="21"/>
  <c r="N30" i="21"/>
  <c r="M30" i="21"/>
  <c r="N29" i="21"/>
  <c r="M29" i="21"/>
  <c r="N28" i="21"/>
  <c r="M28" i="21"/>
  <c r="N27" i="21"/>
  <c r="M27" i="21"/>
  <c r="N26" i="21"/>
  <c r="M26" i="21"/>
  <c r="N25" i="21"/>
  <c r="M25" i="21"/>
  <c r="N24" i="21"/>
  <c r="J35" i="21" s="1"/>
  <c r="M24" i="21"/>
  <c r="J34" i="22"/>
  <c r="N33" i="22"/>
  <c r="M33" i="22"/>
  <c r="N32" i="22"/>
  <c r="M32" i="22"/>
  <c r="N31" i="22"/>
  <c r="M31" i="22"/>
  <c r="N30" i="22"/>
  <c r="M30" i="22"/>
  <c r="N29" i="22"/>
  <c r="M29" i="22"/>
  <c r="N28" i="22"/>
  <c r="M28" i="22"/>
  <c r="N27" i="22"/>
  <c r="M27" i="22"/>
  <c r="N26" i="22"/>
  <c r="M26" i="22"/>
  <c r="N25" i="22"/>
  <c r="M25" i="22"/>
  <c r="N24" i="22"/>
  <c r="J35" i="22" s="1"/>
  <c r="M24" i="22"/>
  <c r="J34" i="23"/>
  <c r="N33" i="23"/>
  <c r="M33" i="23"/>
  <c r="N32" i="23"/>
  <c r="M32" i="23"/>
  <c r="N31" i="23"/>
  <c r="M31" i="23"/>
  <c r="N30" i="23"/>
  <c r="M30" i="23"/>
  <c r="N29" i="23"/>
  <c r="M29" i="23"/>
  <c r="N28" i="23"/>
  <c r="M28" i="23"/>
  <c r="N27" i="23"/>
  <c r="M27" i="23"/>
  <c r="N26" i="23"/>
  <c r="M26" i="23"/>
  <c r="N25" i="23"/>
  <c r="M25" i="23"/>
  <c r="N24" i="23"/>
  <c r="J35" i="23" s="1"/>
  <c r="M24" i="23"/>
  <c r="J34" i="24"/>
  <c r="N33" i="24"/>
  <c r="M33" i="24"/>
  <c r="N32" i="24"/>
  <c r="M32" i="24"/>
  <c r="N31" i="24"/>
  <c r="M31" i="24"/>
  <c r="N30" i="24"/>
  <c r="M30" i="24"/>
  <c r="N29" i="24"/>
  <c r="M29" i="24"/>
  <c r="N28" i="24"/>
  <c r="M28" i="24"/>
  <c r="N27" i="24"/>
  <c r="M27" i="24"/>
  <c r="N26" i="24"/>
  <c r="M26" i="24"/>
  <c r="N25" i="24"/>
  <c r="M25" i="24"/>
  <c r="N24" i="24"/>
  <c r="J35" i="24" s="1"/>
  <c r="M24" i="24"/>
  <c r="J34" i="25"/>
  <c r="N33" i="25"/>
  <c r="M33" i="25"/>
  <c r="N32" i="25"/>
  <c r="M32" i="25"/>
  <c r="N31" i="25"/>
  <c r="M31" i="25"/>
  <c r="N30" i="25"/>
  <c r="M30" i="25"/>
  <c r="N29" i="25"/>
  <c r="M29" i="25"/>
  <c r="N28" i="25"/>
  <c r="M28" i="25"/>
  <c r="N27" i="25"/>
  <c r="M27" i="25"/>
  <c r="N26" i="25"/>
  <c r="M26" i="25"/>
  <c r="N25" i="25"/>
  <c r="M25" i="25"/>
  <c r="N24" i="25"/>
  <c r="J35" i="25" s="1"/>
  <c r="M24" i="25"/>
  <c r="J34" i="26"/>
  <c r="N33" i="26"/>
  <c r="M33" i="26"/>
  <c r="N32" i="26"/>
  <c r="M32" i="26"/>
  <c r="N31" i="26"/>
  <c r="M31" i="26"/>
  <c r="N30" i="26"/>
  <c r="M30" i="26"/>
  <c r="N29" i="26"/>
  <c r="M29" i="26"/>
  <c r="N28" i="26"/>
  <c r="M28" i="26"/>
  <c r="N27" i="26"/>
  <c r="M27" i="26"/>
  <c r="N26" i="26"/>
  <c r="M26" i="26"/>
  <c r="N25" i="26"/>
  <c r="M25" i="26"/>
  <c r="N24" i="26"/>
  <c r="J35" i="26" s="1"/>
  <c r="M24" i="26"/>
  <c r="J34" i="27"/>
  <c r="N33" i="27"/>
  <c r="M33" i="27"/>
  <c r="N32" i="27"/>
  <c r="M32" i="27"/>
  <c r="N31" i="27"/>
  <c r="M31" i="27"/>
  <c r="N30" i="27"/>
  <c r="M30" i="27"/>
  <c r="N29" i="27"/>
  <c r="M29" i="27"/>
  <c r="N28" i="27"/>
  <c r="M28" i="27"/>
  <c r="N27" i="27"/>
  <c r="M27" i="27"/>
  <c r="N26" i="27"/>
  <c r="M26" i="27"/>
  <c r="N25" i="27"/>
  <c r="M25" i="27"/>
  <c r="N24" i="27"/>
  <c r="J35" i="27" s="1"/>
  <c r="M24" i="27"/>
  <c r="J34" i="28"/>
  <c r="N33" i="28"/>
  <c r="M33" i="28"/>
  <c r="N32" i="28"/>
  <c r="M32" i="28"/>
  <c r="N31" i="28"/>
  <c r="M31" i="28"/>
  <c r="N30" i="28"/>
  <c r="M30" i="28"/>
  <c r="N29" i="28"/>
  <c r="M29" i="28"/>
  <c r="N28" i="28"/>
  <c r="M28" i="28"/>
  <c r="N27" i="28"/>
  <c r="M27" i="28"/>
  <c r="N26" i="28"/>
  <c r="M26" i="28"/>
  <c r="N25" i="28"/>
  <c r="M25" i="28"/>
  <c r="N24" i="28"/>
  <c r="J35" i="28" s="1"/>
  <c r="M24" i="28"/>
  <c r="J34" i="29"/>
  <c r="N33" i="29"/>
  <c r="M33" i="29"/>
  <c r="N32" i="29"/>
  <c r="M32" i="29"/>
  <c r="N31" i="29"/>
  <c r="M31" i="29"/>
  <c r="N30" i="29"/>
  <c r="M30" i="29"/>
  <c r="N29" i="29"/>
  <c r="M29" i="29"/>
  <c r="N28" i="29"/>
  <c r="M28" i="29"/>
  <c r="N27" i="29"/>
  <c r="M27" i="29"/>
  <c r="N26" i="29"/>
  <c r="M26" i="29"/>
  <c r="N25" i="29"/>
  <c r="M25" i="29"/>
  <c r="N24" i="29"/>
  <c r="J35" i="29" s="1"/>
  <c r="M24" i="29"/>
  <c r="J34" i="30"/>
  <c r="N33" i="30"/>
  <c r="M33" i="30"/>
  <c r="N32" i="30"/>
  <c r="M32" i="30"/>
  <c r="N31" i="30"/>
  <c r="M31" i="30"/>
  <c r="N30" i="30"/>
  <c r="M30" i="30"/>
  <c r="N29" i="30"/>
  <c r="M29" i="30"/>
  <c r="N28" i="30"/>
  <c r="M28" i="30"/>
  <c r="N27" i="30"/>
  <c r="M27" i="30"/>
  <c r="N26" i="30"/>
  <c r="M26" i="30"/>
  <c r="N25" i="30"/>
  <c r="M25" i="30"/>
  <c r="N24" i="30"/>
  <c r="J35" i="30" s="1"/>
  <c r="M24" i="30"/>
  <c r="J34" i="31"/>
  <c r="N33" i="31"/>
  <c r="M33" i="31"/>
  <c r="N32" i="31"/>
  <c r="M32" i="31"/>
  <c r="N31" i="31"/>
  <c r="M31" i="31"/>
  <c r="N30" i="31"/>
  <c r="M30" i="31"/>
  <c r="N29" i="31"/>
  <c r="M29" i="31"/>
  <c r="N28" i="31"/>
  <c r="M28" i="31"/>
  <c r="N27" i="31"/>
  <c r="M27" i="31"/>
  <c r="N26" i="31"/>
  <c r="M26" i="31"/>
  <c r="N25" i="31"/>
  <c r="M25" i="31"/>
  <c r="N24" i="31"/>
  <c r="J35" i="31" s="1"/>
  <c r="M24" i="31"/>
  <c r="M25" i="32"/>
  <c r="N25" i="32" s="1"/>
  <c r="M26" i="32"/>
  <c r="N26" i="32" s="1"/>
  <c r="M27" i="32"/>
  <c r="M28" i="32"/>
  <c r="M29" i="32"/>
  <c r="M30" i="32"/>
  <c r="M31" i="32"/>
  <c r="M32" i="32"/>
  <c r="M33" i="32"/>
  <c r="N27" i="32"/>
  <c r="N28" i="32"/>
  <c r="N29" i="32"/>
  <c r="N30" i="32"/>
  <c r="N31" i="32"/>
  <c r="N32" i="32"/>
  <c r="N33" i="32"/>
  <c r="N24" i="32"/>
  <c r="M24" i="32"/>
  <c r="J34" i="32"/>
  <c r="J35" i="32" l="1"/>
  <c r="J48" i="2" l="1"/>
  <c r="L384" i="1" l="1"/>
  <c r="K384" i="1"/>
  <c r="J384" i="1"/>
  <c r="I384" i="1"/>
  <c r="H384" i="1"/>
  <c r="G384" i="1"/>
  <c r="F384" i="1"/>
  <c r="E384" i="1"/>
  <c r="D384" i="1"/>
  <c r="C384" i="1"/>
  <c r="B384" i="1"/>
  <c r="L383" i="1"/>
  <c r="K383" i="1"/>
  <c r="J383" i="1"/>
  <c r="I383" i="1"/>
  <c r="H383" i="1"/>
  <c r="G383" i="1"/>
  <c r="F383" i="1"/>
  <c r="E383" i="1"/>
  <c r="D383" i="1"/>
  <c r="C383" i="1"/>
  <c r="B383" i="1"/>
  <c r="L382" i="1"/>
  <c r="K382" i="1"/>
  <c r="J382" i="1"/>
  <c r="I382" i="1"/>
  <c r="H382" i="1"/>
  <c r="G382" i="1"/>
  <c r="F382" i="1"/>
  <c r="E382" i="1"/>
  <c r="D382" i="1"/>
  <c r="C382" i="1"/>
  <c r="B382" i="1"/>
  <c r="L381" i="1"/>
  <c r="K381" i="1"/>
  <c r="J381" i="1"/>
  <c r="I381" i="1"/>
  <c r="H381" i="1"/>
  <c r="G381" i="1"/>
  <c r="F381" i="1"/>
  <c r="E381" i="1"/>
  <c r="D381" i="1"/>
  <c r="C381" i="1"/>
  <c r="B381" i="1"/>
  <c r="L380" i="1"/>
  <c r="K380" i="1"/>
  <c r="J380" i="1"/>
  <c r="I380" i="1"/>
  <c r="H380" i="1"/>
  <c r="G380" i="1"/>
  <c r="F380" i="1"/>
  <c r="E380" i="1"/>
  <c r="D380" i="1"/>
  <c r="C380" i="1"/>
  <c r="B380" i="1"/>
  <c r="L379" i="1"/>
  <c r="K379" i="1"/>
  <c r="J379" i="1"/>
  <c r="I379" i="1"/>
  <c r="H379" i="1"/>
  <c r="G379" i="1"/>
  <c r="F379" i="1"/>
  <c r="E379" i="1"/>
  <c r="D379" i="1"/>
  <c r="C379" i="1"/>
  <c r="B379" i="1"/>
  <c r="L378" i="1"/>
  <c r="K378" i="1"/>
  <c r="J378" i="1"/>
  <c r="I378" i="1"/>
  <c r="H378" i="1"/>
  <c r="G378" i="1"/>
  <c r="F378" i="1"/>
  <c r="E378" i="1"/>
  <c r="D378" i="1"/>
  <c r="C378" i="1"/>
  <c r="B378" i="1"/>
  <c r="L377" i="1"/>
  <c r="K377" i="1"/>
  <c r="J377" i="1"/>
  <c r="I377" i="1"/>
  <c r="H377" i="1"/>
  <c r="G377" i="1"/>
  <c r="F377" i="1"/>
  <c r="E377" i="1"/>
  <c r="D377" i="1"/>
  <c r="C377" i="1"/>
  <c r="B377" i="1"/>
  <c r="L376" i="1"/>
  <c r="K376" i="1"/>
  <c r="J376" i="1"/>
  <c r="I376" i="1"/>
  <c r="H376" i="1"/>
  <c r="G376" i="1"/>
  <c r="F376" i="1"/>
  <c r="E376" i="1"/>
  <c r="D376" i="1"/>
  <c r="C376" i="1"/>
  <c r="B376" i="1"/>
  <c r="L375" i="1"/>
  <c r="K375" i="1"/>
  <c r="J375" i="1"/>
  <c r="I375" i="1"/>
  <c r="H375" i="1"/>
  <c r="G375" i="1"/>
  <c r="F375" i="1"/>
  <c r="E375" i="1"/>
  <c r="D375" i="1"/>
  <c r="C375" i="1"/>
  <c r="B375" i="1"/>
  <c r="L374" i="1"/>
  <c r="K374" i="1"/>
  <c r="J374" i="1"/>
  <c r="I374" i="1"/>
  <c r="H374" i="1"/>
  <c r="G374" i="1"/>
  <c r="F374" i="1"/>
  <c r="E374" i="1"/>
  <c r="D374" i="1"/>
  <c r="C374" i="1"/>
  <c r="B374" i="1"/>
  <c r="L373" i="1"/>
  <c r="K373" i="1"/>
  <c r="J373" i="1"/>
  <c r="I373" i="1"/>
  <c r="H373" i="1"/>
  <c r="G373" i="1"/>
  <c r="F373" i="1"/>
  <c r="E373" i="1"/>
  <c r="D373" i="1"/>
  <c r="C373" i="1"/>
  <c r="B373" i="1"/>
  <c r="L372" i="1"/>
  <c r="K372" i="1"/>
  <c r="J372" i="1"/>
  <c r="I372" i="1"/>
  <c r="H372" i="1"/>
  <c r="G372" i="1"/>
  <c r="F372" i="1"/>
  <c r="E372" i="1"/>
  <c r="D372" i="1"/>
  <c r="C372" i="1"/>
  <c r="B372" i="1"/>
  <c r="L371" i="1"/>
  <c r="K371" i="1"/>
  <c r="J371" i="1"/>
  <c r="I371" i="1"/>
  <c r="H371" i="1"/>
  <c r="G371" i="1"/>
  <c r="F371" i="1"/>
  <c r="E371" i="1"/>
  <c r="D371" i="1"/>
  <c r="C371" i="1"/>
  <c r="B371" i="1"/>
  <c r="L370" i="1"/>
  <c r="K370" i="1"/>
  <c r="J370" i="1"/>
  <c r="I370" i="1"/>
  <c r="H370" i="1"/>
  <c r="G370" i="1"/>
  <c r="F370" i="1"/>
  <c r="E370" i="1"/>
  <c r="D370" i="1"/>
  <c r="C370" i="1"/>
  <c r="B370" i="1"/>
  <c r="L369" i="1"/>
  <c r="K369" i="1"/>
  <c r="J369" i="1"/>
  <c r="I369" i="1"/>
  <c r="H369" i="1"/>
  <c r="G369" i="1"/>
  <c r="F369" i="1"/>
  <c r="E369" i="1"/>
  <c r="D369" i="1"/>
  <c r="C369" i="1"/>
  <c r="B369" i="1"/>
  <c r="L368" i="1"/>
  <c r="K368" i="1"/>
  <c r="J368" i="1"/>
  <c r="I368" i="1"/>
  <c r="H368" i="1"/>
  <c r="G368" i="1"/>
  <c r="F368" i="1"/>
  <c r="E368" i="1"/>
  <c r="D368" i="1"/>
  <c r="C368" i="1"/>
  <c r="B368" i="1"/>
  <c r="L367" i="1"/>
  <c r="K367" i="1"/>
  <c r="J367" i="1"/>
  <c r="I367" i="1"/>
  <c r="H367" i="1"/>
  <c r="G367" i="1"/>
  <c r="F367" i="1"/>
  <c r="E367" i="1"/>
  <c r="D367" i="1"/>
  <c r="C367" i="1"/>
  <c r="B367" i="1"/>
  <c r="L366" i="1"/>
  <c r="K366" i="1"/>
  <c r="J366" i="1"/>
  <c r="I366" i="1"/>
  <c r="H366" i="1"/>
  <c r="G366" i="1"/>
  <c r="F366" i="1"/>
  <c r="E366" i="1"/>
  <c r="D366" i="1"/>
  <c r="C366" i="1"/>
  <c r="B366" i="1"/>
  <c r="L365" i="1"/>
  <c r="K365" i="1"/>
  <c r="J365" i="1"/>
  <c r="I365" i="1"/>
  <c r="H365" i="1"/>
  <c r="G365" i="1"/>
  <c r="F365" i="1"/>
  <c r="E365" i="1"/>
  <c r="D365" i="1"/>
  <c r="C365" i="1"/>
  <c r="B365" i="1"/>
  <c r="L364" i="1"/>
  <c r="K364" i="1"/>
  <c r="J364" i="1"/>
  <c r="I364" i="1"/>
  <c r="H364" i="1"/>
  <c r="G364" i="1"/>
  <c r="F364" i="1"/>
  <c r="E364" i="1"/>
  <c r="D364" i="1"/>
  <c r="C364" i="1"/>
  <c r="B364" i="1"/>
  <c r="L363" i="1"/>
  <c r="K363" i="1"/>
  <c r="J363" i="1"/>
  <c r="I363" i="1"/>
  <c r="H363" i="1"/>
  <c r="G363" i="1"/>
  <c r="F363" i="1"/>
  <c r="E363" i="1"/>
  <c r="D363" i="1"/>
  <c r="C363" i="1"/>
  <c r="B363" i="1"/>
  <c r="L362" i="1"/>
  <c r="K362" i="1"/>
  <c r="J362" i="1"/>
  <c r="I362" i="1"/>
  <c r="H362" i="1"/>
  <c r="G362" i="1"/>
  <c r="F362" i="1"/>
  <c r="E362" i="1"/>
  <c r="D362" i="1"/>
  <c r="C362" i="1"/>
  <c r="B362" i="1"/>
  <c r="L361" i="1"/>
  <c r="K361" i="1"/>
  <c r="J361" i="1"/>
  <c r="I361" i="1"/>
  <c r="H361" i="1"/>
  <c r="G361" i="1"/>
  <c r="F361" i="1"/>
  <c r="E361" i="1"/>
  <c r="D361" i="1"/>
  <c r="C361" i="1"/>
  <c r="B361" i="1"/>
  <c r="L360" i="1"/>
  <c r="K360" i="1"/>
  <c r="J360" i="1"/>
  <c r="I360" i="1"/>
  <c r="H360" i="1"/>
  <c r="G360" i="1"/>
  <c r="F360" i="1"/>
  <c r="E360" i="1"/>
  <c r="D360" i="1"/>
  <c r="C360" i="1"/>
  <c r="B360" i="1"/>
  <c r="L359" i="1"/>
  <c r="K359" i="1"/>
  <c r="J359" i="1"/>
  <c r="I359" i="1"/>
  <c r="H359" i="1"/>
  <c r="G359" i="1"/>
  <c r="F359" i="1"/>
  <c r="E359" i="1"/>
  <c r="D359" i="1"/>
  <c r="C359" i="1"/>
  <c r="B359" i="1"/>
  <c r="L358" i="1"/>
  <c r="K358" i="1"/>
  <c r="J358" i="1"/>
  <c r="I358" i="1"/>
  <c r="H358" i="1"/>
  <c r="G358" i="1"/>
  <c r="F358" i="1"/>
  <c r="E358" i="1"/>
  <c r="D358" i="1"/>
  <c r="C358" i="1"/>
  <c r="B358" i="1"/>
  <c r="L357" i="1"/>
  <c r="K357" i="1"/>
  <c r="J357" i="1"/>
  <c r="I357" i="1"/>
  <c r="H357" i="1"/>
  <c r="G357" i="1"/>
  <c r="F357" i="1"/>
  <c r="E357" i="1"/>
  <c r="D357" i="1"/>
  <c r="C357" i="1"/>
  <c r="B357" i="1"/>
  <c r="L356" i="1"/>
  <c r="K356" i="1"/>
  <c r="J356" i="1"/>
  <c r="I356" i="1"/>
  <c r="H356" i="1"/>
  <c r="G356" i="1"/>
  <c r="F356" i="1"/>
  <c r="E356" i="1"/>
  <c r="D356" i="1"/>
  <c r="C356" i="1"/>
  <c r="B356" i="1"/>
  <c r="L355" i="1"/>
  <c r="K355" i="1"/>
  <c r="J355" i="1"/>
  <c r="I355" i="1"/>
  <c r="H355" i="1"/>
  <c r="G355" i="1"/>
  <c r="F355" i="1"/>
  <c r="E355" i="1"/>
  <c r="D355" i="1"/>
  <c r="C355" i="1"/>
  <c r="B355" i="1"/>
  <c r="L354" i="1"/>
  <c r="K354" i="1"/>
  <c r="J354" i="1"/>
  <c r="I354" i="1"/>
  <c r="H354" i="1"/>
  <c r="G354" i="1"/>
  <c r="F354" i="1"/>
  <c r="E354" i="1"/>
  <c r="D354" i="1"/>
  <c r="C354" i="1"/>
  <c r="B354" i="1"/>
  <c r="L353" i="1"/>
  <c r="K353" i="1"/>
  <c r="J353" i="1"/>
  <c r="I353" i="1"/>
  <c r="H353" i="1"/>
  <c r="G353" i="1"/>
  <c r="F353" i="1"/>
  <c r="E353" i="1"/>
  <c r="D353" i="1"/>
  <c r="C353" i="1"/>
  <c r="B353" i="1"/>
  <c r="L352" i="1"/>
  <c r="K352" i="1"/>
  <c r="J352" i="1"/>
  <c r="I352" i="1"/>
  <c r="H352" i="1"/>
  <c r="G352" i="1"/>
  <c r="F352" i="1"/>
  <c r="E352" i="1"/>
  <c r="D352" i="1"/>
  <c r="C352" i="1"/>
  <c r="B352" i="1"/>
  <c r="L351" i="1"/>
  <c r="K351" i="1"/>
  <c r="J351" i="1"/>
  <c r="I351" i="1"/>
  <c r="H351" i="1"/>
  <c r="G351" i="1"/>
  <c r="F351" i="1"/>
  <c r="E351" i="1"/>
  <c r="D351" i="1"/>
  <c r="C351" i="1"/>
  <c r="B351" i="1"/>
  <c r="L350" i="1"/>
  <c r="K350" i="1"/>
  <c r="J350" i="1"/>
  <c r="I350" i="1"/>
  <c r="H350" i="1"/>
  <c r="G350" i="1"/>
  <c r="F350" i="1"/>
  <c r="E350" i="1"/>
  <c r="D350" i="1"/>
  <c r="C350" i="1"/>
  <c r="B350" i="1"/>
  <c r="L349" i="1"/>
  <c r="K349" i="1"/>
  <c r="J349" i="1"/>
  <c r="I349" i="1"/>
  <c r="H349" i="1"/>
  <c r="G349" i="1"/>
  <c r="F349" i="1"/>
  <c r="E349" i="1"/>
  <c r="D349" i="1"/>
  <c r="C349" i="1"/>
  <c r="B349" i="1"/>
  <c r="L348" i="1"/>
  <c r="K348" i="1"/>
  <c r="J348" i="1"/>
  <c r="I348" i="1"/>
  <c r="H348" i="1"/>
  <c r="G348" i="1"/>
  <c r="F348" i="1"/>
  <c r="E348" i="1"/>
  <c r="D348" i="1"/>
  <c r="C348" i="1"/>
  <c r="B348" i="1"/>
  <c r="L347" i="1"/>
  <c r="K347" i="1"/>
  <c r="J347" i="1"/>
  <c r="I347" i="1"/>
  <c r="H347" i="1"/>
  <c r="G347" i="1"/>
  <c r="F347" i="1"/>
  <c r="E347" i="1"/>
  <c r="D347" i="1"/>
  <c r="C347" i="1"/>
  <c r="B347" i="1"/>
  <c r="L346" i="1"/>
  <c r="K346" i="1"/>
  <c r="J346" i="1"/>
  <c r="I346" i="1"/>
  <c r="H346" i="1"/>
  <c r="G346" i="1"/>
  <c r="F346" i="1"/>
  <c r="E346" i="1"/>
  <c r="D346" i="1"/>
  <c r="C346" i="1"/>
  <c r="B346" i="1"/>
  <c r="L345" i="1"/>
  <c r="K345" i="1"/>
  <c r="J345" i="1"/>
  <c r="I345" i="1"/>
  <c r="H345" i="1"/>
  <c r="G345" i="1"/>
  <c r="F345" i="1"/>
  <c r="E345" i="1"/>
  <c r="D345" i="1"/>
  <c r="C345" i="1"/>
  <c r="B345" i="1"/>
  <c r="L344" i="1"/>
  <c r="K344" i="1"/>
  <c r="J344" i="1"/>
  <c r="I344" i="1"/>
  <c r="H344" i="1"/>
  <c r="G344" i="1"/>
  <c r="F344" i="1"/>
  <c r="E344" i="1"/>
  <c r="D344" i="1"/>
  <c r="C344" i="1"/>
  <c r="B344" i="1"/>
  <c r="L343" i="1"/>
  <c r="K343" i="1"/>
  <c r="J343" i="1"/>
  <c r="I343" i="1"/>
  <c r="H343" i="1"/>
  <c r="G343" i="1"/>
  <c r="F343" i="1"/>
  <c r="E343" i="1"/>
  <c r="D343" i="1"/>
  <c r="C343" i="1"/>
  <c r="B343" i="1"/>
  <c r="L342" i="1"/>
  <c r="K342" i="1"/>
  <c r="J342" i="1"/>
  <c r="I342" i="1"/>
  <c r="H342" i="1"/>
  <c r="G342" i="1"/>
  <c r="F342" i="1"/>
  <c r="E342" i="1"/>
  <c r="D342" i="1"/>
  <c r="C342" i="1"/>
  <c r="B342" i="1"/>
  <c r="L341" i="1"/>
  <c r="K341" i="1"/>
  <c r="J341" i="1"/>
  <c r="I341" i="1"/>
  <c r="H341" i="1"/>
  <c r="G341" i="1"/>
  <c r="F341" i="1"/>
  <c r="E341" i="1"/>
  <c r="D341" i="1"/>
  <c r="C341" i="1"/>
  <c r="B341" i="1"/>
  <c r="L340" i="1"/>
  <c r="K340" i="1"/>
  <c r="J340" i="1"/>
  <c r="I340" i="1"/>
  <c r="H340" i="1"/>
  <c r="G340" i="1"/>
  <c r="F340" i="1"/>
  <c r="E340" i="1"/>
  <c r="D340" i="1"/>
  <c r="C340" i="1"/>
  <c r="B340" i="1"/>
  <c r="L339" i="1"/>
  <c r="K339" i="1"/>
  <c r="J339" i="1"/>
  <c r="I339" i="1"/>
  <c r="H339" i="1"/>
  <c r="G339" i="1"/>
  <c r="F339" i="1"/>
  <c r="E339" i="1"/>
  <c r="D339" i="1"/>
  <c r="C339" i="1"/>
  <c r="B339" i="1"/>
  <c r="L338" i="1"/>
  <c r="K338" i="1"/>
  <c r="J338" i="1"/>
  <c r="I338" i="1"/>
  <c r="H338" i="1"/>
  <c r="G338" i="1"/>
  <c r="F338" i="1"/>
  <c r="E338" i="1"/>
  <c r="D338" i="1"/>
  <c r="C338" i="1"/>
  <c r="B338" i="1"/>
  <c r="L337" i="1"/>
  <c r="K337" i="1"/>
  <c r="J337" i="1"/>
  <c r="I337" i="1"/>
  <c r="H337" i="1"/>
  <c r="G337" i="1"/>
  <c r="F337" i="1"/>
  <c r="E337" i="1"/>
  <c r="D337" i="1"/>
  <c r="C337" i="1"/>
  <c r="B337" i="1"/>
  <c r="L336" i="1"/>
  <c r="K336" i="1"/>
  <c r="J336" i="1"/>
  <c r="I336" i="1"/>
  <c r="H336" i="1"/>
  <c r="G336" i="1"/>
  <c r="F336" i="1"/>
  <c r="E336" i="1"/>
  <c r="D336" i="1"/>
  <c r="C336" i="1"/>
  <c r="B336" i="1"/>
  <c r="L335" i="1"/>
  <c r="K335" i="1"/>
  <c r="J335" i="1"/>
  <c r="I335" i="1"/>
  <c r="H335" i="1"/>
  <c r="G335" i="1"/>
  <c r="F335" i="1"/>
  <c r="E335" i="1"/>
  <c r="D335" i="1"/>
  <c r="C335" i="1"/>
  <c r="B335" i="1"/>
  <c r="L334" i="1"/>
  <c r="K334" i="1"/>
  <c r="J334" i="1"/>
  <c r="I334" i="1"/>
  <c r="H334" i="1"/>
  <c r="G334" i="1"/>
  <c r="F334" i="1"/>
  <c r="E334" i="1"/>
  <c r="D334" i="1"/>
  <c r="C334" i="1"/>
  <c r="B334" i="1"/>
  <c r="L333" i="1"/>
  <c r="K333" i="1"/>
  <c r="J333" i="1"/>
  <c r="I333" i="1"/>
  <c r="H333" i="1"/>
  <c r="G333" i="1"/>
  <c r="F333" i="1"/>
  <c r="E333" i="1"/>
  <c r="D333" i="1"/>
  <c r="C333" i="1"/>
  <c r="B333" i="1"/>
  <c r="L332" i="1"/>
  <c r="K332" i="1"/>
  <c r="J332" i="1"/>
  <c r="I332" i="1"/>
  <c r="H332" i="1"/>
  <c r="G332" i="1"/>
  <c r="F332" i="1"/>
  <c r="E332" i="1"/>
  <c r="D332" i="1"/>
  <c r="C332" i="1"/>
  <c r="B332" i="1"/>
  <c r="L331" i="1"/>
  <c r="K331" i="1"/>
  <c r="J331" i="1"/>
  <c r="I331" i="1"/>
  <c r="H331" i="1"/>
  <c r="G331" i="1"/>
  <c r="F331" i="1"/>
  <c r="E331" i="1"/>
  <c r="D331" i="1"/>
  <c r="C331" i="1"/>
  <c r="B331" i="1"/>
  <c r="L330" i="1"/>
  <c r="K330" i="1"/>
  <c r="J330" i="1"/>
  <c r="I330" i="1"/>
  <c r="H330" i="1"/>
  <c r="G330" i="1"/>
  <c r="F330" i="1"/>
  <c r="E330" i="1"/>
  <c r="D330" i="1"/>
  <c r="C330" i="1"/>
  <c r="B330" i="1"/>
  <c r="L329" i="1"/>
  <c r="K329" i="1"/>
  <c r="J329" i="1"/>
  <c r="I329" i="1"/>
  <c r="H329" i="1"/>
  <c r="G329" i="1"/>
  <c r="F329" i="1"/>
  <c r="E329" i="1"/>
  <c r="D329" i="1"/>
  <c r="C329" i="1"/>
  <c r="B329" i="1"/>
  <c r="L328" i="1"/>
  <c r="K328" i="1"/>
  <c r="J328" i="1"/>
  <c r="I328" i="1"/>
  <c r="H328" i="1"/>
  <c r="G328" i="1"/>
  <c r="F328" i="1"/>
  <c r="E328" i="1"/>
  <c r="D328" i="1"/>
  <c r="C328" i="1"/>
  <c r="B328" i="1"/>
  <c r="L327" i="1"/>
  <c r="K327" i="1"/>
  <c r="J327" i="1"/>
  <c r="I327" i="1"/>
  <c r="H327" i="1"/>
  <c r="G327" i="1"/>
  <c r="F327" i="1"/>
  <c r="E327" i="1"/>
  <c r="D327" i="1"/>
  <c r="C327" i="1"/>
  <c r="B327" i="1"/>
  <c r="L326" i="1"/>
  <c r="K326" i="1"/>
  <c r="J326" i="1"/>
  <c r="I326" i="1"/>
  <c r="H326" i="1"/>
  <c r="G326" i="1"/>
  <c r="F326" i="1"/>
  <c r="E326" i="1"/>
  <c r="D326" i="1"/>
  <c r="C326" i="1"/>
  <c r="B326" i="1"/>
  <c r="L325" i="1"/>
  <c r="K325" i="1"/>
  <c r="J325" i="1"/>
  <c r="I325" i="1"/>
  <c r="H325" i="1"/>
  <c r="G325" i="1"/>
  <c r="F325" i="1"/>
  <c r="E325" i="1"/>
  <c r="D325" i="1"/>
  <c r="C325" i="1"/>
  <c r="B325" i="1"/>
  <c r="L324" i="1"/>
  <c r="K324" i="1"/>
  <c r="J324" i="1"/>
  <c r="I324" i="1"/>
  <c r="H324" i="1"/>
  <c r="G324" i="1"/>
  <c r="F324" i="1"/>
  <c r="E324" i="1"/>
  <c r="D324" i="1"/>
  <c r="C324" i="1"/>
  <c r="B324" i="1"/>
  <c r="L323" i="1"/>
  <c r="K323" i="1"/>
  <c r="J323" i="1"/>
  <c r="I323" i="1"/>
  <c r="H323" i="1"/>
  <c r="G323" i="1"/>
  <c r="F323" i="1"/>
  <c r="E323" i="1"/>
  <c r="D323" i="1"/>
  <c r="C323" i="1"/>
  <c r="B323" i="1"/>
  <c r="L322" i="1"/>
  <c r="K322" i="1"/>
  <c r="J322" i="1"/>
  <c r="I322" i="1"/>
  <c r="H322" i="1"/>
  <c r="G322" i="1"/>
  <c r="F322" i="1"/>
  <c r="E322" i="1"/>
  <c r="D322" i="1"/>
  <c r="C322" i="1"/>
  <c r="B322" i="1"/>
  <c r="L321" i="1"/>
  <c r="K321" i="1"/>
  <c r="J321" i="1"/>
  <c r="I321" i="1"/>
  <c r="H321" i="1"/>
  <c r="G321" i="1"/>
  <c r="F321" i="1"/>
  <c r="E321" i="1"/>
  <c r="D321" i="1"/>
  <c r="C321" i="1"/>
  <c r="B321" i="1"/>
  <c r="L320" i="1"/>
  <c r="K320" i="1"/>
  <c r="J320" i="1"/>
  <c r="I320" i="1"/>
  <c r="H320" i="1"/>
  <c r="G320" i="1"/>
  <c r="F320" i="1"/>
  <c r="E320" i="1"/>
  <c r="D320" i="1"/>
  <c r="C320" i="1"/>
  <c r="B320" i="1"/>
  <c r="L319" i="1"/>
  <c r="K319" i="1"/>
  <c r="J319" i="1"/>
  <c r="I319" i="1"/>
  <c r="H319" i="1"/>
  <c r="G319" i="1"/>
  <c r="F319" i="1"/>
  <c r="E319" i="1"/>
  <c r="D319" i="1"/>
  <c r="C319" i="1"/>
  <c r="B319" i="1"/>
  <c r="L318" i="1"/>
  <c r="K318" i="1"/>
  <c r="J318" i="1"/>
  <c r="I318" i="1"/>
  <c r="H318" i="1"/>
  <c r="G318" i="1"/>
  <c r="F318" i="1"/>
  <c r="E318" i="1"/>
  <c r="D318" i="1"/>
  <c r="C318" i="1"/>
  <c r="B318" i="1"/>
  <c r="L317" i="1"/>
  <c r="K317" i="1"/>
  <c r="J317" i="1"/>
  <c r="I317" i="1"/>
  <c r="H317" i="1"/>
  <c r="G317" i="1"/>
  <c r="F317" i="1"/>
  <c r="E317" i="1"/>
  <c r="D317" i="1"/>
  <c r="C317" i="1"/>
  <c r="B317" i="1"/>
  <c r="L316" i="1"/>
  <c r="K316" i="1"/>
  <c r="J316" i="1"/>
  <c r="I316" i="1"/>
  <c r="H316" i="1"/>
  <c r="G316" i="1"/>
  <c r="F316" i="1"/>
  <c r="E316" i="1"/>
  <c r="D316" i="1"/>
  <c r="C316" i="1"/>
  <c r="B316" i="1"/>
  <c r="L315" i="1"/>
  <c r="K315" i="1"/>
  <c r="J315" i="1"/>
  <c r="I315" i="1"/>
  <c r="H315" i="1"/>
  <c r="G315" i="1"/>
  <c r="F315" i="1"/>
  <c r="E315" i="1"/>
  <c r="D315" i="1"/>
  <c r="C315" i="1"/>
  <c r="B315" i="1"/>
  <c r="L314" i="1"/>
  <c r="K314" i="1"/>
  <c r="J314" i="1"/>
  <c r="I314" i="1"/>
  <c r="H314" i="1"/>
  <c r="G314" i="1"/>
  <c r="F314" i="1"/>
  <c r="E314" i="1"/>
  <c r="D314" i="1"/>
  <c r="C314" i="1"/>
  <c r="B314" i="1"/>
  <c r="L313" i="1"/>
  <c r="K313" i="1"/>
  <c r="J313" i="1"/>
  <c r="I313" i="1"/>
  <c r="H313" i="1"/>
  <c r="G313" i="1"/>
  <c r="F313" i="1"/>
  <c r="E313" i="1"/>
  <c r="D313" i="1"/>
  <c r="C313" i="1"/>
  <c r="B313" i="1"/>
  <c r="L312" i="1"/>
  <c r="K312" i="1"/>
  <c r="J312" i="1"/>
  <c r="I312" i="1"/>
  <c r="H312" i="1"/>
  <c r="G312" i="1"/>
  <c r="F312" i="1"/>
  <c r="E312" i="1"/>
  <c r="D312" i="1"/>
  <c r="C312" i="1"/>
  <c r="B312" i="1"/>
  <c r="L311" i="1"/>
  <c r="K311" i="1"/>
  <c r="J311" i="1"/>
  <c r="I311" i="1"/>
  <c r="H311" i="1"/>
  <c r="G311" i="1"/>
  <c r="F311" i="1"/>
  <c r="E311" i="1"/>
  <c r="D311" i="1"/>
  <c r="C311" i="1"/>
  <c r="B311" i="1"/>
  <c r="L310" i="1"/>
  <c r="K310" i="1"/>
  <c r="J310" i="1"/>
  <c r="I310" i="1"/>
  <c r="H310" i="1"/>
  <c r="G310" i="1"/>
  <c r="F310" i="1"/>
  <c r="E310" i="1"/>
  <c r="D310" i="1"/>
  <c r="C310" i="1"/>
  <c r="B310" i="1"/>
  <c r="L309" i="1"/>
  <c r="K309" i="1"/>
  <c r="J309" i="1"/>
  <c r="I309" i="1"/>
  <c r="H309" i="1"/>
  <c r="G309" i="1"/>
  <c r="F309" i="1"/>
  <c r="E309" i="1"/>
  <c r="D309" i="1"/>
  <c r="C309" i="1"/>
  <c r="B309" i="1"/>
  <c r="L308" i="1"/>
  <c r="K308" i="1"/>
  <c r="J308" i="1"/>
  <c r="I308" i="1"/>
  <c r="H308" i="1"/>
  <c r="G308" i="1"/>
  <c r="F308" i="1"/>
  <c r="E308" i="1"/>
  <c r="D308" i="1"/>
  <c r="C308" i="1"/>
  <c r="B308" i="1"/>
  <c r="L307" i="1"/>
  <c r="K307" i="1"/>
  <c r="J307" i="1"/>
  <c r="I307" i="1"/>
  <c r="H307" i="1"/>
  <c r="G307" i="1"/>
  <c r="F307" i="1"/>
  <c r="E307" i="1"/>
  <c r="D307" i="1"/>
  <c r="C307" i="1"/>
  <c r="B307" i="1"/>
  <c r="L306" i="1"/>
  <c r="K306" i="1"/>
  <c r="J306" i="1"/>
  <c r="I306" i="1"/>
  <c r="H306" i="1"/>
  <c r="G306" i="1"/>
  <c r="F306" i="1"/>
  <c r="E306" i="1"/>
  <c r="D306" i="1"/>
  <c r="C306" i="1"/>
  <c r="B306" i="1"/>
  <c r="L305" i="1"/>
  <c r="K305" i="1"/>
  <c r="J305" i="1"/>
  <c r="I305" i="1"/>
  <c r="H305" i="1"/>
  <c r="G305" i="1"/>
  <c r="F305" i="1"/>
  <c r="E305" i="1"/>
  <c r="D305" i="1"/>
  <c r="C305" i="1"/>
  <c r="B305" i="1"/>
  <c r="L304" i="1"/>
  <c r="K304" i="1"/>
  <c r="J304" i="1"/>
  <c r="I304" i="1"/>
  <c r="H304" i="1"/>
  <c r="G304" i="1"/>
  <c r="F304" i="1"/>
  <c r="E304" i="1"/>
  <c r="D304" i="1"/>
  <c r="C304" i="1"/>
  <c r="B304" i="1"/>
  <c r="L303" i="1"/>
  <c r="K303" i="1"/>
  <c r="J303" i="1"/>
  <c r="I303" i="1"/>
  <c r="H303" i="1"/>
  <c r="G303" i="1"/>
  <c r="F303" i="1"/>
  <c r="E303" i="1"/>
  <c r="D303" i="1"/>
  <c r="C303" i="1"/>
  <c r="B303" i="1"/>
  <c r="L302" i="1"/>
  <c r="K302" i="1"/>
  <c r="J302" i="1"/>
  <c r="I302" i="1"/>
  <c r="H302" i="1"/>
  <c r="G302" i="1"/>
  <c r="F302" i="1"/>
  <c r="E302" i="1"/>
  <c r="D302" i="1"/>
  <c r="C302" i="1"/>
  <c r="B302" i="1"/>
  <c r="L301" i="1"/>
  <c r="K301" i="1"/>
  <c r="J301" i="1"/>
  <c r="I301" i="1"/>
  <c r="H301" i="1"/>
  <c r="G301" i="1"/>
  <c r="F301" i="1"/>
  <c r="E301" i="1"/>
  <c r="D301" i="1"/>
  <c r="C301" i="1"/>
  <c r="B301" i="1"/>
  <c r="L300" i="1"/>
  <c r="K300" i="1"/>
  <c r="J300" i="1"/>
  <c r="I300" i="1"/>
  <c r="H300" i="1"/>
  <c r="G300" i="1"/>
  <c r="F300" i="1"/>
  <c r="E300" i="1"/>
  <c r="D300" i="1"/>
  <c r="C300" i="1"/>
  <c r="B300" i="1"/>
  <c r="L299" i="1"/>
  <c r="K299" i="1"/>
  <c r="J299" i="1"/>
  <c r="I299" i="1"/>
  <c r="H299" i="1"/>
  <c r="G299" i="1"/>
  <c r="F299" i="1"/>
  <c r="E299" i="1"/>
  <c r="D299" i="1"/>
  <c r="C299" i="1"/>
  <c r="B299" i="1"/>
  <c r="L298" i="1"/>
  <c r="K298" i="1"/>
  <c r="J298" i="1"/>
  <c r="I298" i="1"/>
  <c r="H298" i="1"/>
  <c r="G298" i="1"/>
  <c r="F298" i="1"/>
  <c r="E298" i="1"/>
  <c r="D298" i="1"/>
  <c r="C298" i="1"/>
  <c r="B298" i="1"/>
  <c r="L297" i="1"/>
  <c r="K297" i="1"/>
  <c r="J297" i="1"/>
  <c r="I297" i="1"/>
  <c r="H297" i="1"/>
  <c r="G297" i="1"/>
  <c r="F297" i="1"/>
  <c r="E297" i="1"/>
  <c r="D297" i="1"/>
  <c r="C297" i="1"/>
  <c r="B297" i="1"/>
  <c r="L296" i="1"/>
  <c r="K296" i="1"/>
  <c r="J296" i="1"/>
  <c r="I296" i="1"/>
  <c r="H296" i="1"/>
  <c r="G296" i="1"/>
  <c r="F296" i="1"/>
  <c r="E296" i="1"/>
  <c r="D296" i="1"/>
  <c r="C296" i="1"/>
  <c r="B296" i="1"/>
  <c r="L295" i="1"/>
  <c r="K295" i="1"/>
  <c r="J295" i="1"/>
  <c r="I295" i="1"/>
  <c r="H295" i="1"/>
  <c r="G295" i="1"/>
  <c r="F295" i="1"/>
  <c r="E295" i="1"/>
  <c r="D295" i="1"/>
  <c r="C295" i="1"/>
  <c r="B295" i="1"/>
  <c r="L294" i="1"/>
  <c r="K294" i="1"/>
  <c r="J294" i="1"/>
  <c r="I294" i="1"/>
  <c r="H294" i="1"/>
  <c r="G294" i="1"/>
  <c r="F294" i="1"/>
  <c r="E294" i="1"/>
  <c r="D294" i="1"/>
  <c r="C294" i="1"/>
  <c r="B294" i="1"/>
  <c r="L293" i="1"/>
  <c r="K293" i="1"/>
  <c r="J293" i="1"/>
  <c r="I293" i="1"/>
  <c r="H293" i="1"/>
  <c r="G293" i="1"/>
  <c r="F293" i="1"/>
  <c r="E293" i="1"/>
  <c r="D293" i="1"/>
  <c r="C293" i="1"/>
  <c r="B293" i="1"/>
  <c r="L292" i="1"/>
  <c r="K292" i="1"/>
  <c r="J292" i="1"/>
  <c r="I292" i="1"/>
  <c r="H292" i="1"/>
  <c r="G292" i="1"/>
  <c r="F292" i="1"/>
  <c r="E292" i="1"/>
  <c r="D292" i="1"/>
  <c r="C292" i="1"/>
  <c r="B292" i="1"/>
  <c r="L291" i="1"/>
  <c r="K291" i="1"/>
  <c r="J291" i="1"/>
  <c r="I291" i="1"/>
  <c r="H291" i="1"/>
  <c r="G291" i="1"/>
  <c r="F291" i="1"/>
  <c r="E291" i="1"/>
  <c r="D291" i="1"/>
  <c r="C291" i="1"/>
  <c r="B291" i="1"/>
  <c r="L290" i="1"/>
  <c r="K290" i="1"/>
  <c r="J290" i="1"/>
  <c r="I290" i="1"/>
  <c r="H290" i="1"/>
  <c r="G290" i="1"/>
  <c r="F290" i="1"/>
  <c r="E290" i="1"/>
  <c r="D290" i="1"/>
  <c r="C290" i="1"/>
  <c r="B290" i="1"/>
  <c r="L289" i="1"/>
  <c r="K289" i="1"/>
  <c r="J289" i="1"/>
  <c r="I289" i="1"/>
  <c r="H289" i="1"/>
  <c r="G289" i="1"/>
  <c r="F289" i="1"/>
  <c r="E289" i="1"/>
  <c r="D289" i="1"/>
  <c r="C289" i="1"/>
  <c r="B289" i="1"/>
  <c r="L288" i="1"/>
  <c r="K288" i="1"/>
  <c r="J288" i="1"/>
  <c r="I288" i="1"/>
  <c r="H288" i="1"/>
  <c r="G288" i="1"/>
  <c r="F288" i="1"/>
  <c r="E288" i="1"/>
  <c r="D288" i="1"/>
  <c r="C288" i="1"/>
  <c r="B288" i="1"/>
  <c r="L287" i="1"/>
  <c r="K287" i="1"/>
  <c r="J287" i="1"/>
  <c r="I287" i="1"/>
  <c r="H287" i="1"/>
  <c r="G287" i="1"/>
  <c r="F287" i="1"/>
  <c r="E287" i="1"/>
  <c r="D287" i="1"/>
  <c r="C287" i="1"/>
  <c r="B287" i="1"/>
  <c r="L286" i="1"/>
  <c r="K286" i="1"/>
  <c r="J286" i="1"/>
  <c r="I286" i="1"/>
  <c r="H286" i="1"/>
  <c r="G286" i="1"/>
  <c r="F286" i="1"/>
  <c r="E286" i="1"/>
  <c r="D286" i="1"/>
  <c r="C286" i="1"/>
  <c r="B286" i="1"/>
  <c r="L285" i="1"/>
  <c r="K285" i="1"/>
  <c r="J285" i="1"/>
  <c r="I285" i="1"/>
  <c r="H285" i="1"/>
  <c r="G285" i="1"/>
  <c r="F285" i="1"/>
  <c r="E285" i="1"/>
  <c r="D285" i="1"/>
  <c r="C285" i="1"/>
  <c r="B285" i="1"/>
  <c r="L284" i="1"/>
  <c r="K284" i="1"/>
  <c r="J284" i="1"/>
  <c r="I284" i="1"/>
  <c r="H284" i="1"/>
  <c r="G284" i="1"/>
  <c r="F284" i="1"/>
  <c r="E284" i="1"/>
  <c r="D284" i="1"/>
  <c r="C284" i="1"/>
  <c r="B284" i="1"/>
  <c r="L283" i="1"/>
  <c r="K283" i="1"/>
  <c r="J283" i="1"/>
  <c r="I283" i="1"/>
  <c r="H283" i="1"/>
  <c r="G283" i="1"/>
  <c r="F283" i="1"/>
  <c r="E283" i="1"/>
  <c r="D283" i="1"/>
  <c r="C283" i="1"/>
  <c r="B283" i="1"/>
  <c r="L282" i="1"/>
  <c r="K282" i="1"/>
  <c r="J282" i="1"/>
  <c r="I282" i="1"/>
  <c r="H282" i="1"/>
  <c r="G282" i="1"/>
  <c r="F282" i="1"/>
  <c r="E282" i="1"/>
  <c r="D282" i="1"/>
  <c r="C282" i="1"/>
  <c r="B282" i="1"/>
  <c r="L281" i="1"/>
  <c r="K281" i="1"/>
  <c r="J281" i="1"/>
  <c r="I281" i="1"/>
  <c r="H281" i="1"/>
  <c r="G281" i="1"/>
  <c r="F281" i="1"/>
  <c r="E281" i="1"/>
  <c r="D281" i="1"/>
  <c r="C281" i="1"/>
  <c r="B281" i="1"/>
  <c r="L280" i="1"/>
  <c r="K280" i="1"/>
  <c r="J280" i="1"/>
  <c r="I280" i="1"/>
  <c r="H280" i="1"/>
  <c r="G280" i="1"/>
  <c r="F280" i="1"/>
  <c r="E280" i="1"/>
  <c r="D280" i="1"/>
  <c r="C280" i="1"/>
  <c r="B280" i="1"/>
  <c r="L279" i="1"/>
  <c r="K279" i="1"/>
  <c r="J279" i="1"/>
  <c r="I279" i="1"/>
  <c r="H279" i="1"/>
  <c r="G279" i="1"/>
  <c r="F279" i="1"/>
  <c r="E279" i="1"/>
  <c r="D279" i="1"/>
  <c r="C279" i="1"/>
  <c r="B279" i="1"/>
  <c r="L278" i="1"/>
  <c r="K278" i="1"/>
  <c r="J278" i="1"/>
  <c r="I278" i="1"/>
  <c r="H278" i="1"/>
  <c r="G278" i="1"/>
  <c r="F278" i="1"/>
  <c r="E278" i="1"/>
  <c r="D278" i="1"/>
  <c r="C278" i="1"/>
  <c r="B278" i="1"/>
  <c r="L277" i="1"/>
  <c r="K277" i="1"/>
  <c r="J277" i="1"/>
  <c r="I277" i="1"/>
  <c r="H277" i="1"/>
  <c r="G277" i="1"/>
  <c r="F277" i="1"/>
  <c r="E277" i="1"/>
  <c r="D277" i="1"/>
  <c r="C277" i="1"/>
  <c r="B277" i="1"/>
  <c r="L276" i="1"/>
  <c r="K276" i="1"/>
  <c r="J276" i="1"/>
  <c r="I276" i="1"/>
  <c r="H276" i="1"/>
  <c r="G276" i="1"/>
  <c r="F276" i="1"/>
  <c r="E276" i="1"/>
  <c r="D276" i="1"/>
  <c r="C276" i="1"/>
  <c r="B276" i="1"/>
  <c r="L275" i="1"/>
  <c r="K275" i="1"/>
  <c r="J275" i="1"/>
  <c r="I275" i="1"/>
  <c r="H275" i="1"/>
  <c r="G275" i="1"/>
  <c r="F275" i="1"/>
  <c r="E275" i="1"/>
  <c r="D275" i="1"/>
  <c r="C275" i="1"/>
  <c r="B275" i="1"/>
  <c r="L274" i="1"/>
  <c r="K274" i="1"/>
  <c r="J274" i="1"/>
  <c r="I274" i="1"/>
  <c r="H274" i="1"/>
  <c r="G274" i="1"/>
  <c r="F274" i="1"/>
  <c r="E274" i="1"/>
  <c r="D274" i="1"/>
  <c r="C274" i="1"/>
  <c r="B274" i="1"/>
  <c r="L273" i="1"/>
  <c r="K273" i="1"/>
  <c r="J273" i="1"/>
  <c r="I273" i="1"/>
  <c r="H273" i="1"/>
  <c r="G273" i="1"/>
  <c r="F273" i="1"/>
  <c r="E273" i="1"/>
  <c r="D273" i="1"/>
  <c r="C273" i="1"/>
  <c r="B273" i="1"/>
  <c r="L272" i="1"/>
  <c r="K272" i="1"/>
  <c r="J272" i="1"/>
  <c r="I272" i="1"/>
  <c r="H272" i="1"/>
  <c r="G272" i="1"/>
  <c r="F272" i="1"/>
  <c r="E272" i="1"/>
  <c r="D272" i="1"/>
  <c r="C272" i="1"/>
  <c r="B272" i="1"/>
  <c r="L271" i="1"/>
  <c r="K271" i="1"/>
  <c r="J271" i="1"/>
  <c r="I271" i="1"/>
  <c r="H271" i="1"/>
  <c r="G271" i="1"/>
  <c r="F271" i="1"/>
  <c r="E271" i="1"/>
  <c r="D271" i="1"/>
  <c r="C271" i="1"/>
  <c r="B271" i="1"/>
  <c r="L270" i="1"/>
  <c r="K270" i="1"/>
  <c r="J270" i="1"/>
  <c r="I270" i="1"/>
  <c r="H270" i="1"/>
  <c r="G270" i="1"/>
  <c r="F270" i="1"/>
  <c r="E270" i="1"/>
  <c r="D270" i="1"/>
  <c r="C270" i="1"/>
  <c r="B270" i="1"/>
  <c r="L269" i="1"/>
  <c r="K269" i="1"/>
  <c r="J269" i="1"/>
  <c r="I269" i="1"/>
  <c r="H269" i="1"/>
  <c r="G269" i="1"/>
  <c r="F269" i="1"/>
  <c r="E269" i="1"/>
  <c r="D269" i="1"/>
  <c r="C269" i="1"/>
  <c r="B269" i="1"/>
  <c r="L268" i="1"/>
  <c r="K268" i="1"/>
  <c r="J268" i="1"/>
  <c r="I268" i="1"/>
  <c r="H268" i="1"/>
  <c r="G268" i="1"/>
  <c r="F268" i="1"/>
  <c r="E268" i="1"/>
  <c r="D268" i="1"/>
  <c r="C268" i="1"/>
  <c r="B268" i="1"/>
  <c r="L267" i="1"/>
  <c r="K267" i="1"/>
  <c r="J267" i="1"/>
  <c r="I267" i="1"/>
  <c r="H267" i="1"/>
  <c r="G267" i="1"/>
  <c r="F267" i="1"/>
  <c r="E267" i="1"/>
  <c r="D267" i="1"/>
  <c r="C267" i="1"/>
  <c r="B267" i="1"/>
  <c r="L266" i="1"/>
  <c r="K266" i="1"/>
  <c r="J266" i="1"/>
  <c r="I266" i="1"/>
  <c r="H266" i="1"/>
  <c r="G266" i="1"/>
  <c r="F266" i="1"/>
  <c r="E266" i="1"/>
  <c r="D266" i="1"/>
  <c r="C266" i="1"/>
  <c r="B266" i="1"/>
  <c r="L265" i="1"/>
  <c r="K265" i="1"/>
  <c r="J265" i="1"/>
  <c r="I265" i="1"/>
  <c r="H265" i="1"/>
  <c r="G265" i="1"/>
  <c r="F265" i="1"/>
  <c r="E265" i="1"/>
  <c r="D265" i="1"/>
  <c r="C265" i="1"/>
  <c r="B265" i="1"/>
  <c r="L264" i="1"/>
  <c r="K264" i="1"/>
  <c r="J264" i="1"/>
  <c r="I264" i="1"/>
  <c r="H264" i="1"/>
  <c r="G264" i="1"/>
  <c r="F264" i="1"/>
  <c r="E264" i="1"/>
  <c r="D264" i="1"/>
  <c r="C264" i="1"/>
  <c r="B264" i="1"/>
  <c r="L263" i="1"/>
  <c r="K263" i="1"/>
  <c r="J263" i="1"/>
  <c r="I263" i="1"/>
  <c r="H263" i="1"/>
  <c r="G263" i="1"/>
  <c r="F263" i="1"/>
  <c r="E263" i="1"/>
  <c r="D263" i="1"/>
  <c r="C263" i="1"/>
  <c r="B263" i="1"/>
  <c r="L262" i="1"/>
  <c r="K262" i="1"/>
  <c r="J262" i="1"/>
  <c r="I262" i="1"/>
  <c r="H262" i="1"/>
  <c r="G262" i="1"/>
  <c r="F262" i="1"/>
  <c r="E262" i="1"/>
  <c r="D262" i="1"/>
  <c r="C262" i="1"/>
  <c r="B262" i="1"/>
  <c r="L261" i="1"/>
  <c r="K261" i="1"/>
  <c r="J261" i="1"/>
  <c r="I261" i="1"/>
  <c r="H261" i="1"/>
  <c r="G261" i="1"/>
  <c r="F261" i="1"/>
  <c r="E261" i="1"/>
  <c r="D261" i="1"/>
  <c r="C261" i="1"/>
  <c r="B261" i="1"/>
  <c r="L260" i="1"/>
  <c r="K260" i="1"/>
  <c r="J260" i="1"/>
  <c r="I260" i="1"/>
  <c r="H260" i="1"/>
  <c r="G260" i="1"/>
  <c r="F260" i="1"/>
  <c r="E260" i="1"/>
  <c r="D260" i="1"/>
  <c r="C260" i="1"/>
  <c r="B260" i="1"/>
  <c r="L259" i="1"/>
  <c r="K259" i="1"/>
  <c r="J259" i="1"/>
  <c r="I259" i="1"/>
  <c r="H259" i="1"/>
  <c r="G259" i="1"/>
  <c r="F259" i="1"/>
  <c r="E259" i="1"/>
  <c r="D259" i="1"/>
  <c r="C259" i="1"/>
  <c r="B259" i="1"/>
  <c r="L258" i="1"/>
  <c r="K258" i="1"/>
  <c r="J258" i="1"/>
  <c r="I258" i="1"/>
  <c r="H258" i="1"/>
  <c r="G258" i="1"/>
  <c r="F258" i="1"/>
  <c r="E258" i="1"/>
  <c r="D258" i="1"/>
  <c r="C258" i="1"/>
  <c r="B258" i="1"/>
  <c r="L257" i="1"/>
  <c r="K257" i="1"/>
  <c r="J257" i="1"/>
  <c r="I257" i="1"/>
  <c r="H257" i="1"/>
  <c r="G257" i="1"/>
  <c r="F257" i="1"/>
  <c r="E257" i="1"/>
  <c r="D257" i="1"/>
  <c r="C257" i="1"/>
  <c r="B257" i="1"/>
  <c r="L256" i="1"/>
  <c r="K256" i="1"/>
  <c r="J256" i="1"/>
  <c r="I256" i="1"/>
  <c r="H256" i="1"/>
  <c r="G256" i="1"/>
  <c r="F256" i="1"/>
  <c r="E256" i="1"/>
  <c r="D256" i="1"/>
  <c r="C256" i="1"/>
  <c r="B256" i="1"/>
  <c r="L255" i="1"/>
  <c r="K255" i="1"/>
  <c r="J255" i="1"/>
  <c r="I255" i="1"/>
  <c r="H255" i="1"/>
  <c r="G255" i="1"/>
  <c r="F255" i="1"/>
  <c r="E255" i="1"/>
  <c r="D255" i="1"/>
  <c r="C255" i="1"/>
  <c r="B255" i="1"/>
  <c r="L254" i="1"/>
  <c r="K254" i="1"/>
  <c r="J254" i="1"/>
  <c r="I254" i="1"/>
  <c r="H254" i="1"/>
  <c r="G254" i="1"/>
  <c r="F254" i="1"/>
  <c r="E254" i="1"/>
  <c r="D254" i="1"/>
  <c r="C254" i="1"/>
  <c r="B254" i="1"/>
  <c r="L253" i="1"/>
  <c r="K253" i="1"/>
  <c r="J253" i="1"/>
  <c r="I253" i="1"/>
  <c r="H253" i="1"/>
  <c r="G253" i="1"/>
  <c r="F253" i="1"/>
  <c r="E253" i="1"/>
  <c r="D253" i="1"/>
  <c r="C253" i="1"/>
  <c r="B253" i="1"/>
  <c r="L252" i="1"/>
  <c r="K252" i="1"/>
  <c r="J252" i="1"/>
  <c r="I252" i="1"/>
  <c r="H252" i="1"/>
  <c r="G252" i="1"/>
  <c r="F252" i="1"/>
  <c r="E252" i="1"/>
  <c r="D252" i="1"/>
  <c r="C252" i="1"/>
  <c r="B252" i="1"/>
  <c r="L251" i="1"/>
  <c r="K251" i="1"/>
  <c r="J251" i="1"/>
  <c r="I251" i="1"/>
  <c r="H251" i="1"/>
  <c r="G251" i="1"/>
  <c r="F251" i="1"/>
  <c r="E251" i="1"/>
  <c r="D251" i="1"/>
  <c r="C251" i="1"/>
  <c r="B251" i="1"/>
  <c r="L250" i="1"/>
  <c r="K250" i="1"/>
  <c r="J250" i="1"/>
  <c r="I250" i="1"/>
  <c r="H250" i="1"/>
  <c r="G250" i="1"/>
  <c r="F250" i="1"/>
  <c r="E250" i="1"/>
  <c r="D250" i="1"/>
  <c r="C250" i="1"/>
  <c r="B250" i="1"/>
  <c r="L249" i="1"/>
  <c r="K249" i="1"/>
  <c r="J249" i="1"/>
  <c r="I249" i="1"/>
  <c r="H249" i="1"/>
  <c r="G249" i="1"/>
  <c r="F249" i="1"/>
  <c r="E249" i="1"/>
  <c r="D249" i="1"/>
  <c r="C249" i="1"/>
  <c r="B249" i="1"/>
  <c r="L248" i="1"/>
  <c r="K248" i="1"/>
  <c r="J248" i="1"/>
  <c r="I248" i="1"/>
  <c r="H248" i="1"/>
  <c r="G248" i="1"/>
  <c r="F248" i="1"/>
  <c r="E248" i="1"/>
  <c r="D248" i="1"/>
  <c r="C248" i="1"/>
  <c r="B248" i="1"/>
  <c r="L247" i="1"/>
  <c r="K247" i="1"/>
  <c r="J247" i="1"/>
  <c r="I247" i="1"/>
  <c r="H247" i="1"/>
  <c r="G247" i="1"/>
  <c r="F247" i="1"/>
  <c r="E247" i="1"/>
  <c r="D247" i="1"/>
  <c r="C247" i="1"/>
  <c r="B247" i="1"/>
  <c r="L246" i="1"/>
  <c r="K246" i="1"/>
  <c r="J246" i="1"/>
  <c r="I246" i="1"/>
  <c r="H246" i="1"/>
  <c r="G246" i="1"/>
  <c r="F246" i="1"/>
  <c r="E246" i="1"/>
  <c r="D246" i="1"/>
  <c r="C246" i="1"/>
  <c r="B246" i="1"/>
  <c r="L245" i="1"/>
  <c r="K245" i="1"/>
  <c r="J245" i="1"/>
  <c r="I245" i="1"/>
  <c r="H245" i="1"/>
  <c r="G245" i="1"/>
  <c r="F245" i="1"/>
  <c r="E245" i="1"/>
  <c r="D245" i="1"/>
  <c r="C245" i="1"/>
  <c r="B245" i="1"/>
  <c r="L244" i="1"/>
  <c r="K244" i="1"/>
  <c r="J244" i="1"/>
  <c r="I244" i="1"/>
  <c r="H244" i="1"/>
  <c r="G244" i="1"/>
  <c r="F244" i="1"/>
  <c r="E244" i="1"/>
  <c r="D244" i="1"/>
  <c r="C244" i="1"/>
  <c r="B244" i="1"/>
  <c r="L243" i="1"/>
  <c r="K243" i="1"/>
  <c r="J243" i="1"/>
  <c r="I243" i="1"/>
  <c r="H243" i="1"/>
  <c r="G243" i="1"/>
  <c r="F243" i="1"/>
  <c r="E243" i="1"/>
  <c r="D243" i="1"/>
  <c r="C243" i="1"/>
  <c r="B243" i="1"/>
  <c r="L242" i="1"/>
  <c r="K242" i="1"/>
  <c r="J242" i="1"/>
  <c r="I242" i="1"/>
  <c r="H242" i="1"/>
  <c r="G242" i="1"/>
  <c r="F242" i="1"/>
  <c r="E242" i="1"/>
  <c r="D242" i="1"/>
  <c r="C242" i="1"/>
  <c r="B242" i="1"/>
  <c r="L241" i="1"/>
  <c r="K241" i="1"/>
  <c r="J241" i="1"/>
  <c r="I241" i="1"/>
  <c r="H241" i="1"/>
  <c r="G241" i="1"/>
  <c r="F241" i="1"/>
  <c r="E241" i="1"/>
  <c r="D241" i="1"/>
  <c r="C241" i="1"/>
  <c r="B241" i="1"/>
  <c r="L240" i="1"/>
  <c r="K240" i="1"/>
  <c r="J240" i="1"/>
  <c r="I240" i="1"/>
  <c r="H240" i="1"/>
  <c r="G240" i="1"/>
  <c r="F240" i="1"/>
  <c r="E240" i="1"/>
  <c r="D240" i="1"/>
  <c r="C240" i="1"/>
  <c r="B240" i="1"/>
  <c r="L239" i="1"/>
  <c r="K239" i="1"/>
  <c r="J239" i="1"/>
  <c r="I239" i="1"/>
  <c r="H239" i="1"/>
  <c r="G239" i="1"/>
  <c r="F239" i="1"/>
  <c r="E239" i="1"/>
  <c r="D239" i="1"/>
  <c r="C239" i="1"/>
  <c r="B239" i="1"/>
  <c r="L238" i="1"/>
  <c r="K238" i="1"/>
  <c r="J238" i="1"/>
  <c r="I238" i="1"/>
  <c r="H238" i="1"/>
  <c r="G238" i="1"/>
  <c r="F238" i="1"/>
  <c r="E238" i="1"/>
  <c r="D238" i="1"/>
  <c r="C238" i="1"/>
  <c r="B238" i="1"/>
  <c r="L237" i="1"/>
  <c r="K237" i="1"/>
  <c r="J237" i="1"/>
  <c r="I237" i="1"/>
  <c r="H237" i="1"/>
  <c r="G237" i="1"/>
  <c r="F237" i="1"/>
  <c r="E237" i="1"/>
  <c r="D237" i="1"/>
  <c r="C237" i="1"/>
  <c r="B237" i="1"/>
  <c r="L236" i="1"/>
  <c r="K236" i="1"/>
  <c r="J236" i="1"/>
  <c r="I236" i="1"/>
  <c r="H236" i="1"/>
  <c r="G236" i="1"/>
  <c r="F236" i="1"/>
  <c r="E236" i="1"/>
  <c r="D236" i="1"/>
  <c r="C236" i="1"/>
  <c r="B236" i="1"/>
  <c r="L235" i="1"/>
  <c r="K235" i="1"/>
  <c r="J235" i="1"/>
  <c r="I235" i="1"/>
  <c r="H235" i="1"/>
  <c r="G235" i="1"/>
  <c r="F235" i="1"/>
  <c r="E235" i="1"/>
  <c r="D235" i="1"/>
  <c r="C235" i="1"/>
  <c r="B235" i="1"/>
  <c r="L234" i="1"/>
  <c r="K234" i="1"/>
  <c r="J234" i="1"/>
  <c r="I234" i="1"/>
  <c r="H234" i="1"/>
  <c r="G234" i="1"/>
  <c r="F234" i="1"/>
  <c r="E234" i="1"/>
  <c r="D234" i="1"/>
  <c r="C234" i="1"/>
  <c r="B234" i="1"/>
  <c r="L233" i="1"/>
  <c r="K233" i="1"/>
  <c r="J233" i="1"/>
  <c r="I233" i="1"/>
  <c r="H233" i="1"/>
  <c r="G233" i="1"/>
  <c r="F233" i="1"/>
  <c r="E233" i="1"/>
  <c r="D233" i="1"/>
  <c r="C233" i="1"/>
  <c r="B233" i="1"/>
  <c r="L232" i="1"/>
  <c r="K232" i="1"/>
  <c r="J232" i="1"/>
  <c r="I232" i="1"/>
  <c r="H232" i="1"/>
  <c r="G232" i="1"/>
  <c r="F232" i="1"/>
  <c r="E232" i="1"/>
  <c r="D232" i="1"/>
  <c r="C232" i="1"/>
  <c r="B232" i="1"/>
  <c r="L231" i="1"/>
  <c r="K231" i="1"/>
  <c r="J231" i="1"/>
  <c r="I231" i="1"/>
  <c r="H231" i="1"/>
  <c r="G231" i="1"/>
  <c r="F231" i="1"/>
  <c r="E231" i="1"/>
  <c r="D231" i="1"/>
  <c r="C231" i="1"/>
  <c r="B231" i="1"/>
  <c r="L230" i="1"/>
  <c r="K230" i="1"/>
  <c r="J230" i="1"/>
  <c r="I230" i="1"/>
  <c r="H230" i="1"/>
  <c r="G230" i="1"/>
  <c r="F230" i="1"/>
  <c r="E230" i="1"/>
  <c r="D230" i="1"/>
  <c r="C230" i="1"/>
  <c r="B230" i="1"/>
  <c r="L229" i="1"/>
  <c r="K229" i="1"/>
  <c r="J229" i="1"/>
  <c r="I229" i="1"/>
  <c r="H229" i="1"/>
  <c r="G229" i="1"/>
  <c r="F229" i="1"/>
  <c r="E229" i="1"/>
  <c r="D229" i="1"/>
  <c r="C229" i="1"/>
  <c r="B229" i="1"/>
  <c r="L228" i="1"/>
  <c r="K228" i="1"/>
  <c r="J228" i="1"/>
  <c r="I228" i="1"/>
  <c r="H228" i="1"/>
  <c r="G228" i="1"/>
  <c r="F228" i="1"/>
  <c r="E228" i="1"/>
  <c r="D228" i="1"/>
  <c r="C228" i="1"/>
  <c r="B228" i="1"/>
  <c r="L227" i="1"/>
  <c r="K227" i="1"/>
  <c r="J227" i="1"/>
  <c r="I227" i="1"/>
  <c r="H227" i="1"/>
  <c r="G227" i="1"/>
  <c r="F227" i="1"/>
  <c r="E227" i="1"/>
  <c r="D227" i="1"/>
  <c r="C227" i="1"/>
  <c r="B227" i="1"/>
  <c r="L226" i="1"/>
  <c r="K226" i="1"/>
  <c r="J226" i="1"/>
  <c r="I226" i="1"/>
  <c r="H226" i="1"/>
  <c r="G226" i="1"/>
  <c r="F226" i="1"/>
  <c r="E226" i="1"/>
  <c r="D226" i="1"/>
  <c r="C226" i="1"/>
  <c r="B226" i="1"/>
  <c r="L225" i="1"/>
  <c r="K225" i="1"/>
  <c r="J225" i="1"/>
  <c r="I225" i="1"/>
  <c r="H225" i="1"/>
  <c r="G225" i="1"/>
  <c r="F225" i="1"/>
  <c r="E225" i="1"/>
  <c r="D225" i="1"/>
  <c r="C225" i="1"/>
  <c r="B225" i="1"/>
  <c r="L224" i="1"/>
  <c r="K224" i="1"/>
  <c r="J224" i="1"/>
  <c r="I224" i="1"/>
  <c r="H224" i="1"/>
  <c r="G224" i="1"/>
  <c r="F224" i="1"/>
  <c r="E224" i="1"/>
  <c r="D224" i="1"/>
  <c r="C224" i="1"/>
  <c r="B224" i="1"/>
  <c r="L223" i="1"/>
  <c r="K223" i="1"/>
  <c r="J223" i="1"/>
  <c r="I223" i="1"/>
  <c r="H223" i="1"/>
  <c r="G223" i="1"/>
  <c r="F223" i="1"/>
  <c r="E223" i="1"/>
  <c r="D223" i="1"/>
  <c r="C223" i="1"/>
  <c r="B223" i="1"/>
  <c r="L222" i="1"/>
  <c r="K222" i="1"/>
  <c r="J222" i="1"/>
  <c r="I222" i="1"/>
  <c r="H222" i="1"/>
  <c r="G222" i="1"/>
  <c r="F222" i="1"/>
  <c r="E222" i="1"/>
  <c r="D222" i="1"/>
  <c r="C222" i="1"/>
  <c r="B222" i="1"/>
  <c r="L221" i="1"/>
  <c r="K221" i="1"/>
  <c r="J221" i="1"/>
  <c r="I221" i="1"/>
  <c r="H221" i="1"/>
  <c r="G221" i="1"/>
  <c r="F221" i="1"/>
  <c r="E221" i="1"/>
  <c r="D221" i="1"/>
  <c r="C221" i="1"/>
  <c r="B221" i="1"/>
  <c r="L220" i="1"/>
  <c r="K220" i="1"/>
  <c r="J220" i="1"/>
  <c r="I220" i="1"/>
  <c r="H220" i="1"/>
  <c r="G220" i="1"/>
  <c r="F220" i="1"/>
  <c r="E220" i="1"/>
  <c r="D220" i="1"/>
  <c r="C220" i="1"/>
  <c r="B220" i="1"/>
  <c r="L219" i="1"/>
  <c r="K219" i="1"/>
  <c r="J219" i="1"/>
  <c r="I219" i="1"/>
  <c r="H219" i="1"/>
  <c r="G219" i="1"/>
  <c r="F219" i="1"/>
  <c r="E219" i="1"/>
  <c r="D219" i="1"/>
  <c r="C219" i="1"/>
  <c r="B219" i="1"/>
  <c r="L218" i="1"/>
  <c r="K218" i="1"/>
  <c r="J218" i="1"/>
  <c r="I218" i="1"/>
  <c r="H218" i="1"/>
  <c r="G218" i="1"/>
  <c r="F218" i="1"/>
  <c r="E218" i="1"/>
  <c r="D218" i="1"/>
  <c r="C218" i="1"/>
  <c r="B218" i="1"/>
  <c r="L217" i="1"/>
  <c r="K217" i="1"/>
  <c r="J217" i="1"/>
  <c r="I217" i="1"/>
  <c r="H217" i="1"/>
  <c r="G217" i="1"/>
  <c r="F217" i="1"/>
  <c r="E217" i="1"/>
  <c r="D217" i="1"/>
  <c r="C217" i="1"/>
  <c r="B217" i="1"/>
  <c r="L216" i="1"/>
  <c r="K216" i="1"/>
  <c r="J216" i="1"/>
  <c r="I216" i="1"/>
  <c r="H216" i="1"/>
  <c r="G216" i="1"/>
  <c r="F216" i="1"/>
  <c r="E216" i="1"/>
  <c r="D216" i="1"/>
  <c r="C216" i="1"/>
  <c r="B216" i="1"/>
  <c r="L215" i="1"/>
  <c r="K215" i="1"/>
  <c r="J215" i="1"/>
  <c r="I215" i="1"/>
  <c r="H215" i="1"/>
  <c r="G215" i="1"/>
  <c r="F215" i="1"/>
  <c r="E215" i="1"/>
  <c r="D215" i="1"/>
  <c r="C215" i="1"/>
  <c r="B215" i="1"/>
  <c r="L214" i="1"/>
  <c r="K214" i="1"/>
  <c r="J214" i="1"/>
  <c r="I214" i="1"/>
  <c r="H214" i="1"/>
  <c r="G214" i="1"/>
  <c r="F214" i="1"/>
  <c r="E214" i="1"/>
  <c r="D214" i="1"/>
  <c r="C214" i="1"/>
  <c r="B214" i="1"/>
  <c r="L213" i="1"/>
  <c r="K213" i="1"/>
  <c r="J213" i="1"/>
  <c r="I213" i="1"/>
  <c r="H213" i="1"/>
  <c r="G213" i="1"/>
  <c r="F213" i="1"/>
  <c r="E213" i="1"/>
  <c r="D213" i="1"/>
  <c r="C213" i="1"/>
  <c r="B213" i="1"/>
  <c r="L212" i="1"/>
  <c r="K212" i="1"/>
  <c r="J212" i="1"/>
  <c r="I212" i="1"/>
  <c r="H212" i="1"/>
  <c r="G212" i="1"/>
  <c r="F212" i="1"/>
  <c r="E212" i="1"/>
  <c r="D212" i="1"/>
  <c r="C212" i="1"/>
  <c r="B212" i="1"/>
  <c r="L211" i="1"/>
  <c r="K211" i="1"/>
  <c r="J211" i="1"/>
  <c r="I211" i="1"/>
  <c r="H211" i="1"/>
  <c r="G211" i="1"/>
  <c r="F211" i="1"/>
  <c r="E211" i="1"/>
  <c r="D211" i="1"/>
  <c r="C211" i="1"/>
  <c r="B211" i="1"/>
  <c r="L210" i="1"/>
  <c r="K210" i="1"/>
  <c r="J210" i="1"/>
  <c r="I210" i="1"/>
  <c r="H210" i="1"/>
  <c r="G210" i="1"/>
  <c r="F210" i="1"/>
  <c r="E210" i="1"/>
  <c r="D210" i="1"/>
  <c r="C210" i="1"/>
  <c r="B210" i="1"/>
  <c r="L209" i="1"/>
  <c r="K209" i="1"/>
  <c r="J209" i="1"/>
  <c r="I209" i="1"/>
  <c r="H209" i="1"/>
  <c r="G209" i="1"/>
  <c r="F209" i="1"/>
  <c r="E209" i="1"/>
  <c r="D209" i="1"/>
  <c r="C209" i="1"/>
  <c r="B209" i="1"/>
  <c r="L208" i="1"/>
  <c r="K208" i="1"/>
  <c r="J208" i="1"/>
  <c r="I208" i="1"/>
  <c r="H208" i="1"/>
  <c r="G208" i="1"/>
  <c r="F208" i="1"/>
  <c r="E208" i="1"/>
  <c r="D208" i="1"/>
  <c r="C208" i="1"/>
  <c r="B208" i="1"/>
  <c r="L207" i="1"/>
  <c r="K207" i="1"/>
  <c r="J207" i="1"/>
  <c r="I207" i="1"/>
  <c r="H207" i="1"/>
  <c r="G207" i="1"/>
  <c r="F207" i="1"/>
  <c r="E207" i="1"/>
  <c r="D207" i="1"/>
  <c r="C207" i="1"/>
  <c r="B207" i="1"/>
  <c r="L206" i="1"/>
  <c r="K206" i="1"/>
  <c r="J206" i="1"/>
  <c r="I206" i="1"/>
  <c r="H206" i="1"/>
  <c r="G206" i="1"/>
  <c r="F206" i="1"/>
  <c r="E206" i="1"/>
  <c r="D206" i="1"/>
  <c r="C206" i="1"/>
  <c r="B206" i="1"/>
  <c r="L205" i="1"/>
  <c r="K205" i="1"/>
  <c r="J205" i="1"/>
  <c r="I205" i="1"/>
  <c r="H205" i="1"/>
  <c r="G205" i="1"/>
  <c r="F205" i="1"/>
  <c r="E205" i="1"/>
  <c r="D205" i="1"/>
  <c r="C205" i="1"/>
  <c r="B205" i="1"/>
  <c r="L204" i="1"/>
  <c r="K204" i="1"/>
  <c r="J204" i="1"/>
  <c r="I204" i="1"/>
  <c r="H204" i="1"/>
  <c r="G204" i="1"/>
  <c r="F204" i="1"/>
  <c r="E204" i="1"/>
  <c r="D204" i="1"/>
  <c r="C204" i="1"/>
  <c r="B204" i="1"/>
  <c r="L203" i="1"/>
  <c r="K203" i="1"/>
  <c r="J203" i="1"/>
  <c r="I203" i="1"/>
  <c r="H203" i="1"/>
  <c r="G203" i="1"/>
  <c r="F203" i="1"/>
  <c r="E203" i="1"/>
  <c r="D203" i="1"/>
  <c r="C203" i="1"/>
  <c r="B203" i="1"/>
  <c r="L202" i="1"/>
  <c r="K202" i="1"/>
  <c r="J202" i="1"/>
  <c r="I202" i="1"/>
  <c r="H202" i="1"/>
  <c r="G202" i="1"/>
  <c r="F202" i="1"/>
  <c r="E202" i="1"/>
  <c r="D202" i="1"/>
  <c r="C202" i="1"/>
  <c r="B202" i="1"/>
  <c r="L201" i="1"/>
  <c r="K201" i="1"/>
  <c r="J201" i="1"/>
  <c r="I201" i="1"/>
  <c r="H201" i="1"/>
  <c r="G201" i="1"/>
  <c r="F201" i="1"/>
  <c r="E201" i="1"/>
  <c r="D201" i="1"/>
  <c r="C201" i="1"/>
  <c r="B201" i="1"/>
  <c r="L200" i="1"/>
  <c r="K200" i="1"/>
  <c r="J200" i="1"/>
  <c r="I200" i="1"/>
  <c r="H200" i="1"/>
  <c r="G200" i="1"/>
  <c r="F200" i="1"/>
  <c r="E200" i="1"/>
  <c r="D200" i="1"/>
  <c r="C200" i="1"/>
  <c r="B200" i="1"/>
  <c r="L199" i="1"/>
  <c r="K199" i="1"/>
  <c r="J199" i="1"/>
  <c r="I199" i="1"/>
  <c r="H199" i="1"/>
  <c r="G199" i="1"/>
  <c r="F199" i="1"/>
  <c r="E199" i="1"/>
  <c r="D199" i="1"/>
  <c r="C199" i="1"/>
  <c r="B199" i="1"/>
  <c r="L198" i="1"/>
  <c r="K198" i="1"/>
  <c r="J198" i="1"/>
  <c r="I198" i="1"/>
  <c r="H198" i="1"/>
  <c r="G198" i="1"/>
  <c r="F198" i="1"/>
  <c r="E198" i="1"/>
  <c r="D198" i="1"/>
  <c r="C198" i="1"/>
  <c r="B198" i="1"/>
  <c r="L197" i="1"/>
  <c r="K197" i="1"/>
  <c r="J197" i="1"/>
  <c r="I197" i="1"/>
  <c r="H197" i="1"/>
  <c r="G197" i="1"/>
  <c r="F197" i="1"/>
  <c r="E197" i="1"/>
  <c r="D197" i="1"/>
  <c r="C197" i="1"/>
  <c r="B197" i="1"/>
  <c r="L196" i="1"/>
  <c r="K196" i="1"/>
  <c r="J196" i="1"/>
  <c r="I196" i="1"/>
  <c r="H196" i="1"/>
  <c r="G196" i="1"/>
  <c r="F196" i="1"/>
  <c r="E196" i="1"/>
  <c r="D196" i="1"/>
  <c r="C196" i="1"/>
  <c r="B196" i="1"/>
  <c r="L195" i="1"/>
  <c r="K195" i="1"/>
  <c r="J195" i="1"/>
  <c r="I195" i="1"/>
  <c r="H195" i="1"/>
  <c r="G195" i="1"/>
  <c r="F195" i="1"/>
  <c r="E195" i="1"/>
  <c r="D195" i="1"/>
  <c r="C195" i="1"/>
  <c r="B195" i="1"/>
  <c r="L194" i="1"/>
  <c r="K194" i="1"/>
  <c r="J194" i="1"/>
  <c r="I194" i="1"/>
  <c r="H194" i="1"/>
  <c r="G194" i="1"/>
  <c r="F194" i="1"/>
  <c r="E194" i="1"/>
  <c r="D194" i="1"/>
  <c r="C194" i="1"/>
  <c r="B194" i="1"/>
  <c r="L193" i="1"/>
  <c r="K193" i="1"/>
  <c r="J193" i="1"/>
  <c r="I193" i="1"/>
  <c r="H193" i="1"/>
  <c r="G193" i="1"/>
  <c r="F193" i="1"/>
  <c r="E193" i="1"/>
  <c r="D193" i="1"/>
  <c r="C193" i="1"/>
  <c r="B193" i="1"/>
  <c r="L192" i="1"/>
  <c r="K192" i="1"/>
  <c r="J192" i="1"/>
  <c r="I192" i="1"/>
  <c r="H192" i="1"/>
  <c r="G192" i="1"/>
  <c r="F192" i="1"/>
  <c r="E192" i="1"/>
  <c r="D192" i="1"/>
  <c r="C192" i="1"/>
  <c r="B192" i="1"/>
  <c r="L191" i="1"/>
  <c r="K191" i="1"/>
  <c r="J191" i="1"/>
  <c r="I191" i="1"/>
  <c r="H191" i="1"/>
  <c r="G191" i="1"/>
  <c r="F191" i="1"/>
  <c r="E191" i="1"/>
  <c r="D191" i="1"/>
  <c r="C191" i="1"/>
  <c r="B191" i="1"/>
  <c r="L190" i="1"/>
  <c r="K190" i="1"/>
  <c r="J190" i="1"/>
  <c r="I190" i="1"/>
  <c r="H190" i="1"/>
  <c r="G190" i="1"/>
  <c r="F190" i="1"/>
  <c r="E190" i="1"/>
  <c r="D190" i="1"/>
  <c r="C190" i="1"/>
  <c r="B190" i="1"/>
  <c r="L189" i="1"/>
  <c r="K189" i="1"/>
  <c r="J189" i="1"/>
  <c r="I189" i="1"/>
  <c r="H189" i="1"/>
  <c r="G189" i="1"/>
  <c r="F189" i="1"/>
  <c r="E189" i="1"/>
  <c r="D189" i="1"/>
  <c r="C189" i="1"/>
  <c r="B189" i="1"/>
  <c r="L188" i="1"/>
  <c r="K188" i="1"/>
  <c r="J188" i="1"/>
  <c r="I188" i="1"/>
  <c r="H188" i="1"/>
  <c r="G188" i="1"/>
  <c r="F188" i="1"/>
  <c r="E188" i="1"/>
  <c r="D188" i="1"/>
  <c r="C188" i="1"/>
  <c r="B188" i="1"/>
  <c r="L187" i="1"/>
  <c r="K187" i="1"/>
  <c r="J187" i="1"/>
  <c r="I187" i="1"/>
  <c r="H187" i="1"/>
  <c r="G187" i="1"/>
  <c r="F187" i="1"/>
  <c r="E187" i="1"/>
  <c r="D187" i="1"/>
  <c r="C187" i="1"/>
  <c r="B187" i="1"/>
  <c r="L186" i="1"/>
  <c r="K186" i="1"/>
  <c r="J186" i="1"/>
  <c r="I186" i="1"/>
  <c r="H186" i="1"/>
  <c r="G186" i="1"/>
  <c r="F186" i="1"/>
  <c r="E186" i="1"/>
  <c r="D186" i="1"/>
  <c r="C186" i="1"/>
  <c r="B186" i="1"/>
  <c r="L185" i="1"/>
  <c r="K185" i="1"/>
  <c r="J185" i="1"/>
  <c r="I185" i="1"/>
  <c r="H185" i="1"/>
  <c r="G185" i="1"/>
  <c r="F185" i="1"/>
  <c r="E185" i="1"/>
  <c r="D185" i="1"/>
  <c r="C185" i="1"/>
  <c r="B185" i="1"/>
  <c r="L184" i="1"/>
  <c r="K184" i="1"/>
  <c r="J184" i="1"/>
  <c r="I184" i="1"/>
  <c r="H184" i="1"/>
  <c r="G184" i="1"/>
  <c r="F184" i="1"/>
  <c r="E184" i="1"/>
  <c r="D184" i="1"/>
  <c r="C184" i="1"/>
  <c r="B184" i="1"/>
  <c r="L183" i="1"/>
  <c r="K183" i="1"/>
  <c r="J183" i="1"/>
  <c r="I183" i="1"/>
  <c r="H183" i="1"/>
  <c r="G183" i="1"/>
  <c r="F183" i="1"/>
  <c r="E183" i="1"/>
  <c r="D183" i="1"/>
  <c r="C183" i="1"/>
  <c r="B183" i="1"/>
  <c r="L182" i="1"/>
  <c r="K182" i="1"/>
  <c r="J182" i="1"/>
  <c r="I182" i="1"/>
  <c r="H182" i="1"/>
  <c r="G182" i="1"/>
  <c r="F182" i="1"/>
  <c r="E182" i="1"/>
  <c r="D182" i="1"/>
  <c r="C182" i="1"/>
  <c r="B182" i="1"/>
  <c r="L181" i="1"/>
  <c r="K181" i="1"/>
  <c r="J181" i="1"/>
  <c r="I181" i="1"/>
  <c r="H181" i="1"/>
  <c r="G181" i="1"/>
  <c r="F181" i="1"/>
  <c r="E181" i="1"/>
  <c r="D181" i="1"/>
  <c r="C181" i="1"/>
  <c r="B181" i="1"/>
  <c r="L180" i="1"/>
  <c r="K180" i="1"/>
  <c r="J180" i="1"/>
  <c r="I180" i="1"/>
  <c r="H180" i="1"/>
  <c r="G180" i="1"/>
  <c r="F180" i="1"/>
  <c r="E180" i="1"/>
  <c r="D180" i="1"/>
  <c r="C180" i="1"/>
  <c r="B180" i="1"/>
  <c r="L179" i="1"/>
  <c r="K179" i="1"/>
  <c r="J179" i="1"/>
  <c r="I179" i="1"/>
  <c r="H179" i="1"/>
  <c r="G179" i="1"/>
  <c r="F179" i="1"/>
  <c r="E179" i="1"/>
  <c r="D179" i="1"/>
  <c r="C179" i="1"/>
  <c r="B179" i="1"/>
  <c r="L178" i="1"/>
  <c r="K178" i="1"/>
  <c r="J178" i="1"/>
  <c r="I178" i="1"/>
  <c r="H178" i="1"/>
  <c r="G178" i="1"/>
  <c r="F178" i="1"/>
  <c r="E178" i="1"/>
  <c r="D178" i="1"/>
  <c r="C178" i="1"/>
  <c r="B178" i="1"/>
  <c r="L177" i="1"/>
  <c r="K177" i="1"/>
  <c r="J177" i="1"/>
  <c r="I177" i="1"/>
  <c r="H177" i="1"/>
  <c r="G177" i="1"/>
  <c r="F177" i="1"/>
  <c r="E177" i="1"/>
  <c r="D177" i="1"/>
  <c r="C177" i="1"/>
  <c r="B177" i="1"/>
  <c r="L176" i="1"/>
  <c r="K176" i="1"/>
  <c r="J176" i="1"/>
  <c r="I176" i="1"/>
  <c r="H176" i="1"/>
  <c r="G176" i="1"/>
  <c r="F176" i="1"/>
  <c r="E176" i="1"/>
  <c r="D176" i="1"/>
  <c r="C176" i="1"/>
  <c r="B176" i="1"/>
  <c r="L175" i="1"/>
  <c r="K175" i="1"/>
  <c r="J175" i="1"/>
  <c r="I175" i="1"/>
  <c r="H175" i="1"/>
  <c r="G175" i="1"/>
  <c r="F175" i="1"/>
  <c r="E175" i="1"/>
  <c r="D175" i="1"/>
  <c r="C175" i="1"/>
  <c r="B175" i="1"/>
  <c r="L174" i="1"/>
  <c r="K174" i="1"/>
  <c r="J174" i="1"/>
  <c r="I174" i="1"/>
  <c r="H174" i="1"/>
  <c r="G174" i="1"/>
  <c r="F174" i="1"/>
  <c r="E174" i="1"/>
  <c r="D174" i="1"/>
  <c r="C174" i="1"/>
  <c r="B174" i="1"/>
  <c r="L173" i="1"/>
  <c r="K173" i="1"/>
  <c r="J173" i="1"/>
  <c r="I173" i="1"/>
  <c r="H173" i="1"/>
  <c r="G173" i="1"/>
  <c r="F173" i="1"/>
  <c r="E173" i="1"/>
  <c r="D173" i="1"/>
  <c r="C173" i="1"/>
  <c r="B173" i="1"/>
  <c r="L172" i="1"/>
  <c r="K172" i="1"/>
  <c r="J172" i="1"/>
  <c r="I172" i="1"/>
  <c r="H172" i="1"/>
  <c r="G172" i="1"/>
  <c r="F172" i="1"/>
  <c r="E172" i="1"/>
  <c r="D172" i="1"/>
  <c r="C172" i="1"/>
  <c r="B172" i="1"/>
  <c r="L171" i="1"/>
  <c r="K171" i="1"/>
  <c r="J171" i="1"/>
  <c r="I171" i="1"/>
  <c r="H171" i="1"/>
  <c r="G171" i="1"/>
  <c r="F171" i="1"/>
  <c r="E171" i="1"/>
  <c r="D171" i="1"/>
  <c r="C171" i="1"/>
  <c r="B171" i="1"/>
  <c r="L170" i="1"/>
  <c r="K170" i="1"/>
  <c r="J170" i="1"/>
  <c r="I170" i="1"/>
  <c r="H170" i="1"/>
  <c r="G170" i="1"/>
  <c r="F170" i="1"/>
  <c r="E170" i="1"/>
  <c r="D170" i="1"/>
  <c r="C170" i="1"/>
  <c r="B170" i="1"/>
  <c r="L169" i="1"/>
  <c r="K169" i="1"/>
  <c r="J169" i="1"/>
  <c r="I169" i="1"/>
  <c r="H169" i="1"/>
  <c r="G169" i="1"/>
  <c r="F169" i="1"/>
  <c r="E169" i="1"/>
  <c r="D169" i="1"/>
  <c r="C169" i="1"/>
  <c r="B169" i="1"/>
  <c r="L168" i="1"/>
  <c r="K168" i="1"/>
  <c r="J168" i="1"/>
  <c r="I168" i="1"/>
  <c r="H168" i="1"/>
  <c r="G168" i="1"/>
  <c r="F168" i="1"/>
  <c r="E168" i="1"/>
  <c r="D168" i="1"/>
  <c r="C168" i="1"/>
  <c r="B168" i="1"/>
  <c r="L167" i="1"/>
  <c r="K167" i="1"/>
  <c r="J167" i="1"/>
  <c r="I167" i="1"/>
  <c r="H167" i="1"/>
  <c r="G167" i="1"/>
  <c r="F167" i="1"/>
  <c r="E167" i="1"/>
  <c r="D167" i="1"/>
  <c r="C167" i="1"/>
  <c r="B167" i="1"/>
  <c r="L166" i="1"/>
  <c r="K166" i="1"/>
  <c r="J166" i="1"/>
  <c r="I166" i="1"/>
  <c r="H166" i="1"/>
  <c r="G166" i="1"/>
  <c r="F166" i="1"/>
  <c r="E166" i="1"/>
  <c r="D166" i="1"/>
  <c r="C166" i="1"/>
  <c r="B166" i="1"/>
  <c r="L165" i="1"/>
  <c r="K165" i="1"/>
  <c r="J165" i="1"/>
  <c r="I165" i="1"/>
  <c r="H165" i="1"/>
  <c r="G165" i="1"/>
  <c r="F165" i="1"/>
  <c r="E165" i="1"/>
  <c r="D165" i="1"/>
  <c r="C165" i="1"/>
  <c r="B165" i="1"/>
  <c r="L164" i="1"/>
  <c r="K164" i="1"/>
  <c r="J164" i="1"/>
  <c r="I164" i="1"/>
  <c r="H164" i="1"/>
  <c r="G164" i="1"/>
  <c r="F164" i="1"/>
  <c r="E164" i="1"/>
  <c r="D164" i="1"/>
  <c r="C164" i="1"/>
  <c r="B164" i="1"/>
  <c r="L163" i="1"/>
  <c r="K163" i="1"/>
  <c r="J163" i="1"/>
  <c r="I163" i="1"/>
  <c r="H163" i="1"/>
  <c r="G163" i="1"/>
  <c r="F163" i="1"/>
  <c r="E163" i="1"/>
  <c r="D163" i="1"/>
  <c r="C163" i="1"/>
  <c r="B163" i="1"/>
  <c r="L162" i="1"/>
  <c r="K162" i="1"/>
  <c r="J162" i="1"/>
  <c r="I162" i="1"/>
  <c r="H162" i="1"/>
  <c r="G162" i="1"/>
  <c r="F162" i="1"/>
  <c r="E162" i="1"/>
  <c r="D162" i="1"/>
  <c r="C162" i="1"/>
  <c r="B162" i="1"/>
  <c r="L161" i="1"/>
  <c r="K161" i="1"/>
  <c r="J161" i="1"/>
  <c r="I161" i="1"/>
  <c r="H161" i="1"/>
  <c r="G161" i="1"/>
  <c r="F161" i="1"/>
  <c r="E161" i="1"/>
  <c r="D161" i="1"/>
  <c r="C161" i="1"/>
  <c r="B161" i="1"/>
  <c r="L160" i="1"/>
  <c r="K160" i="1"/>
  <c r="J160" i="1"/>
  <c r="I160" i="1"/>
  <c r="H160" i="1"/>
  <c r="G160" i="1"/>
  <c r="F160" i="1"/>
  <c r="E160" i="1"/>
  <c r="D160" i="1"/>
  <c r="C160" i="1"/>
  <c r="B160" i="1"/>
  <c r="L159" i="1"/>
  <c r="K159" i="1"/>
  <c r="J159" i="1"/>
  <c r="I159" i="1"/>
  <c r="H159" i="1"/>
  <c r="G159" i="1"/>
  <c r="F159" i="1"/>
  <c r="E159" i="1"/>
  <c r="D159" i="1"/>
  <c r="C159" i="1"/>
  <c r="B159" i="1"/>
  <c r="L158" i="1"/>
  <c r="K158" i="1"/>
  <c r="J158" i="1"/>
  <c r="I158" i="1"/>
  <c r="H158" i="1"/>
  <c r="G158" i="1"/>
  <c r="F158" i="1"/>
  <c r="E158" i="1"/>
  <c r="D158" i="1"/>
  <c r="C158" i="1"/>
  <c r="B158" i="1"/>
  <c r="L157" i="1"/>
  <c r="K157" i="1"/>
  <c r="J157" i="1"/>
  <c r="I157" i="1"/>
  <c r="H157" i="1"/>
  <c r="G157" i="1"/>
  <c r="F157" i="1"/>
  <c r="E157" i="1"/>
  <c r="D157" i="1"/>
  <c r="C157" i="1"/>
  <c r="B157" i="1"/>
  <c r="L156" i="1"/>
  <c r="K156" i="1"/>
  <c r="J156" i="1"/>
  <c r="I156" i="1"/>
  <c r="H156" i="1"/>
  <c r="G156" i="1"/>
  <c r="F156" i="1"/>
  <c r="E156" i="1"/>
  <c r="D156" i="1"/>
  <c r="C156" i="1"/>
  <c r="B156" i="1"/>
  <c r="L155" i="1"/>
  <c r="K155" i="1"/>
  <c r="J155" i="1"/>
  <c r="I155" i="1"/>
  <c r="H155" i="1"/>
  <c r="G155" i="1"/>
  <c r="F155" i="1"/>
  <c r="E155" i="1"/>
  <c r="D155" i="1"/>
  <c r="C155" i="1"/>
  <c r="B155" i="1"/>
  <c r="L154" i="1"/>
  <c r="K154" i="1"/>
  <c r="J154" i="1"/>
  <c r="I154" i="1"/>
  <c r="H154" i="1"/>
  <c r="G154" i="1"/>
  <c r="F154" i="1"/>
  <c r="E154" i="1"/>
  <c r="D154" i="1"/>
  <c r="C154" i="1"/>
  <c r="B154" i="1"/>
  <c r="L153" i="1"/>
  <c r="K153" i="1"/>
  <c r="J153" i="1"/>
  <c r="I153" i="1"/>
  <c r="H153" i="1"/>
  <c r="G153" i="1"/>
  <c r="F153" i="1"/>
  <c r="E153" i="1"/>
  <c r="D153" i="1"/>
  <c r="C153" i="1"/>
  <c r="B153" i="1"/>
  <c r="L152" i="1"/>
  <c r="K152" i="1"/>
  <c r="J152" i="1"/>
  <c r="I152" i="1"/>
  <c r="H152" i="1"/>
  <c r="G152" i="1"/>
  <c r="F152" i="1"/>
  <c r="E152" i="1"/>
  <c r="D152" i="1"/>
  <c r="C152" i="1"/>
  <c r="B152" i="1"/>
  <c r="L151" i="1"/>
  <c r="K151" i="1"/>
  <c r="J151" i="1"/>
  <c r="I151" i="1"/>
  <c r="H151" i="1"/>
  <c r="G151" i="1"/>
  <c r="F151" i="1"/>
  <c r="E151" i="1"/>
  <c r="D151" i="1"/>
  <c r="C151" i="1"/>
  <c r="B151" i="1"/>
  <c r="L150" i="1"/>
  <c r="K150" i="1"/>
  <c r="J150" i="1"/>
  <c r="I150" i="1"/>
  <c r="H150" i="1"/>
  <c r="G150" i="1"/>
  <c r="F150" i="1"/>
  <c r="E150" i="1"/>
  <c r="D150" i="1"/>
  <c r="C150" i="1"/>
  <c r="B150" i="1"/>
  <c r="L149" i="1"/>
  <c r="K149" i="1"/>
  <c r="J149" i="1"/>
  <c r="I149" i="1"/>
  <c r="H149" i="1"/>
  <c r="G149" i="1"/>
  <c r="F149" i="1"/>
  <c r="E149" i="1"/>
  <c r="D149" i="1"/>
  <c r="C149" i="1"/>
  <c r="B149" i="1"/>
  <c r="L148" i="1"/>
  <c r="K148" i="1"/>
  <c r="J148" i="1"/>
  <c r="I148" i="1"/>
  <c r="H148" i="1"/>
  <c r="G148" i="1"/>
  <c r="F148" i="1"/>
  <c r="E148" i="1"/>
  <c r="D148" i="1"/>
  <c r="C148" i="1"/>
  <c r="B148" i="1"/>
  <c r="L147" i="1"/>
  <c r="K147" i="1"/>
  <c r="J147" i="1"/>
  <c r="I147" i="1"/>
  <c r="H147" i="1"/>
  <c r="G147" i="1"/>
  <c r="F147" i="1"/>
  <c r="E147" i="1"/>
  <c r="D147" i="1"/>
  <c r="C147" i="1"/>
  <c r="B147" i="1"/>
  <c r="L146" i="1"/>
  <c r="K146" i="1"/>
  <c r="J146" i="1"/>
  <c r="I146" i="1"/>
  <c r="H146" i="1"/>
  <c r="G146" i="1"/>
  <c r="F146" i="1"/>
  <c r="E146" i="1"/>
  <c r="D146" i="1"/>
  <c r="C146" i="1"/>
  <c r="B146" i="1"/>
  <c r="L145" i="1"/>
  <c r="K145" i="1"/>
  <c r="J145" i="1"/>
  <c r="I145" i="1"/>
  <c r="H145" i="1"/>
  <c r="G145" i="1"/>
  <c r="F145" i="1"/>
  <c r="E145" i="1"/>
  <c r="D145" i="1"/>
  <c r="C145" i="1"/>
  <c r="B145" i="1"/>
  <c r="L144" i="1"/>
  <c r="K144" i="1"/>
  <c r="J144" i="1"/>
  <c r="I144" i="1"/>
  <c r="H144" i="1"/>
  <c r="G144" i="1"/>
  <c r="F144" i="1"/>
  <c r="E144" i="1"/>
  <c r="D144" i="1"/>
  <c r="C144" i="1"/>
  <c r="B144" i="1"/>
  <c r="L143" i="1"/>
  <c r="K143" i="1"/>
  <c r="J143" i="1"/>
  <c r="I143" i="1"/>
  <c r="H143" i="1"/>
  <c r="G143" i="1"/>
  <c r="F143" i="1"/>
  <c r="E143" i="1"/>
  <c r="D143" i="1"/>
  <c r="C143" i="1"/>
  <c r="B143" i="1"/>
  <c r="L142" i="1"/>
  <c r="K142" i="1"/>
  <c r="J142" i="1"/>
  <c r="I142" i="1"/>
  <c r="H142" i="1"/>
  <c r="G142" i="1"/>
  <c r="F142" i="1"/>
  <c r="E142" i="1"/>
  <c r="D142" i="1"/>
  <c r="C142" i="1"/>
  <c r="B142" i="1"/>
  <c r="L141" i="1"/>
  <c r="K141" i="1"/>
  <c r="J141" i="1"/>
  <c r="I141" i="1"/>
  <c r="H141" i="1"/>
  <c r="G141" i="1"/>
  <c r="F141" i="1"/>
  <c r="E141" i="1"/>
  <c r="D141" i="1"/>
  <c r="C141" i="1"/>
  <c r="B141" i="1"/>
  <c r="L140" i="1"/>
  <c r="K140" i="1"/>
  <c r="J140" i="1"/>
  <c r="I140" i="1"/>
  <c r="H140" i="1"/>
  <c r="G140" i="1"/>
  <c r="F140" i="1"/>
  <c r="E140" i="1"/>
  <c r="D140" i="1"/>
  <c r="C140" i="1"/>
  <c r="B140" i="1"/>
  <c r="L139" i="1"/>
  <c r="K139" i="1"/>
  <c r="J139" i="1"/>
  <c r="I139" i="1"/>
  <c r="H139" i="1"/>
  <c r="G139" i="1"/>
  <c r="F139" i="1"/>
  <c r="E139" i="1"/>
  <c r="D139" i="1"/>
  <c r="C139" i="1"/>
  <c r="B139" i="1"/>
  <c r="L138" i="1"/>
  <c r="K138" i="1"/>
  <c r="J138" i="1"/>
  <c r="I138" i="1"/>
  <c r="H138" i="1"/>
  <c r="G138" i="1"/>
  <c r="F138" i="1"/>
  <c r="E138" i="1"/>
  <c r="D138" i="1"/>
  <c r="C138" i="1"/>
  <c r="B138" i="1"/>
  <c r="L137" i="1"/>
  <c r="K137" i="1"/>
  <c r="J137" i="1"/>
  <c r="I137" i="1"/>
  <c r="H137" i="1"/>
  <c r="G137" i="1"/>
  <c r="F137" i="1"/>
  <c r="E137" i="1"/>
  <c r="D137" i="1"/>
  <c r="C137" i="1"/>
  <c r="B137" i="1"/>
  <c r="L136" i="1"/>
  <c r="K136" i="1"/>
  <c r="J136" i="1"/>
  <c r="I136" i="1"/>
  <c r="H136" i="1"/>
  <c r="G136" i="1"/>
  <c r="F136" i="1"/>
  <c r="E136" i="1"/>
  <c r="D136" i="1"/>
  <c r="C136" i="1"/>
  <c r="B136" i="1"/>
  <c r="L135" i="1"/>
  <c r="K135" i="1"/>
  <c r="J135" i="1"/>
  <c r="I135" i="1"/>
  <c r="H135" i="1"/>
  <c r="G135" i="1"/>
  <c r="F135" i="1"/>
  <c r="E135" i="1"/>
  <c r="D135" i="1"/>
  <c r="C135" i="1"/>
  <c r="B135" i="1"/>
  <c r="L134" i="1"/>
  <c r="K134" i="1"/>
  <c r="J134" i="1"/>
  <c r="I134" i="1"/>
  <c r="H134" i="1"/>
  <c r="G134" i="1"/>
  <c r="F134" i="1"/>
  <c r="E134" i="1"/>
  <c r="D134" i="1"/>
  <c r="C134" i="1"/>
  <c r="B134" i="1"/>
  <c r="L133" i="1"/>
  <c r="K133" i="1"/>
  <c r="J133" i="1"/>
  <c r="I133" i="1"/>
  <c r="H133" i="1"/>
  <c r="G133" i="1"/>
  <c r="F133" i="1"/>
  <c r="E133" i="1"/>
  <c r="D133" i="1"/>
  <c r="C133" i="1"/>
  <c r="B133" i="1"/>
  <c r="L132" i="1"/>
  <c r="K132" i="1"/>
  <c r="J132" i="1"/>
  <c r="I132" i="1"/>
  <c r="H132" i="1"/>
  <c r="G132" i="1"/>
  <c r="F132" i="1"/>
  <c r="E132" i="1"/>
  <c r="D132" i="1"/>
  <c r="C132" i="1"/>
  <c r="B132" i="1"/>
  <c r="L131" i="1"/>
  <c r="K131" i="1"/>
  <c r="J131" i="1"/>
  <c r="I131" i="1"/>
  <c r="H131" i="1"/>
  <c r="G131" i="1"/>
  <c r="F131" i="1"/>
  <c r="E131" i="1"/>
  <c r="D131" i="1"/>
  <c r="C131" i="1"/>
  <c r="B131" i="1"/>
  <c r="L130" i="1"/>
  <c r="K130" i="1"/>
  <c r="J130" i="1"/>
  <c r="I130" i="1"/>
  <c r="H130" i="1"/>
  <c r="G130" i="1"/>
  <c r="F130" i="1"/>
  <c r="E130" i="1"/>
  <c r="D130" i="1"/>
  <c r="C130" i="1"/>
  <c r="B130" i="1"/>
  <c r="L129" i="1"/>
  <c r="K129" i="1"/>
  <c r="J129" i="1"/>
  <c r="I129" i="1"/>
  <c r="H129" i="1"/>
  <c r="G129" i="1"/>
  <c r="F129" i="1"/>
  <c r="E129" i="1"/>
  <c r="D129" i="1"/>
  <c r="C129" i="1"/>
  <c r="B129" i="1"/>
  <c r="L128" i="1"/>
  <c r="K128" i="1"/>
  <c r="J128" i="1"/>
  <c r="I128" i="1"/>
  <c r="H128" i="1"/>
  <c r="G128" i="1"/>
  <c r="F128" i="1"/>
  <c r="E128" i="1"/>
  <c r="D128" i="1"/>
  <c r="C128" i="1"/>
  <c r="B128" i="1"/>
  <c r="L127" i="1"/>
  <c r="K127" i="1"/>
  <c r="J127" i="1"/>
  <c r="I127" i="1"/>
  <c r="H127" i="1"/>
  <c r="G127" i="1"/>
  <c r="F127" i="1"/>
  <c r="E127" i="1"/>
  <c r="D127" i="1"/>
  <c r="C127" i="1"/>
  <c r="B127" i="1"/>
  <c r="L126" i="1"/>
  <c r="K126" i="1"/>
  <c r="J126" i="1"/>
  <c r="I126" i="1"/>
  <c r="H126" i="1"/>
  <c r="G126" i="1"/>
  <c r="F126" i="1"/>
  <c r="E126" i="1"/>
  <c r="D126" i="1"/>
  <c r="C126" i="1"/>
  <c r="B126" i="1"/>
  <c r="L125" i="1"/>
  <c r="K125" i="1"/>
  <c r="J125" i="1"/>
  <c r="I125" i="1"/>
  <c r="H125" i="1"/>
  <c r="G125" i="1"/>
  <c r="F125" i="1"/>
  <c r="E125" i="1"/>
  <c r="D125" i="1"/>
  <c r="C125" i="1"/>
  <c r="B125" i="1"/>
  <c r="L124" i="1"/>
  <c r="K124" i="1"/>
  <c r="J124" i="1"/>
  <c r="I124" i="1"/>
  <c r="H124" i="1"/>
  <c r="G124" i="1"/>
  <c r="F124" i="1"/>
  <c r="E124" i="1"/>
  <c r="D124" i="1"/>
  <c r="C124" i="1"/>
  <c r="B124" i="1"/>
  <c r="L123" i="1"/>
  <c r="K123" i="1"/>
  <c r="J123" i="1"/>
  <c r="I123" i="1"/>
  <c r="H123" i="1"/>
  <c r="G123" i="1"/>
  <c r="F123" i="1"/>
  <c r="E123" i="1"/>
  <c r="D123" i="1"/>
  <c r="C123" i="1"/>
  <c r="B123" i="1"/>
  <c r="L122" i="1"/>
  <c r="K122" i="1"/>
  <c r="J122" i="1"/>
  <c r="I122" i="1"/>
  <c r="H122" i="1"/>
  <c r="G122" i="1"/>
  <c r="F122" i="1"/>
  <c r="E122" i="1"/>
  <c r="D122" i="1"/>
  <c r="C122" i="1"/>
  <c r="B122" i="1"/>
  <c r="L121" i="1"/>
  <c r="K121" i="1"/>
  <c r="J121" i="1"/>
  <c r="I121" i="1"/>
  <c r="H121" i="1"/>
  <c r="G121" i="1"/>
  <c r="F121" i="1"/>
  <c r="E121" i="1"/>
  <c r="D121" i="1"/>
  <c r="C121" i="1"/>
  <c r="B121" i="1"/>
  <c r="L120" i="1"/>
  <c r="K120" i="1"/>
  <c r="J120" i="1"/>
  <c r="I120" i="1"/>
  <c r="H120" i="1"/>
  <c r="G120" i="1"/>
  <c r="F120" i="1"/>
  <c r="E120" i="1"/>
  <c r="D120" i="1"/>
  <c r="C120" i="1"/>
  <c r="B120" i="1"/>
  <c r="L119" i="1"/>
  <c r="K119" i="1"/>
  <c r="J119" i="1"/>
  <c r="I119" i="1"/>
  <c r="H119" i="1"/>
  <c r="G119" i="1"/>
  <c r="F119" i="1"/>
  <c r="E119" i="1"/>
  <c r="D119" i="1"/>
  <c r="C119" i="1"/>
  <c r="B119" i="1"/>
  <c r="L118" i="1"/>
  <c r="K118" i="1"/>
  <c r="J118" i="1"/>
  <c r="I118" i="1"/>
  <c r="H118" i="1"/>
  <c r="G118" i="1"/>
  <c r="F118" i="1"/>
  <c r="E118" i="1"/>
  <c r="D118" i="1"/>
  <c r="C118" i="1"/>
  <c r="B118" i="1"/>
  <c r="L117" i="1"/>
  <c r="K117" i="1"/>
  <c r="J117" i="1"/>
  <c r="I117" i="1"/>
  <c r="H117" i="1"/>
  <c r="G117" i="1"/>
  <c r="F117" i="1"/>
  <c r="E117" i="1"/>
  <c r="D117" i="1"/>
  <c r="C117" i="1"/>
  <c r="B117" i="1"/>
  <c r="L116" i="1"/>
  <c r="K116" i="1"/>
  <c r="J116" i="1"/>
  <c r="I116" i="1"/>
  <c r="H116" i="1"/>
  <c r="G116" i="1"/>
  <c r="F116" i="1"/>
  <c r="E116" i="1"/>
  <c r="D116" i="1"/>
  <c r="C116" i="1"/>
  <c r="B116" i="1"/>
  <c r="L115" i="1"/>
  <c r="K115" i="1"/>
  <c r="J115" i="1"/>
  <c r="I115" i="1"/>
  <c r="H115" i="1"/>
  <c r="G115" i="1"/>
  <c r="F115" i="1"/>
  <c r="E115" i="1"/>
  <c r="D115" i="1"/>
  <c r="C115" i="1"/>
  <c r="B115" i="1"/>
  <c r="L114" i="1"/>
  <c r="K114" i="1"/>
  <c r="J114" i="1"/>
  <c r="I114" i="1"/>
  <c r="H114" i="1"/>
  <c r="G114" i="1"/>
  <c r="F114" i="1"/>
  <c r="E114" i="1"/>
  <c r="D114" i="1"/>
  <c r="C114" i="1"/>
  <c r="B114" i="1"/>
  <c r="L113" i="1"/>
  <c r="K113" i="1"/>
  <c r="J113" i="1"/>
  <c r="I113" i="1"/>
  <c r="H113" i="1"/>
  <c r="G113" i="1"/>
  <c r="F113" i="1"/>
  <c r="E113" i="1"/>
  <c r="D113" i="1"/>
  <c r="C113" i="1"/>
  <c r="B113" i="1"/>
  <c r="L112" i="1"/>
  <c r="K112" i="1"/>
  <c r="J112" i="1"/>
  <c r="I112" i="1"/>
  <c r="H112" i="1"/>
  <c r="G112" i="1"/>
  <c r="F112" i="1"/>
  <c r="E112" i="1"/>
  <c r="D112" i="1"/>
  <c r="C112" i="1"/>
  <c r="B112" i="1"/>
  <c r="L111" i="1"/>
  <c r="K111" i="1"/>
  <c r="J111" i="1"/>
  <c r="I111" i="1"/>
  <c r="H111" i="1"/>
  <c r="G111" i="1"/>
  <c r="F111" i="1"/>
  <c r="E111" i="1"/>
  <c r="D111" i="1"/>
  <c r="C111" i="1"/>
  <c r="B111" i="1"/>
  <c r="L110" i="1"/>
  <c r="K110" i="1"/>
  <c r="J110" i="1"/>
  <c r="I110" i="1"/>
  <c r="H110" i="1"/>
  <c r="G110" i="1"/>
  <c r="F110" i="1"/>
  <c r="E110" i="1"/>
  <c r="D110" i="1"/>
  <c r="C110" i="1"/>
  <c r="B110" i="1"/>
  <c r="L109" i="1"/>
  <c r="K109" i="1"/>
  <c r="J109" i="1"/>
  <c r="I109" i="1"/>
  <c r="H109" i="1"/>
  <c r="G109" i="1"/>
  <c r="F109" i="1"/>
  <c r="E109" i="1"/>
  <c r="D109" i="1"/>
  <c r="C109" i="1"/>
  <c r="B109" i="1"/>
  <c r="L108" i="1"/>
  <c r="K108" i="1"/>
  <c r="J108" i="1"/>
  <c r="I108" i="1"/>
  <c r="H108" i="1"/>
  <c r="G108" i="1"/>
  <c r="F108" i="1"/>
  <c r="E108" i="1"/>
  <c r="D108" i="1"/>
  <c r="C108" i="1"/>
  <c r="B108" i="1"/>
  <c r="L107" i="1"/>
  <c r="K107" i="1"/>
  <c r="J107" i="1"/>
  <c r="I107" i="1"/>
  <c r="H107" i="1"/>
  <c r="G107" i="1"/>
  <c r="F107" i="1"/>
  <c r="E107" i="1"/>
  <c r="D107" i="1"/>
  <c r="C107" i="1"/>
  <c r="B107" i="1"/>
  <c r="L106" i="1"/>
  <c r="K106" i="1"/>
  <c r="J106" i="1"/>
  <c r="I106" i="1"/>
  <c r="H106" i="1"/>
  <c r="G106" i="1"/>
  <c r="F106" i="1"/>
  <c r="E106" i="1"/>
  <c r="D106" i="1"/>
  <c r="C106" i="1"/>
  <c r="B106" i="1"/>
  <c r="L105" i="1"/>
  <c r="K105" i="1"/>
  <c r="J105" i="1"/>
  <c r="I105" i="1"/>
  <c r="H105" i="1"/>
  <c r="G105" i="1"/>
  <c r="F105" i="1"/>
  <c r="E105" i="1"/>
  <c r="D105" i="1"/>
  <c r="C105" i="1"/>
  <c r="B105" i="1"/>
  <c r="L104" i="1"/>
  <c r="K104" i="1"/>
  <c r="J104" i="1"/>
  <c r="I104" i="1"/>
  <c r="H104" i="1"/>
  <c r="G104" i="1"/>
  <c r="F104" i="1"/>
  <c r="E104" i="1"/>
  <c r="D104" i="1"/>
  <c r="C104" i="1"/>
  <c r="B104" i="1"/>
  <c r="L103" i="1"/>
  <c r="K103" i="1"/>
  <c r="J103" i="1"/>
  <c r="I103" i="1"/>
  <c r="H103" i="1"/>
  <c r="G103" i="1"/>
  <c r="F103" i="1"/>
  <c r="E103" i="1"/>
  <c r="D103" i="1"/>
  <c r="C103" i="1"/>
  <c r="B103" i="1"/>
  <c r="L102" i="1"/>
  <c r="K102" i="1"/>
  <c r="J102" i="1"/>
  <c r="I102" i="1"/>
  <c r="H102" i="1"/>
  <c r="G102" i="1"/>
  <c r="F102" i="1"/>
  <c r="E102" i="1"/>
  <c r="D102" i="1"/>
  <c r="C102" i="1"/>
  <c r="B102" i="1"/>
  <c r="L101" i="1"/>
  <c r="K101" i="1"/>
  <c r="J101" i="1"/>
  <c r="I101" i="1"/>
  <c r="H101" i="1"/>
  <c r="G101" i="1"/>
  <c r="F101" i="1"/>
  <c r="E101" i="1"/>
  <c r="D101" i="1"/>
  <c r="C101" i="1"/>
  <c r="B101" i="1"/>
  <c r="L100" i="1"/>
  <c r="K100" i="1"/>
  <c r="J100" i="1"/>
  <c r="I100" i="1"/>
  <c r="H100" i="1"/>
  <c r="G100" i="1"/>
  <c r="F100" i="1"/>
  <c r="E100" i="1"/>
  <c r="D100" i="1"/>
  <c r="C100" i="1"/>
  <c r="B100" i="1"/>
  <c r="L99" i="1"/>
  <c r="K99" i="1"/>
  <c r="J99" i="1"/>
  <c r="I99" i="1"/>
  <c r="H99" i="1"/>
  <c r="G99" i="1"/>
  <c r="F99" i="1"/>
  <c r="E99" i="1"/>
  <c r="D99" i="1"/>
  <c r="C99" i="1"/>
  <c r="B99" i="1"/>
  <c r="L98" i="1"/>
  <c r="K98" i="1"/>
  <c r="J98" i="1"/>
  <c r="I98" i="1"/>
  <c r="H98" i="1"/>
  <c r="G98" i="1"/>
  <c r="F98" i="1"/>
  <c r="E98" i="1"/>
  <c r="D98" i="1"/>
  <c r="C98" i="1"/>
  <c r="B98" i="1"/>
  <c r="L97" i="1"/>
  <c r="K97" i="1"/>
  <c r="J97" i="1"/>
  <c r="I97" i="1"/>
  <c r="H97" i="1"/>
  <c r="G97" i="1"/>
  <c r="F97" i="1"/>
  <c r="E97" i="1"/>
  <c r="D97" i="1"/>
  <c r="C97" i="1"/>
  <c r="B97" i="1"/>
  <c r="L96" i="1"/>
  <c r="K96" i="1"/>
  <c r="J96" i="1"/>
  <c r="I96" i="1"/>
  <c r="H96" i="1"/>
  <c r="G96" i="1"/>
  <c r="F96" i="1"/>
  <c r="E96" i="1"/>
  <c r="D96" i="1"/>
  <c r="C96" i="1"/>
  <c r="B96" i="1"/>
  <c r="L95" i="1"/>
  <c r="K95" i="1"/>
  <c r="J95" i="1"/>
  <c r="I95" i="1"/>
  <c r="H95" i="1"/>
  <c r="G95" i="1"/>
  <c r="F95" i="1"/>
  <c r="E95" i="1"/>
  <c r="D95" i="1"/>
  <c r="C95" i="1"/>
  <c r="B95" i="1"/>
  <c r="AG81" i="1"/>
  <c r="AE81" i="1"/>
  <c r="AC81" i="1"/>
  <c r="AB81" i="1"/>
  <c r="AA81" i="1"/>
  <c r="Z81" i="1"/>
  <c r="Y81" i="1"/>
  <c r="X81" i="1"/>
  <c r="V81" i="1"/>
  <c r="U81" i="1"/>
  <c r="T81" i="1"/>
  <c r="S81" i="1"/>
  <c r="Q81" i="1"/>
  <c r="P81" i="1"/>
  <c r="O81" i="1"/>
  <c r="L81" i="1"/>
  <c r="K81" i="1"/>
  <c r="J81" i="1"/>
  <c r="I81" i="1"/>
  <c r="D81" i="1"/>
  <c r="AG80" i="1"/>
  <c r="AE80" i="1"/>
  <c r="AC80" i="1"/>
  <c r="AB80" i="1"/>
  <c r="AA80" i="1"/>
  <c r="Z80" i="1"/>
  <c r="Y80" i="1"/>
  <c r="X80" i="1"/>
  <c r="V80" i="1"/>
  <c r="U80" i="1"/>
  <c r="T80" i="1"/>
  <c r="S80" i="1"/>
  <c r="Q80" i="1"/>
  <c r="P80" i="1"/>
  <c r="O80" i="1"/>
  <c r="L80" i="1"/>
  <c r="K80" i="1"/>
  <c r="J80" i="1"/>
  <c r="I80" i="1"/>
  <c r="D80" i="1"/>
  <c r="AG79" i="1"/>
  <c r="AE79" i="1"/>
  <c r="AC79" i="1"/>
  <c r="AB79" i="1"/>
  <c r="AA79" i="1"/>
  <c r="Z79" i="1"/>
  <c r="Y79" i="1"/>
  <c r="X79" i="1"/>
  <c r="V79" i="1"/>
  <c r="U79" i="1"/>
  <c r="T79" i="1"/>
  <c r="S79" i="1"/>
  <c r="Q79" i="1"/>
  <c r="P79" i="1"/>
  <c r="O79" i="1"/>
  <c r="L79" i="1"/>
  <c r="K79" i="1"/>
  <c r="J79" i="1"/>
  <c r="I79" i="1"/>
  <c r="D79" i="1"/>
  <c r="AG78" i="1"/>
  <c r="AE78" i="1"/>
  <c r="AC78" i="1"/>
  <c r="AB78" i="1"/>
  <c r="AA78" i="1"/>
  <c r="Z78" i="1"/>
  <c r="Y78" i="1"/>
  <c r="X78" i="1"/>
  <c r="V78" i="1"/>
  <c r="U78" i="1"/>
  <c r="T78" i="1"/>
  <c r="S78" i="1"/>
  <c r="Q78" i="1"/>
  <c r="P78" i="1"/>
  <c r="O78" i="1"/>
  <c r="L78" i="1"/>
  <c r="K78" i="1"/>
  <c r="J78" i="1"/>
  <c r="I78" i="1"/>
  <c r="D78" i="1"/>
  <c r="AG77" i="1"/>
  <c r="AE77" i="1"/>
  <c r="AC77" i="1"/>
  <c r="AB77" i="1"/>
  <c r="AA77" i="1"/>
  <c r="Z77" i="1"/>
  <c r="Y77" i="1"/>
  <c r="X77" i="1"/>
  <c r="V77" i="1"/>
  <c r="U77" i="1"/>
  <c r="T77" i="1"/>
  <c r="S77" i="1"/>
  <c r="Q77" i="1"/>
  <c r="P77" i="1"/>
  <c r="O77" i="1"/>
  <c r="L77" i="1"/>
  <c r="K77" i="1"/>
  <c r="J77" i="1"/>
  <c r="I77" i="1"/>
  <c r="D77" i="1"/>
  <c r="AG76" i="1"/>
  <c r="AE76" i="1"/>
  <c r="AC76" i="1"/>
  <c r="AB76" i="1"/>
  <c r="AA76" i="1"/>
  <c r="Z76" i="1"/>
  <c r="Y76" i="1"/>
  <c r="X76" i="1"/>
  <c r="V76" i="1"/>
  <c r="U76" i="1"/>
  <c r="T76" i="1"/>
  <c r="S76" i="1"/>
  <c r="Q76" i="1"/>
  <c r="P76" i="1"/>
  <c r="O76" i="1"/>
  <c r="L76" i="1"/>
  <c r="K76" i="1"/>
  <c r="J76" i="1"/>
  <c r="I76" i="1"/>
  <c r="D76" i="1"/>
  <c r="AG75" i="1"/>
  <c r="AE75" i="1"/>
  <c r="AC75" i="1"/>
  <c r="AB75" i="1"/>
  <c r="AA75" i="1"/>
  <c r="Z75" i="1"/>
  <c r="Y75" i="1"/>
  <c r="X75" i="1"/>
  <c r="V75" i="1"/>
  <c r="U75" i="1"/>
  <c r="T75" i="1"/>
  <c r="S75" i="1"/>
  <c r="Q75" i="1"/>
  <c r="P75" i="1"/>
  <c r="O75" i="1"/>
  <c r="L75" i="1"/>
  <c r="K75" i="1"/>
  <c r="J75" i="1"/>
  <c r="I75" i="1"/>
  <c r="D75" i="1"/>
  <c r="AG74" i="1"/>
  <c r="AE74" i="1"/>
  <c r="AC74" i="1"/>
  <c r="AB74" i="1"/>
  <c r="AA74" i="1"/>
  <c r="Z74" i="1"/>
  <c r="Y74" i="1"/>
  <c r="X74" i="1"/>
  <c r="V74" i="1"/>
  <c r="U74" i="1"/>
  <c r="T74" i="1"/>
  <c r="S74" i="1"/>
  <c r="Q74" i="1"/>
  <c r="P74" i="1"/>
  <c r="O74" i="1"/>
  <c r="L74" i="1"/>
  <c r="K74" i="1"/>
  <c r="J74" i="1"/>
  <c r="I74" i="1"/>
  <c r="D74" i="1"/>
  <c r="AG73" i="1"/>
  <c r="AE73" i="1"/>
  <c r="AC73" i="1"/>
  <c r="AB73" i="1"/>
  <c r="AA73" i="1"/>
  <c r="Z73" i="1"/>
  <c r="Y73" i="1"/>
  <c r="X73" i="1"/>
  <c r="V73" i="1"/>
  <c r="U73" i="1"/>
  <c r="T73" i="1"/>
  <c r="S73" i="1"/>
  <c r="Q73" i="1"/>
  <c r="P73" i="1"/>
  <c r="O73" i="1"/>
  <c r="L73" i="1"/>
  <c r="K73" i="1"/>
  <c r="J73" i="1"/>
  <c r="I73" i="1"/>
  <c r="D73" i="1"/>
  <c r="AG72" i="1"/>
  <c r="AE72" i="1"/>
  <c r="AC72" i="1"/>
  <c r="AB72" i="1"/>
  <c r="AA72" i="1"/>
  <c r="Z72" i="1"/>
  <c r="Y72" i="1"/>
  <c r="X72" i="1"/>
  <c r="V72" i="1"/>
  <c r="U72" i="1"/>
  <c r="T72" i="1"/>
  <c r="S72" i="1"/>
  <c r="Q72" i="1"/>
  <c r="P72" i="1"/>
  <c r="O72" i="1"/>
  <c r="L72" i="1"/>
  <c r="K72" i="1"/>
  <c r="J72" i="1"/>
  <c r="I72" i="1"/>
  <c r="D72" i="1"/>
  <c r="AG71" i="1"/>
  <c r="AE71" i="1"/>
  <c r="AC71" i="1"/>
  <c r="AB71" i="1"/>
  <c r="AA71" i="1"/>
  <c r="Z71" i="1"/>
  <c r="Y71" i="1"/>
  <c r="X71" i="1"/>
  <c r="V71" i="1"/>
  <c r="U71" i="1"/>
  <c r="T71" i="1"/>
  <c r="S71" i="1"/>
  <c r="Q71" i="1"/>
  <c r="P71" i="1"/>
  <c r="O71" i="1"/>
  <c r="L71" i="1"/>
  <c r="K71" i="1"/>
  <c r="J71" i="1"/>
  <c r="I71" i="1"/>
  <c r="D71" i="1"/>
  <c r="AG70" i="1"/>
  <c r="AE70" i="1"/>
  <c r="AC70" i="1"/>
  <c r="AB70" i="1"/>
  <c r="AA70" i="1"/>
  <c r="Z70" i="1"/>
  <c r="Y70" i="1"/>
  <c r="X70" i="1"/>
  <c r="V70" i="1"/>
  <c r="U70" i="1"/>
  <c r="T70" i="1"/>
  <c r="S70" i="1"/>
  <c r="Q70" i="1"/>
  <c r="P70" i="1"/>
  <c r="O70" i="1"/>
  <c r="L70" i="1"/>
  <c r="K70" i="1"/>
  <c r="J70" i="1"/>
  <c r="I70" i="1"/>
  <c r="D70" i="1"/>
  <c r="AG69" i="1"/>
  <c r="AE69" i="1"/>
  <c r="AC69" i="1"/>
  <c r="AB69" i="1"/>
  <c r="AA69" i="1"/>
  <c r="Z69" i="1"/>
  <c r="Y69" i="1"/>
  <c r="X69" i="1"/>
  <c r="V69" i="1"/>
  <c r="U69" i="1"/>
  <c r="T69" i="1"/>
  <c r="S69" i="1"/>
  <c r="Q69" i="1"/>
  <c r="P69" i="1"/>
  <c r="O69" i="1"/>
  <c r="L69" i="1"/>
  <c r="K69" i="1"/>
  <c r="J69" i="1"/>
  <c r="I69" i="1"/>
  <c r="D69" i="1"/>
  <c r="AG68" i="1"/>
  <c r="AE68" i="1"/>
  <c r="AC68" i="1"/>
  <c r="AB68" i="1"/>
  <c r="AA68" i="1"/>
  <c r="Z68" i="1"/>
  <c r="Y68" i="1"/>
  <c r="X68" i="1"/>
  <c r="V68" i="1"/>
  <c r="U68" i="1"/>
  <c r="T68" i="1"/>
  <c r="S68" i="1"/>
  <c r="Q68" i="1"/>
  <c r="P68" i="1"/>
  <c r="O68" i="1"/>
  <c r="L68" i="1"/>
  <c r="K68" i="1"/>
  <c r="J68" i="1"/>
  <c r="I68" i="1"/>
  <c r="D68" i="1"/>
  <c r="AG67" i="1"/>
  <c r="AE67" i="1"/>
  <c r="AC67" i="1"/>
  <c r="AB67" i="1"/>
  <c r="AA67" i="1"/>
  <c r="Z67" i="1"/>
  <c r="Y67" i="1"/>
  <c r="X67" i="1"/>
  <c r="V67" i="1"/>
  <c r="U67" i="1"/>
  <c r="T67" i="1"/>
  <c r="S67" i="1"/>
  <c r="Q67" i="1"/>
  <c r="P67" i="1"/>
  <c r="O67" i="1"/>
  <c r="L67" i="1"/>
  <c r="K67" i="1"/>
  <c r="J67" i="1"/>
  <c r="I67" i="1"/>
  <c r="D67" i="1"/>
  <c r="AG66" i="1"/>
  <c r="AE66" i="1"/>
  <c r="AC66" i="1"/>
  <c r="AB66" i="1"/>
  <c r="AA66" i="1"/>
  <c r="Z66" i="1"/>
  <c r="Y66" i="1"/>
  <c r="X66" i="1"/>
  <c r="V66" i="1"/>
  <c r="U66" i="1"/>
  <c r="T66" i="1"/>
  <c r="S66" i="1"/>
  <c r="Q66" i="1"/>
  <c r="P66" i="1"/>
  <c r="O66" i="1"/>
  <c r="L66" i="1"/>
  <c r="K66" i="1"/>
  <c r="J66" i="1"/>
  <c r="I66" i="1"/>
  <c r="D66" i="1"/>
  <c r="AG65" i="1"/>
  <c r="AE65" i="1"/>
  <c r="AC65" i="1"/>
  <c r="AB65" i="1"/>
  <c r="AA65" i="1"/>
  <c r="Z65" i="1"/>
  <c r="Y65" i="1"/>
  <c r="X65" i="1"/>
  <c r="V65" i="1"/>
  <c r="U65" i="1"/>
  <c r="T65" i="1"/>
  <c r="S65" i="1"/>
  <c r="Q65" i="1"/>
  <c r="P65" i="1"/>
  <c r="O65" i="1"/>
  <c r="L65" i="1"/>
  <c r="K65" i="1"/>
  <c r="J65" i="1"/>
  <c r="I65" i="1"/>
  <c r="D65" i="1"/>
  <c r="AG64" i="1"/>
  <c r="AE64" i="1"/>
  <c r="AC64" i="1"/>
  <c r="AB64" i="1"/>
  <c r="AA64" i="1"/>
  <c r="Z64" i="1"/>
  <c r="Y64" i="1"/>
  <c r="X64" i="1"/>
  <c r="V64" i="1"/>
  <c r="U64" i="1"/>
  <c r="T64" i="1"/>
  <c r="S64" i="1"/>
  <c r="Q64" i="1"/>
  <c r="P64" i="1"/>
  <c r="O64" i="1"/>
  <c r="L64" i="1"/>
  <c r="K64" i="1"/>
  <c r="J64" i="1"/>
  <c r="I64" i="1"/>
  <c r="D64" i="1"/>
  <c r="AG63" i="1"/>
  <c r="AE63" i="1"/>
  <c r="AC63" i="1"/>
  <c r="AB63" i="1"/>
  <c r="AA63" i="1"/>
  <c r="Z63" i="1"/>
  <c r="Y63" i="1"/>
  <c r="X63" i="1"/>
  <c r="V63" i="1"/>
  <c r="U63" i="1"/>
  <c r="T63" i="1"/>
  <c r="S63" i="1"/>
  <c r="Q63" i="1"/>
  <c r="P63" i="1"/>
  <c r="O63" i="1"/>
  <c r="L63" i="1"/>
  <c r="K63" i="1"/>
  <c r="J63" i="1"/>
  <c r="I63" i="1"/>
  <c r="D63" i="1"/>
  <c r="AG62" i="1"/>
  <c r="AE62" i="1"/>
  <c r="AC62" i="1"/>
  <c r="AB62" i="1"/>
  <c r="AA62" i="1"/>
  <c r="Z62" i="1"/>
  <c r="Y62" i="1"/>
  <c r="X62" i="1"/>
  <c r="V62" i="1"/>
  <c r="U62" i="1"/>
  <c r="T62" i="1"/>
  <c r="S62" i="1"/>
  <c r="Q62" i="1"/>
  <c r="P62" i="1"/>
  <c r="O62" i="1"/>
  <c r="L62" i="1"/>
  <c r="K62" i="1"/>
  <c r="J62" i="1"/>
  <c r="I62" i="1"/>
  <c r="D62" i="1"/>
  <c r="AG61" i="1"/>
  <c r="AE61" i="1"/>
  <c r="AC61" i="1"/>
  <c r="AB61" i="1"/>
  <c r="AA61" i="1"/>
  <c r="Z61" i="1"/>
  <c r="Y61" i="1"/>
  <c r="X61" i="1"/>
  <c r="V61" i="1"/>
  <c r="U61" i="1"/>
  <c r="T61" i="1"/>
  <c r="S61" i="1"/>
  <c r="Q61" i="1"/>
  <c r="P61" i="1"/>
  <c r="O61" i="1"/>
  <c r="L61" i="1"/>
  <c r="K61" i="1"/>
  <c r="J61" i="1"/>
  <c r="I61" i="1"/>
  <c r="D61" i="1"/>
  <c r="AG60" i="1"/>
  <c r="AE60" i="1"/>
  <c r="AC60" i="1"/>
  <c r="AB60" i="1"/>
  <c r="AA60" i="1"/>
  <c r="Z60" i="1"/>
  <c r="Y60" i="1"/>
  <c r="X60" i="1"/>
  <c r="V60" i="1"/>
  <c r="U60" i="1"/>
  <c r="T60" i="1"/>
  <c r="S60" i="1"/>
  <c r="Q60" i="1"/>
  <c r="P60" i="1"/>
  <c r="O60" i="1"/>
  <c r="L60" i="1"/>
  <c r="K60" i="1"/>
  <c r="J60" i="1"/>
  <c r="I60" i="1"/>
  <c r="D60" i="1"/>
  <c r="AG59" i="1"/>
  <c r="AE59" i="1"/>
  <c r="AC59" i="1"/>
  <c r="AB59" i="1"/>
  <c r="AA59" i="1"/>
  <c r="Z59" i="1"/>
  <c r="Y59" i="1"/>
  <c r="X59" i="1"/>
  <c r="V59" i="1"/>
  <c r="U59" i="1"/>
  <c r="T59" i="1"/>
  <c r="S59" i="1"/>
  <c r="Q59" i="1"/>
  <c r="P59" i="1"/>
  <c r="O59" i="1"/>
  <c r="L59" i="1"/>
  <c r="K59" i="1"/>
  <c r="J59" i="1"/>
  <c r="I59" i="1"/>
  <c r="D59" i="1"/>
  <c r="AG58" i="1"/>
  <c r="AE58" i="1"/>
  <c r="AC58" i="1"/>
  <c r="AB58" i="1"/>
  <c r="AA58" i="1"/>
  <c r="Z58" i="1"/>
  <c r="Y58" i="1"/>
  <c r="X58" i="1"/>
  <c r="V58" i="1"/>
  <c r="U58" i="1"/>
  <c r="T58" i="1"/>
  <c r="S58" i="1"/>
  <c r="Q58" i="1"/>
  <c r="P58" i="1"/>
  <c r="O58" i="1"/>
  <c r="L58" i="1"/>
  <c r="K58" i="1"/>
  <c r="J58" i="1"/>
  <c r="I58" i="1"/>
  <c r="D58" i="1"/>
  <c r="AG57" i="1"/>
  <c r="AE57" i="1"/>
  <c r="AC57" i="1"/>
  <c r="AB57" i="1"/>
  <c r="AA57" i="1"/>
  <c r="Z57" i="1"/>
  <c r="Y57" i="1"/>
  <c r="X57" i="1"/>
  <c r="V57" i="1"/>
  <c r="U57" i="1"/>
  <c r="T57" i="1"/>
  <c r="S57" i="1"/>
  <c r="Q57" i="1"/>
  <c r="P57" i="1"/>
  <c r="O57" i="1"/>
  <c r="L57" i="1"/>
  <c r="K57" i="1"/>
  <c r="J57" i="1"/>
  <c r="I57" i="1"/>
  <c r="D57" i="1"/>
  <c r="AG56" i="1"/>
  <c r="AE56" i="1"/>
  <c r="AC56" i="1"/>
  <c r="AB56" i="1"/>
  <c r="AA56" i="1"/>
  <c r="Z56" i="1"/>
  <c r="Y56" i="1"/>
  <c r="X56" i="1"/>
  <c r="V56" i="1"/>
  <c r="U56" i="1"/>
  <c r="T56" i="1"/>
  <c r="S56" i="1"/>
  <c r="Q56" i="1"/>
  <c r="P56" i="1"/>
  <c r="O56" i="1"/>
  <c r="L56" i="1"/>
  <c r="K56" i="1"/>
  <c r="J56" i="1"/>
  <c r="I56" i="1"/>
  <c r="D56" i="1"/>
  <c r="AG55" i="1"/>
  <c r="AE55" i="1"/>
  <c r="AC55" i="1"/>
  <c r="AB55" i="1"/>
  <c r="AA55" i="1"/>
  <c r="Z55" i="1"/>
  <c r="Y55" i="1"/>
  <c r="X55" i="1"/>
  <c r="V55" i="1"/>
  <c r="U55" i="1"/>
  <c r="T55" i="1"/>
  <c r="S55" i="1"/>
  <c r="Q55" i="1"/>
  <c r="P55" i="1"/>
  <c r="O55" i="1"/>
  <c r="L55" i="1"/>
  <c r="K55" i="1"/>
  <c r="J55" i="1"/>
  <c r="I55" i="1"/>
  <c r="D55" i="1"/>
  <c r="AG54" i="1"/>
  <c r="AE54" i="1"/>
  <c r="AC54" i="1"/>
  <c r="AB54" i="1"/>
  <c r="AA54" i="1"/>
  <c r="Z54" i="1"/>
  <c r="Y54" i="1"/>
  <c r="X54" i="1"/>
  <c r="V54" i="1"/>
  <c r="U54" i="1"/>
  <c r="T54" i="1"/>
  <c r="S54" i="1"/>
  <c r="Q54" i="1"/>
  <c r="P54" i="1"/>
  <c r="O54" i="1"/>
  <c r="L54" i="1"/>
  <c r="K54" i="1"/>
  <c r="J54" i="1"/>
  <c r="I54" i="1"/>
  <c r="D54" i="1"/>
  <c r="AG53" i="1"/>
  <c r="AE53" i="1"/>
  <c r="AC53" i="1"/>
  <c r="AB53" i="1"/>
  <c r="AA53" i="1"/>
  <c r="Z53" i="1"/>
  <c r="Y53" i="1"/>
  <c r="X53" i="1"/>
  <c r="V53" i="1"/>
  <c r="U53" i="1"/>
  <c r="T53" i="1"/>
  <c r="S53" i="1"/>
  <c r="Q53" i="1"/>
  <c r="P53" i="1"/>
  <c r="O53" i="1"/>
  <c r="L53" i="1"/>
  <c r="K53" i="1"/>
  <c r="J53" i="1"/>
  <c r="I53" i="1"/>
  <c r="D53" i="1"/>
  <c r="I70" i="4"/>
  <c r="I72" i="4" s="1"/>
  <c r="J74" i="4" s="1"/>
  <c r="AH53" i="1" s="1"/>
  <c r="J50" i="4"/>
  <c r="W53" i="1" s="1"/>
  <c r="J43" i="4"/>
  <c r="R53" i="1" s="1"/>
  <c r="M53" i="1"/>
  <c r="P2" i="4"/>
  <c r="E53" i="1" s="1"/>
  <c r="I70" i="5"/>
  <c r="I72" i="5" s="1"/>
  <c r="J74" i="5" s="1"/>
  <c r="AH54" i="1" s="1"/>
  <c r="J50" i="5"/>
  <c r="W54" i="1" s="1"/>
  <c r="J43" i="5"/>
  <c r="R54" i="1" s="1"/>
  <c r="M54" i="1"/>
  <c r="P2" i="5"/>
  <c r="E54" i="1" s="1"/>
  <c r="I70" i="6"/>
  <c r="I72" i="6" s="1"/>
  <c r="J74" i="6" s="1"/>
  <c r="AH55" i="1" s="1"/>
  <c r="J50" i="6"/>
  <c r="W55" i="1" s="1"/>
  <c r="J43" i="6"/>
  <c r="R55" i="1" s="1"/>
  <c r="M55" i="1"/>
  <c r="N55" i="1"/>
  <c r="P2" i="6"/>
  <c r="E55" i="1" s="1"/>
  <c r="I70" i="7"/>
  <c r="I72" i="7" s="1"/>
  <c r="J74" i="7" s="1"/>
  <c r="AH56" i="1" s="1"/>
  <c r="J50" i="7"/>
  <c r="W56" i="1" s="1"/>
  <c r="J43" i="7"/>
  <c r="R56" i="1" s="1"/>
  <c r="M56" i="1"/>
  <c r="N56" i="1"/>
  <c r="P2" i="7"/>
  <c r="E56" i="1" s="1"/>
  <c r="I70" i="8"/>
  <c r="I72" i="8" s="1"/>
  <c r="J74" i="8" s="1"/>
  <c r="AH57" i="1" s="1"/>
  <c r="J50" i="8"/>
  <c r="W57" i="1" s="1"/>
  <c r="J43" i="8"/>
  <c r="R57" i="1" s="1"/>
  <c r="M57" i="1"/>
  <c r="P2" i="8"/>
  <c r="E57" i="1" s="1"/>
  <c r="I70" i="9"/>
  <c r="I72" i="9" s="1"/>
  <c r="J74" i="9" s="1"/>
  <c r="AH58" i="1" s="1"/>
  <c r="J50" i="9"/>
  <c r="W58" i="1" s="1"/>
  <c r="J43" i="9"/>
  <c r="R58" i="1" s="1"/>
  <c r="M58" i="1"/>
  <c r="P2" i="9"/>
  <c r="E58" i="1" s="1"/>
  <c r="I70" i="10"/>
  <c r="I72" i="10" s="1"/>
  <c r="J74" i="10" s="1"/>
  <c r="AH59" i="1" s="1"/>
  <c r="J50" i="10"/>
  <c r="W59" i="1" s="1"/>
  <c r="J43" i="10"/>
  <c r="R59" i="1" s="1"/>
  <c r="M59" i="1"/>
  <c r="N59" i="1"/>
  <c r="P2" i="10"/>
  <c r="E59" i="1" s="1"/>
  <c r="I70" i="11"/>
  <c r="I72" i="11" s="1"/>
  <c r="J74" i="11" s="1"/>
  <c r="AH60" i="1" s="1"/>
  <c r="J50" i="11"/>
  <c r="W60" i="1" s="1"/>
  <c r="J43" i="11"/>
  <c r="R60" i="1" s="1"/>
  <c r="M60" i="1"/>
  <c r="N60" i="1"/>
  <c r="P2" i="11"/>
  <c r="E60" i="1" s="1"/>
  <c r="I70" i="12"/>
  <c r="J50" i="12"/>
  <c r="W61" i="1" s="1"/>
  <c r="J43" i="12"/>
  <c r="R61" i="1" s="1"/>
  <c r="M61" i="1"/>
  <c r="P2" i="12"/>
  <c r="E61" i="1" s="1"/>
  <c r="I70" i="13"/>
  <c r="J50" i="13"/>
  <c r="W62" i="1" s="1"/>
  <c r="J43" i="13"/>
  <c r="R62" i="1" s="1"/>
  <c r="M62" i="1"/>
  <c r="P2" i="13"/>
  <c r="E62" i="1" s="1"/>
  <c r="I70" i="14"/>
  <c r="J50" i="14"/>
  <c r="W63" i="1" s="1"/>
  <c r="J43" i="14"/>
  <c r="R63" i="1" s="1"/>
  <c r="M63" i="1"/>
  <c r="N63" i="1"/>
  <c r="P2" i="14"/>
  <c r="E63" i="1" s="1"/>
  <c r="I70" i="15"/>
  <c r="J50" i="15"/>
  <c r="W64" i="1" s="1"/>
  <c r="J43" i="15"/>
  <c r="R64" i="1" s="1"/>
  <c r="M64" i="1"/>
  <c r="N64" i="1"/>
  <c r="P2" i="15"/>
  <c r="E64" i="1" s="1"/>
  <c r="I70" i="16"/>
  <c r="J50" i="16"/>
  <c r="W65" i="1" s="1"/>
  <c r="J43" i="16"/>
  <c r="R65" i="1" s="1"/>
  <c r="M65" i="1"/>
  <c r="P2" i="16"/>
  <c r="E65" i="1" s="1"/>
  <c r="I70" i="17"/>
  <c r="J50" i="17"/>
  <c r="W66" i="1" s="1"/>
  <c r="J43" i="17"/>
  <c r="R66" i="1" s="1"/>
  <c r="M66" i="1"/>
  <c r="P2" i="17"/>
  <c r="E66" i="1" s="1"/>
  <c r="I70" i="18"/>
  <c r="J50" i="18"/>
  <c r="W67" i="1" s="1"/>
  <c r="J43" i="18"/>
  <c r="R67" i="1" s="1"/>
  <c r="M67" i="1"/>
  <c r="N67" i="1"/>
  <c r="P2" i="18"/>
  <c r="E67" i="1" s="1"/>
  <c r="I70" i="19"/>
  <c r="J50" i="19"/>
  <c r="W68" i="1" s="1"/>
  <c r="J43" i="19"/>
  <c r="R68" i="1" s="1"/>
  <c r="M68" i="1"/>
  <c r="N68" i="1"/>
  <c r="P2" i="19"/>
  <c r="E68" i="1" s="1"/>
  <c r="I70" i="20"/>
  <c r="J50" i="20"/>
  <c r="W69" i="1" s="1"/>
  <c r="J43" i="20"/>
  <c r="R69" i="1" s="1"/>
  <c r="M69" i="1"/>
  <c r="P2" i="20"/>
  <c r="E69" i="1" s="1"/>
  <c r="I70" i="21"/>
  <c r="J50" i="21"/>
  <c r="W70" i="1" s="1"/>
  <c r="J43" i="21"/>
  <c r="R70" i="1" s="1"/>
  <c r="M70" i="1"/>
  <c r="P2" i="21"/>
  <c r="E70" i="1" s="1"/>
  <c r="I70" i="22"/>
  <c r="J50" i="22"/>
  <c r="W71" i="1" s="1"/>
  <c r="J43" i="22"/>
  <c r="R71" i="1" s="1"/>
  <c r="M71" i="1"/>
  <c r="N71" i="1"/>
  <c r="P2" i="22"/>
  <c r="E71" i="1" s="1"/>
  <c r="I70" i="23"/>
  <c r="J50" i="23"/>
  <c r="W72" i="1" s="1"/>
  <c r="J43" i="23"/>
  <c r="R72" i="1" s="1"/>
  <c r="M72" i="1"/>
  <c r="N72" i="1"/>
  <c r="P2" i="23"/>
  <c r="E72" i="1" s="1"/>
  <c r="I70" i="24"/>
  <c r="J50" i="24"/>
  <c r="W73" i="1" s="1"/>
  <c r="J43" i="24"/>
  <c r="R73" i="1" s="1"/>
  <c r="M73" i="1"/>
  <c r="P2" i="24"/>
  <c r="E73" i="1" s="1"/>
  <c r="I70" i="25"/>
  <c r="J50" i="25"/>
  <c r="W74" i="1" s="1"/>
  <c r="J43" i="25"/>
  <c r="R74" i="1" s="1"/>
  <c r="M74" i="1"/>
  <c r="P2" i="25"/>
  <c r="E74" i="1" s="1"/>
  <c r="I70" i="26"/>
  <c r="J50" i="26"/>
  <c r="W75" i="1" s="1"/>
  <c r="J43" i="26"/>
  <c r="R75" i="1" s="1"/>
  <c r="M75" i="1"/>
  <c r="P2" i="26"/>
  <c r="E75" i="1" s="1"/>
  <c r="I70" i="27"/>
  <c r="J50" i="27"/>
  <c r="W76" i="1" s="1"/>
  <c r="J43" i="27"/>
  <c r="R76" i="1" s="1"/>
  <c r="M76" i="1"/>
  <c r="N76" i="1"/>
  <c r="P2" i="27"/>
  <c r="E76" i="1" s="1"/>
  <c r="I70" i="28"/>
  <c r="J50" i="28"/>
  <c r="W77" i="1" s="1"/>
  <c r="J43" i="28"/>
  <c r="R77" i="1" s="1"/>
  <c r="M77" i="1"/>
  <c r="P2" i="28"/>
  <c r="E77" i="1" s="1"/>
  <c r="I70" i="29"/>
  <c r="J50" i="29"/>
  <c r="W78" i="1" s="1"/>
  <c r="J43" i="29"/>
  <c r="R78" i="1" s="1"/>
  <c r="M78" i="1"/>
  <c r="P2" i="29"/>
  <c r="E78" i="1" s="1"/>
  <c r="I70" i="30"/>
  <c r="J50" i="30"/>
  <c r="W79" i="1" s="1"/>
  <c r="J43" i="30"/>
  <c r="R79" i="1" s="1"/>
  <c r="M79" i="1"/>
  <c r="N79" i="1"/>
  <c r="P2" i="30"/>
  <c r="E79" i="1" s="1"/>
  <c r="I70" i="31"/>
  <c r="J50" i="31"/>
  <c r="W80" i="1" s="1"/>
  <c r="J43" i="31"/>
  <c r="R80" i="1" s="1"/>
  <c r="M80" i="1"/>
  <c r="N80" i="1"/>
  <c r="P2" i="31"/>
  <c r="E80" i="1" s="1"/>
  <c r="I70" i="32"/>
  <c r="J50" i="32"/>
  <c r="W81" i="1" s="1"/>
  <c r="J43" i="32"/>
  <c r="R81" i="1" s="1"/>
  <c r="M81" i="1"/>
  <c r="P2" i="32"/>
  <c r="E81" i="1" s="1"/>
  <c r="I48" i="2"/>
  <c r="H2" i="23"/>
  <c r="H2" i="7"/>
  <c r="H2" i="24"/>
  <c r="H2" i="18"/>
  <c r="H2" i="5"/>
  <c r="H2" i="14"/>
  <c r="H2" i="27"/>
  <c r="H2" i="11"/>
  <c r="H2" i="28"/>
  <c r="H2" i="4"/>
  <c r="H2" i="16"/>
  <c r="H2" i="15"/>
  <c r="H2" i="8"/>
  <c r="H2" i="30"/>
  <c r="H2" i="10"/>
  <c r="H2" i="9"/>
  <c r="H2" i="20"/>
  <c r="H2" i="32"/>
  <c r="H2" i="26"/>
  <c r="H2" i="12"/>
  <c r="H2" i="31"/>
  <c r="H2" i="29"/>
  <c r="H2" i="6"/>
  <c r="H2" i="17"/>
  <c r="H2" i="25"/>
  <c r="H2" i="19"/>
  <c r="H2" i="21"/>
  <c r="H2" i="13"/>
  <c r="H2" i="22"/>
  <c r="N75" i="1" l="1"/>
  <c r="I72" i="29"/>
  <c r="AD78" i="1"/>
  <c r="I72" i="25"/>
  <c r="AD74" i="1"/>
  <c r="I72" i="21"/>
  <c r="AD70" i="1"/>
  <c r="I72" i="17"/>
  <c r="AD66" i="1"/>
  <c r="I72" i="13"/>
  <c r="AD62" i="1"/>
  <c r="AD57" i="1"/>
  <c r="I72" i="32"/>
  <c r="AD81" i="1"/>
  <c r="I72" i="28"/>
  <c r="AD77" i="1"/>
  <c r="I72" i="24"/>
  <c r="AD73" i="1"/>
  <c r="I72" i="20"/>
  <c r="AD69" i="1"/>
  <c r="I72" i="16"/>
  <c r="AD65" i="1"/>
  <c r="I72" i="12"/>
  <c r="AD61" i="1"/>
  <c r="AD53" i="1"/>
  <c r="AD54" i="1"/>
  <c r="AD55" i="1"/>
  <c r="AD56" i="1"/>
  <c r="AF58" i="1"/>
  <c r="AD59" i="1"/>
  <c r="AF60" i="1"/>
  <c r="I72" i="31"/>
  <c r="AD80" i="1"/>
  <c r="N78" i="1"/>
  <c r="I72" i="27"/>
  <c r="AD76" i="1"/>
  <c r="N74" i="1"/>
  <c r="I72" i="23"/>
  <c r="AD72" i="1"/>
  <c r="N70" i="1"/>
  <c r="I72" i="19"/>
  <c r="AD68" i="1"/>
  <c r="N66" i="1"/>
  <c r="I72" i="15"/>
  <c r="AD64" i="1"/>
  <c r="N62" i="1"/>
  <c r="N58" i="1"/>
  <c r="N54" i="1"/>
  <c r="AF57" i="1"/>
  <c r="N81" i="1"/>
  <c r="I72" i="30"/>
  <c r="AD79" i="1"/>
  <c r="N77" i="1"/>
  <c r="I72" i="26"/>
  <c r="AD75" i="1"/>
  <c r="N73" i="1"/>
  <c r="I72" i="22"/>
  <c r="AD71" i="1"/>
  <c r="N69" i="1"/>
  <c r="I72" i="18"/>
  <c r="AD67" i="1"/>
  <c r="N65" i="1"/>
  <c r="I72" i="14"/>
  <c r="AD63" i="1"/>
  <c r="N61" i="1"/>
  <c r="N57" i="1"/>
  <c r="N53" i="1"/>
  <c r="AF53" i="1"/>
  <c r="AF54" i="1"/>
  <c r="AF55" i="1"/>
  <c r="AF56" i="1"/>
  <c r="AD58" i="1"/>
  <c r="AF59" i="1"/>
  <c r="AD60" i="1"/>
  <c r="AA52" i="1"/>
  <c r="Z52" i="1"/>
  <c r="AS11" i="1"/>
  <c r="AP11" i="1"/>
  <c r="R11" i="1"/>
  <c r="Q11" i="1"/>
  <c r="P11" i="1"/>
  <c r="O11" i="1"/>
  <c r="U11" i="1"/>
  <c r="T11" i="1"/>
  <c r="S11" i="1"/>
  <c r="N11" i="1"/>
  <c r="M11" i="1"/>
  <c r="B2" i="15"/>
  <c r="B2" i="24"/>
  <c r="B2" i="6"/>
  <c r="F2" i="13"/>
  <c r="F2" i="29"/>
  <c r="B2" i="9"/>
  <c r="B2" i="27"/>
  <c r="F2" i="17"/>
  <c r="B2" i="12"/>
  <c r="F2" i="14"/>
  <c r="B2" i="23"/>
  <c r="F2" i="30"/>
  <c r="F2" i="23"/>
  <c r="B2" i="8"/>
  <c r="F2" i="31"/>
  <c r="B2" i="14"/>
  <c r="F2" i="21"/>
  <c r="B2" i="11"/>
  <c r="B2" i="17"/>
  <c r="F2" i="10"/>
  <c r="B2" i="4"/>
  <c r="B2" i="32"/>
  <c r="F2" i="15"/>
  <c r="F2" i="28"/>
  <c r="F2" i="25"/>
  <c r="F2" i="27"/>
  <c r="F2" i="19"/>
  <c r="F2" i="8"/>
  <c r="B2" i="20"/>
  <c r="F2" i="32"/>
  <c r="B2" i="18"/>
  <c r="F2" i="24"/>
  <c r="F2" i="22"/>
  <c r="B2" i="19"/>
  <c r="B2" i="30"/>
  <c r="F2" i="20"/>
  <c r="F2" i="9"/>
  <c r="B2" i="13"/>
  <c r="B2" i="26"/>
  <c r="F2" i="7"/>
  <c r="F2" i="6"/>
  <c r="F2" i="5"/>
  <c r="B2" i="16"/>
  <c r="F2" i="4"/>
  <c r="B2" i="31"/>
  <c r="F2" i="18"/>
  <c r="B2" i="7"/>
  <c r="F2" i="12"/>
  <c r="F2" i="11"/>
  <c r="F2" i="26"/>
  <c r="B2" i="25"/>
  <c r="B2" i="28"/>
  <c r="B2" i="21"/>
  <c r="B2" i="22"/>
  <c r="F2" i="16"/>
  <c r="B2" i="29"/>
  <c r="B2" i="5"/>
  <c r="B2" i="10"/>
  <c r="J74" i="22" l="1"/>
  <c r="AH71" i="1" s="1"/>
  <c r="AF71" i="1"/>
  <c r="J74" i="19"/>
  <c r="AH68" i="1" s="1"/>
  <c r="AF68" i="1"/>
  <c r="J74" i="16"/>
  <c r="AH65" i="1" s="1"/>
  <c r="AF65" i="1"/>
  <c r="J74" i="24"/>
  <c r="AH73" i="1" s="1"/>
  <c r="AF73" i="1"/>
  <c r="J74" i="32"/>
  <c r="AH81" i="1" s="1"/>
  <c r="AF81" i="1"/>
  <c r="J74" i="18"/>
  <c r="AH67" i="1" s="1"/>
  <c r="AF67" i="1"/>
  <c r="J74" i="15"/>
  <c r="AH64" i="1" s="1"/>
  <c r="AF64" i="1"/>
  <c r="J74" i="31"/>
  <c r="AH80" i="1" s="1"/>
  <c r="AF80" i="1"/>
  <c r="J74" i="17"/>
  <c r="AH66" i="1" s="1"/>
  <c r="AF66" i="1"/>
  <c r="J74" i="25"/>
  <c r="AH74" i="1" s="1"/>
  <c r="AF74" i="1"/>
  <c r="J74" i="14"/>
  <c r="AH63" i="1" s="1"/>
  <c r="AF63" i="1"/>
  <c r="J74" i="30"/>
  <c r="AH79" i="1" s="1"/>
  <c r="AF79" i="1"/>
  <c r="J74" i="27"/>
  <c r="AH76" i="1" s="1"/>
  <c r="AF76" i="1"/>
  <c r="J74" i="12"/>
  <c r="AH61" i="1" s="1"/>
  <c r="AF61" i="1"/>
  <c r="J74" i="20"/>
  <c r="AH69" i="1" s="1"/>
  <c r="AF69" i="1"/>
  <c r="J74" i="28"/>
  <c r="AH77" i="1" s="1"/>
  <c r="AF77" i="1"/>
  <c r="J74" i="26"/>
  <c r="AH75" i="1" s="1"/>
  <c r="AF75" i="1"/>
  <c r="J74" i="23"/>
  <c r="AH72" i="1" s="1"/>
  <c r="AF72" i="1"/>
  <c r="J74" i="13"/>
  <c r="AH62" i="1" s="1"/>
  <c r="AF62" i="1"/>
  <c r="J74" i="21"/>
  <c r="AH70" i="1" s="1"/>
  <c r="AF70" i="1"/>
  <c r="J74" i="29"/>
  <c r="AH78" i="1" s="1"/>
  <c r="AF78"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J181" i="2"/>
  <c r="J163" i="2"/>
  <c r="J149" i="2"/>
  <c r="J135" i="2"/>
  <c r="J121" i="2"/>
  <c r="J107" i="2"/>
  <c r="J93" i="2"/>
  <c r="J75" i="2"/>
  <c r="J61" i="2"/>
  <c r="I181" i="2"/>
  <c r="I163" i="2"/>
  <c r="I149" i="2"/>
  <c r="I135" i="2"/>
  <c r="I121" i="2"/>
  <c r="I107" i="2"/>
  <c r="I93" i="2"/>
  <c r="I75" i="2"/>
  <c r="I61" i="2"/>
  <c r="H181" i="2"/>
  <c r="H163" i="2"/>
  <c r="H149" i="2"/>
  <c r="H135" i="2"/>
  <c r="H121" i="2"/>
  <c r="H107" i="2"/>
  <c r="H93" i="2"/>
  <c r="H75" i="2"/>
  <c r="H61" i="2"/>
  <c r="G181" i="2"/>
  <c r="G163" i="2"/>
  <c r="G149" i="2"/>
  <c r="G135" i="2"/>
  <c r="G121" i="2"/>
  <c r="G107" i="2"/>
  <c r="G93" i="2"/>
  <c r="G75" i="2"/>
  <c r="G61" i="2"/>
  <c r="F181" i="2"/>
  <c r="F163" i="2"/>
  <c r="F149" i="2"/>
  <c r="F135" i="2"/>
  <c r="F121" i="2"/>
  <c r="F107" i="2"/>
  <c r="F93" i="2"/>
  <c r="F75" i="2"/>
  <c r="F61" i="2"/>
  <c r="J179" i="2"/>
  <c r="J161" i="2"/>
  <c r="J147" i="2"/>
  <c r="J133" i="2"/>
  <c r="J119" i="2"/>
  <c r="J105" i="2"/>
  <c r="J91" i="2"/>
  <c r="J73" i="2"/>
  <c r="J59" i="2"/>
  <c r="I179" i="2"/>
  <c r="I161" i="2"/>
  <c r="I147" i="2"/>
  <c r="I133" i="2"/>
  <c r="I119" i="2"/>
  <c r="I105" i="2"/>
  <c r="I91" i="2"/>
  <c r="I73" i="2"/>
  <c r="I59" i="2"/>
  <c r="H179" i="2"/>
  <c r="H161" i="2"/>
  <c r="H147" i="2"/>
  <c r="H133" i="2"/>
  <c r="H119" i="2"/>
  <c r="H105" i="2"/>
  <c r="H91" i="2"/>
  <c r="H73" i="2"/>
  <c r="H59" i="2"/>
  <c r="G179" i="2"/>
  <c r="G161" i="2"/>
  <c r="G147" i="2"/>
  <c r="G133" i="2"/>
  <c r="G119" i="2"/>
  <c r="G105" i="2"/>
  <c r="G91" i="2"/>
  <c r="G73" i="2"/>
  <c r="G59" i="2"/>
  <c r="F179" i="2"/>
  <c r="F161" i="2"/>
  <c r="F147" i="2"/>
  <c r="F133" i="2"/>
  <c r="F119" i="2"/>
  <c r="F105" i="2"/>
  <c r="F91" i="2"/>
  <c r="F73" i="2"/>
  <c r="F59" i="2"/>
  <c r="J177" i="2"/>
  <c r="J159" i="2"/>
  <c r="J145" i="2"/>
  <c r="J131" i="2"/>
  <c r="J117" i="2"/>
  <c r="J103" i="2"/>
  <c r="J89" i="2"/>
  <c r="J71" i="2"/>
  <c r="J57" i="2"/>
  <c r="I177" i="2"/>
  <c r="I159" i="2"/>
  <c r="I145" i="2"/>
  <c r="I131" i="2"/>
  <c r="I117" i="2"/>
  <c r="I103" i="2"/>
  <c r="I89" i="2"/>
  <c r="I71" i="2"/>
  <c r="I57" i="2"/>
  <c r="H177" i="2"/>
  <c r="H159" i="2"/>
  <c r="H145" i="2"/>
  <c r="H131" i="2"/>
  <c r="H117" i="2"/>
  <c r="H103" i="2"/>
  <c r="H89" i="2"/>
  <c r="H71" i="2"/>
  <c r="H57" i="2"/>
  <c r="G177" i="2"/>
  <c r="G159" i="2"/>
  <c r="G145" i="2"/>
  <c r="G131" i="2"/>
  <c r="G117" i="2"/>
  <c r="G103" i="2"/>
  <c r="G89" i="2"/>
  <c r="G71" i="2"/>
  <c r="G57" i="2"/>
  <c r="F177" i="2"/>
  <c r="F159" i="2"/>
  <c r="F145" i="2"/>
  <c r="F131" i="2"/>
  <c r="F117" i="2"/>
  <c r="F103" i="2"/>
  <c r="F89" i="2"/>
  <c r="F71" i="2"/>
  <c r="F57" i="2"/>
  <c r="J175" i="2"/>
  <c r="J157" i="2"/>
  <c r="J143" i="2"/>
  <c r="J129" i="2"/>
  <c r="J115" i="2"/>
  <c r="J101" i="2"/>
  <c r="J87" i="2"/>
  <c r="J69" i="2"/>
  <c r="J55" i="2"/>
  <c r="I175" i="2"/>
  <c r="I157" i="2"/>
  <c r="I143" i="2"/>
  <c r="I129" i="2"/>
  <c r="I115" i="2"/>
  <c r="I101" i="2"/>
  <c r="I87" i="2"/>
  <c r="I69" i="2"/>
  <c r="I55" i="2"/>
  <c r="H175" i="2"/>
  <c r="H157" i="2"/>
  <c r="H143" i="2"/>
  <c r="H129" i="2"/>
  <c r="H115" i="2"/>
  <c r="H101" i="2"/>
  <c r="H87" i="2"/>
  <c r="H69" i="2"/>
  <c r="H55" i="2"/>
  <c r="G175" i="2"/>
  <c r="G157" i="2"/>
  <c r="G143" i="2"/>
  <c r="G129" i="2"/>
  <c r="G115" i="2"/>
  <c r="G101" i="2"/>
  <c r="G87" i="2"/>
  <c r="G69" i="2"/>
  <c r="G55" i="2"/>
  <c r="F175" i="2"/>
  <c r="F157" i="2"/>
  <c r="F143" i="2"/>
  <c r="F129" i="2"/>
  <c r="F115" i="2"/>
  <c r="F101" i="2"/>
  <c r="F87" i="2"/>
  <c r="F69" i="2"/>
  <c r="F55" i="2"/>
  <c r="J173" i="2"/>
  <c r="J155" i="2"/>
  <c r="J141" i="2"/>
  <c r="J127" i="2"/>
  <c r="J113" i="2"/>
  <c r="J99" i="2"/>
  <c r="J85" i="2"/>
  <c r="J67" i="2"/>
  <c r="J53" i="2"/>
  <c r="I173" i="2"/>
  <c r="I155" i="2"/>
  <c r="I141" i="2"/>
  <c r="I127" i="2"/>
  <c r="I113" i="2"/>
  <c r="I99" i="2"/>
  <c r="I85" i="2"/>
  <c r="I67" i="2"/>
  <c r="I53" i="2"/>
  <c r="H173" i="2"/>
  <c r="H155" i="2"/>
  <c r="H141" i="2"/>
  <c r="H127" i="2"/>
  <c r="H113" i="2"/>
  <c r="H99" i="2"/>
  <c r="H85" i="2"/>
  <c r="H67" i="2"/>
  <c r="H53" i="2"/>
  <c r="G173" i="2"/>
  <c r="G155" i="2"/>
  <c r="G141" i="2"/>
  <c r="G127" i="2"/>
  <c r="G113" i="2"/>
  <c r="G99" i="2"/>
  <c r="G85" i="2"/>
  <c r="G67" i="2"/>
  <c r="G53" i="2"/>
  <c r="F173" i="2"/>
  <c r="F155" i="2"/>
  <c r="F141" i="2"/>
  <c r="F127" i="2"/>
  <c r="F113" i="2"/>
  <c r="F99" i="2"/>
  <c r="F85" i="2"/>
  <c r="F67" i="2"/>
  <c r="F53" i="2"/>
  <c r="J171" i="2"/>
  <c r="J153" i="2"/>
  <c r="J139" i="2"/>
  <c r="J125" i="2"/>
  <c r="J111" i="2"/>
  <c r="J97" i="2"/>
  <c r="J83" i="2"/>
  <c r="J65" i="2"/>
  <c r="J51" i="2"/>
  <c r="I171" i="2"/>
  <c r="I153" i="2"/>
  <c r="I139" i="2"/>
  <c r="I125" i="2"/>
  <c r="I111" i="2"/>
  <c r="I97" i="2"/>
  <c r="I83" i="2"/>
  <c r="I65" i="2"/>
  <c r="I51" i="2"/>
  <c r="H171" i="2"/>
  <c r="H153" i="2"/>
  <c r="H139" i="2"/>
  <c r="H125" i="2"/>
  <c r="H111" i="2"/>
  <c r="H97" i="2"/>
  <c r="H83" i="2"/>
  <c r="H65" i="2"/>
  <c r="H51" i="2"/>
  <c r="G171" i="2"/>
  <c r="G153" i="2"/>
  <c r="G139" i="2"/>
  <c r="G125" i="2"/>
  <c r="G111" i="2"/>
  <c r="G97" i="2"/>
  <c r="G83" i="2"/>
  <c r="G65" i="2"/>
  <c r="G51" i="2"/>
  <c r="K2" i="2"/>
  <c r="J94" i="1" l="1"/>
  <c r="J93" i="1"/>
  <c r="J92" i="1"/>
  <c r="J91" i="1"/>
  <c r="J90" i="1"/>
  <c r="J89" i="1"/>
  <c r="J88" i="1"/>
  <c r="J87" i="1"/>
  <c r="J86" i="1"/>
  <c r="J85" i="1"/>
  <c r="I94" i="1"/>
  <c r="I93" i="1"/>
  <c r="I92" i="1"/>
  <c r="I91" i="1"/>
  <c r="I90" i="1"/>
  <c r="I89" i="1"/>
  <c r="I88" i="1"/>
  <c r="I87" i="1"/>
  <c r="I86" i="1"/>
  <c r="I85" i="1"/>
  <c r="H94" i="1"/>
  <c r="H93" i="1"/>
  <c r="H92" i="1"/>
  <c r="H91" i="1"/>
  <c r="H90" i="1"/>
  <c r="H89" i="1"/>
  <c r="H88" i="1"/>
  <c r="H87" i="1"/>
  <c r="H86" i="1"/>
  <c r="H85" i="1"/>
  <c r="L94" i="1"/>
  <c r="L93" i="1"/>
  <c r="L92" i="1"/>
  <c r="L91" i="1"/>
  <c r="L90" i="1"/>
  <c r="L89" i="1"/>
  <c r="L88" i="1"/>
  <c r="L87" i="1"/>
  <c r="L86" i="1"/>
  <c r="L85" i="1"/>
  <c r="K94" i="1"/>
  <c r="K93" i="1"/>
  <c r="K92" i="1"/>
  <c r="K91" i="1"/>
  <c r="K90" i="1"/>
  <c r="K89" i="1"/>
  <c r="K88" i="1"/>
  <c r="K87" i="1"/>
  <c r="K86" i="1"/>
  <c r="K85" i="1"/>
  <c r="D6" i="37" l="1"/>
  <c r="K5" i="37"/>
  <c r="H5" i="37"/>
  <c r="F5" i="37"/>
  <c r="D5" i="37"/>
  <c r="B5" i="37"/>
  <c r="K4" i="37"/>
  <c r="B4" i="37"/>
  <c r="J2" i="37"/>
  <c r="G2" i="37"/>
  <c r="A2" i="37"/>
  <c r="L1013" i="34" l="1"/>
  <c r="M1013" i="34" s="1"/>
  <c r="A1013" i="34"/>
  <c r="L1012" i="34"/>
  <c r="M1012" i="34" s="1"/>
  <c r="A1012" i="34"/>
  <c r="L1011" i="34"/>
  <c r="M1011" i="34" s="1"/>
  <c r="A1011" i="34"/>
  <c r="L1010" i="34"/>
  <c r="M1010" i="34" s="1"/>
  <c r="A1010" i="34"/>
  <c r="L1009" i="34"/>
  <c r="M1009" i="34" s="1"/>
  <c r="A1009" i="34"/>
  <c r="L1008" i="34"/>
  <c r="M1008" i="34" s="1"/>
  <c r="A1008" i="34"/>
  <c r="L1007" i="34"/>
  <c r="M1007" i="34" s="1"/>
  <c r="A1007" i="34"/>
  <c r="L1006" i="34"/>
  <c r="M1006" i="34" s="1"/>
  <c r="A1006" i="34"/>
  <c r="L1005" i="34"/>
  <c r="M1005" i="34" s="1"/>
  <c r="A1005" i="34"/>
  <c r="L1004" i="34"/>
  <c r="M1004" i="34" s="1"/>
  <c r="A1004" i="34"/>
  <c r="L1003" i="34"/>
  <c r="M1003" i="34" s="1"/>
  <c r="A1003" i="34"/>
  <c r="L1002" i="34"/>
  <c r="M1002" i="34" s="1"/>
  <c r="A1002" i="34"/>
  <c r="L1001" i="34"/>
  <c r="M1001" i="34" s="1"/>
  <c r="A1001" i="34"/>
  <c r="L1000" i="34"/>
  <c r="M1000" i="34" s="1"/>
  <c r="A1000" i="34"/>
  <c r="L999" i="34"/>
  <c r="M999" i="34" s="1"/>
  <c r="A999" i="34"/>
  <c r="L998" i="34"/>
  <c r="M998" i="34" s="1"/>
  <c r="A998" i="34"/>
  <c r="L997" i="34"/>
  <c r="M997" i="34" s="1"/>
  <c r="A997" i="34"/>
  <c r="L996" i="34"/>
  <c r="M996" i="34" s="1"/>
  <c r="A996" i="34"/>
  <c r="L995" i="34"/>
  <c r="M995" i="34" s="1"/>
  <c r="A995" i="34"/>
  <c r="L994" i="34"/>
  <c r="M994" i="34" s="1"/>
  <c r="A994" i="34"/>
  <c r="L993" i="34"/>
  <c r="M993" i="34" s="1"/>
  <c r="A993" i="34"/>
  <c r="L992" i="34"/>
  <c r="M992" i="34" s="1"/>
  <c r="A992" i="34"/>
  <c r="L991" i="34"/>
  <c r="M991" i="34" s="1"/>
  <c r="A991" i="34"/>
  <c r="L990" i="34"/>
  <c r="M990" i="34" s="1"/>
  <c r="A990" i="34"/>
  <c r="L989" i="34"/>
  <c r="M989" i="34" s="1"/>
  <c r="A989" i="34"/>
  <c r="L988" i="34"/>
  <c r="M988" i="34" s="1"/>
  <c r="A988" i="34"/>
  <c r="L987" i="34"/>
  <c r="M987" i="34" s="1"/>
  <c r="A987" i="34"/>
  <c r="L986" i="34"/>
  <c r="M986" i="34" s="1"/>
  <c r="A986" i="34"/>
  <c r="L985" i="34"/>
  <c r="M985" i="34" s="1"/>
  <c r="A985" i="34"/>
  <c r="L984" i="34"/>
  <c r="M984" i="34" s="1"/>
  <c r="A984" i="34"/>
  <c r="L983" i="34"/>
  <c r="M983" i="34" s="1"/>
  <c r="A983" i="34"/>
  <c r="L982" i="34"/>
  <c r="M982" i="34" s="1"/>
  <c r="A982" i="34"/>
  <c r="L981" i="34"/>
  <c r="M981" i="34" s="1"/>
  <c r="A981" i="34"/>
  <c r="L980" i="34"/>
  <c r="M980" i="34" s="1"/>
  <c r="A980" i="34"/>
  <c r="L979" i="34"/>
  <c r="M979" i="34" s="1"/>
  <c r="A979" i="34"/>
  <c r="L978" i="34"/>
  <c r="M978" i="34" s="1"/>
  <c r="A978" i="34"/>
  <c r="L977" i="34"/>
  <c r="M977" i="34" s="1"/>
  <c r="A977" i="34"/>
  <c r="L976" i="34"/>
  <c r="M976" i="34" s="1"/>
  <c r="A976" i="34"/>
  <c r="L975" i="34"/>
  <c r="M975" i="34" s="1"/>
  <c r="A975" i="34"/>
  <c r="L974" i="34"/>
  <c r="M974" i="34" s="1"/>
  <c r="A974" i="34"/>
  <c r="L973" i="34"/>
  <c r="M973" i="34" s="1"/>
  <c r="A973" i="34"/>
  <c r="L972" i="34"/>
  <c r="M972" i="34" s="1"/>
  <c r="A972" i="34"/>
  <c r="L971" i="34"/>
  <c r="M971" i="34" s="1"/>
  <c r="A971" i="34"/>
  <c r="L970" i="34"/>
  <c r="M970" i="34" s="1"/>
  <c r="A970" i="34"/>
  <c r="L969" i="34"/>
  <c r="M969" i="34" s="1"/>
  <c r="A969" i="34"/>
  <c r="L968" i="34"/>
  <c r="M968" i="34" s="1"/>
  <c r="A968" i="34"/>
  <c r="L967" i="34"/>
  <c r="M967" i="34" s="1"/>
  <c r="A967" i="34"/>
  <c r="L966" i="34"/>
  <c r="M966" i="34" s="1"/>
  <c r="A966" i="34"/>
  <c r="L965" i="34"/>
  <c r="M965" i="34" s="1"/>
  <c r="A965" i="34"/>
  <c r="L964" i="34"/>
  <c r="M964" i="34" s="1"/>
  <c r="A964" i="34"/>
  <c r="L963" i="34"/>
  <c r="M963" i="34" s="1"/>
  <c r="A963" i="34"/>
  <c r="L962" i="34"/>
  <c r="M962" i="34" s="1"/>
  <c r="A962" i="34"/>
  <c r="L961" i="34"/>
  <c r="M961" i="34" s="1"/>
  <c r="A961" i="34"/>
  <c r="L960" i="34"/>
  <c r="M960" i="34" s="1"/>
  <c r="A960" i="34"/>
  <c r="L959" i="34"/>
  <c r="M959" i="34" s="1"/>
  <c r="A959" i="34"/>
  <c r="L958" i="34"/>
  <c r="M958" i="34" s="1"/>
  <c r="A958" i="34"/>
  <c r="L957" i="34"/>
  <c r="M957" i="34" s="1"/>
  <c r="A957" i="34"/>
  <c r="L956" i="34"/>
  <c r="M956" i="34" s="1"/>
  <c r="A956" i="34"/>
  <c r="L955" i="34"/>
  <c r="M955" i="34" s="1"/>
  <c r="A955" i="34"/>
  <c r="L954" i="34"/>
  <c r="M954" i="34" s="1"/>
  <c r="A954" i="34"/>
  <c r="L953" i="34"/>
  <c r="M953" i="34" s="1"/>
  <c r="A953" i="34"/>
  <c r="L952" i="34"/>
  <c r="M952" i="34" s="1"/>
  <c r="A952" i="34"/>
  <c r="L951" i="34"/>
  <c r="M951" i="34" s="1"/>
  <c r="A951" i="34"/>
  <c r="L950" i="34"/>
  <c r="M950" i="34" s="1"/>
  <c r="A950" i="34"/>
  <c r="L949" i="34"/>
  <c r="M949" i="34" s="1"/>
  <c r="A949" i="34"/>
  <c r="L948" i="34"/>
  <c r="M948" i="34" s="1"/>
  <c r="A948" i="34"/>
  <c r="L947" i="34"/>
  <c r="M947" i="34" s="1"/>
  <c r="A947" i="34"/>
  <c r="L946" i="34"/>
  <c r="M946" i="34" s="1"/>
  <c r="A946" i="34"/>
  <c r="L945" i="34"/>
  <c r="M945" i="34" s="1"/>
  <c r="A945" i="34"/>
  <c r="L944" i="34"/>
  <c r="M944" i="34" s="1"/>
  <c r="A944" i="34"/>
  <c r="L943" i="34"/>
  <c r="M943" i="34" s="1"/>
  <c r="A943" i="34"/>
  <c r="L942" i="34"/>
  <c r="M942" i="34" s="1"/>
  <c r="A942" i="34"/>
  <c r="L941" i="34"/>
  <c r="M941" i="34" s="1"/>
  <c r="A941" i="34"/>
  <c r="L940" i="34"/>
  <c r="M940" i="34" s="1"/>
  <c r="A940" i="34"/>
  <c r="L939" i="34"/>
  <c r="M939" i="34" s="1"/>
  <c r="A939" i="34"/>
  <c r="L938" i="34"/>
  <c r="M938" i="34" s="1"/>
  <c r="A938" i="34"/>
  <c r="L937" i="34"/>
  <c r="M937" i="34" s="1"/>
  <c r="A937" i="34"/>
  <c r="L936" i="34"/>
  <c r="M936" i="34" s="1"/>
  <c r="A936" i="34"/>
  <c r="L935" i="34"/>
  <c r="M935" i="34" s="1"/>
  <c r="A935" i="34"/>
  <c r="L934" i="34"/>
  <c r="M934" i="34" s="1"/>
  <c r="A934" i="34"/>
  <c r="L933" i="34"/>
  <c r="M933" i="34" s="1"/>
  <c r="A933" i="34"/>
  <c r="L932" i="34"/>
  <c r="M932" i="34" s="1"/>
  <c r="A932" i="34"/>
  <c r="L931" i="34"/>
  <c r="M931" i="34" s="1"/>
  <c r="A931" i="34"/>
  <c r="L930" i="34"/>
  <c r="M930" i="34" s="1"/>
  <c r="A930" i="34"/>
  <c r="L929" i="34"/>
  <c r="M929" i="34" s="1"/>
  <c r="A929" i="34"/>
  <c r="L928" i="34"/>
  <c r="M928" i="34" s="1"/>
  <c r="A928" i="34"/>
  <c r="L927" i="34"/>
  <c r="M927" i="34" s="1"/>
  <c r="A927" i="34"/>
  <c r="L926" i="34"/>
  <c r="M926" i="34" s="1"/>
  <c r="A926" i="34"/>
  <c r="L925" i="34"/>
  <c r="M925" i="34" s="1"/>
  <c r="A925" i="34"/>
  <c r="L924" i="34"/>
  <c r="M924" i="34" s="1"/>
  <c r="A924" i="34"/>
  <c r="L923" i="34"/>
  <c r="M923" i="34" s="1"/>
  <c r="A923" i="34"/>
  <c r="L922" i="34"/>
  <c r="M922" i="34" s="1"/>
  <c r="A922" i="34"/>
  <c r="L921" i="34"/>
  <c r="M921" i="34" s="1"/>
  <c r="A921" i="34"/>
  <c r="L920" i="34"/>
  <c r="M920" i="34" s="1"/>
  <c r="A920" i="34"/>
  <c r="L919" i="34"/>
  <c r="M919" i="34" s="1"/>
  <c r="A919" i="34"/>
  <c r="L918" i="34"/>
  <c r="M918" i="34" s="1"/>
  <c r="A918" i="34"/>
  <c r="L917" i="34"/>
  <c r="M917" i="34" s="1"/>
  <c r="A917" i="34"/>
  <c r="L916" i="34"/>
  <c r="M916" i="34" s="1"/>
  <c r="A916" i="34"/>
  <c r="L915" i="34"/>
  <c r="M915" i="34" s="1"/>
  <c r="A915" i="34"/>
  <c r="L914" i="34"/>
  <c r="M914" i="34" s="1"/>
  <c r="A914" i="34"/>
  <c r="L913" i="34"/>
  <c r="M913" i="34" s="1"/>
  <c r="A913" i="34"/>
  <c r="L912" i="34"/>
  <c r="M912" i="34" s="1"/>
  <c r="A912" i="34"/>
  <c r="L911" i="34"/>
  <c r="M911" i="34" s="1"/>
  <c r="A911" i="34"/>
  <c r="L910" i="34"/>
  <c r="M910" i="34" s="1"/>
  <c r="A910" i="34"/>
  <c r="L909" i="34"/>
  <c r="M909" i="34" s="1"/>
  <c r="A909" i="34"/>
  <c r="L908" i="34"/>
  <c r="M908" i="34" s="1"/>
  <c r="A908" i="34"/>
  <c r="L907" i="34"/>
  <c r="M907" i="34" s="1"/>
  <c r="A907" i="34"/>
  <c r="L906" i="34"/>
  <c r="M906" i="34" s="1"/>
  <c r="A906" i="34"/>
  <c r="L905" i="34"/>
  <c r="M905" i="34" s="1"/>
  <c r="A905" i="34"/>
  <c r="L904" i="34"/>
  <c r="M904" i="34" s="1"/>
  <c r="A904" i="34"/>
  <c r="L903" i="34"/>
  <c r="M903" i="34" s="1"/>
  <c r="A903" i="34"/>
  <c r="L902" i="34"/>
  <c r="M902" i="34" s="1"/>
  <c r="A902" i="34"/>
  <c r="L901" i="34"/>
  <c r="M901" i="34" s="1"/>
  <c r="A901" i="34"/>
  <c r="L900" i="34"/>
  <c r="M900" i="34" s="1"/>
  <c r="A900" i="34"/>
  <c r="L899" i="34"/>
  <c r="M899" i="34" s="1"/>
  <c r="A899" i="34"/>
  <c r="L898" i="34"/>
  <c r="M898" i="34" s="1"/>
  <c r="A898" i="34"/>
  <c r="L897" i="34"/>
  <c r="M897" i="34" s="1"/>
  <c r="A897" i="34"/>
  <c r="L896" i="34"/>
  <c r="M896" i="34" s="1"/>
  <c r="A896" i="34"/>
  <c r="L895" i="34"/>
  <c r="M895" i="34" s="1"/>
  <c r="A895" i="34"/>
  <c r="L894" i="34"/>
  <c r="M894" i="34" s="1"/>
  <c r="A894" i="34"/>
  <c r="L893" i="34"/>
  <c r="M893" i="34" s="1"/>
  <c r="A893" i="34"/>
  <c r="L892" i="34"/>
  <c r="M892" i="34" s="1"/>
  <c r="A892" i="34"/>
  <c r="L891" i="34"/>
  <c r="M891" i="34" s="1"/>
  <c r="A891" i="34"/>
  <c r="L890" i="34"/>
  <c r="M890" i="34" s="1"/>
  <c r="A890" i="34"/>
  <c r="L889" i="34"/>
  <c r="M889" i="34" s="1"/>
  <c r="A889" i="34"/>
  <c r="L888" i="34"/>
  <c r="M888" i="34" s="1"/>
  <c r="A888" i="34"/>
  <c r="L887" i="34"/>
  <c r="M887" i="34" s="1"/>
  <c r="A887" i="34"/>
  <c r="L886" i="34"/>
  <c r="M886" i="34" s="1"/>
  <c r="A886" i="34"/>
  <c r="L885" i="34"/>
  <c r="M885" i="34" s="1"/>
  <c r="A885" i="34"/>
  <c r="L884" i="34"/>
  <c r="M884" i="34" s="1"/>
  <c r="A884" i="34"/>
  <c r="L883" i="34"/>
  <c r="M883" i="34" s="1"/>
  <c r="A883" i="34"/>
  <c r="L882" i="34"/>
  <c r="M882" i="34" s="1"/>
  <c r="A882" i="34"/>
  <c r="L881" i="34"/>
  <c r="M881" i="34" s="1"/>
  <c r="A881" i="34"/>
  <c r="L880" i="34"/>
  <c r="M880" i="34" s="1"/>
  <c r="A880" i="34"/>
  <c r="L879" i="34"/>
  <c r="M879" i="34" s="1"/>
  <c r="A879" i="34"/>
  <c r="L878" i="34"/>
  <c r="M878" i="34" s="1"/>
  <c r="A878" i="34"/>
  <c r="L877" i="34"/>
  <c r="M877" i="34" s="1"/>
  <c r="A877" i="34"/>
  <c r="L876" i="34"/>
  <c r="M876" i="34" s="1"/>
  <c r="A876" i="34"/>
  <c r="L875" i="34"/>
  <c r="M875" i="34" s="1"/>
  <c r="A875" i="34"/>
  <c r="L874" i="34"/>
  <c r="M874" i="34" s="1"/>
  <c r="A874" i="34"/>
  <c r="L873" i="34"/>
  <c r="M873" i="34" s="1"/>
  <c r="A873" i="34"/>
  <c r="L872" i="34"/>
  <c r="M872" i="34" s="1"/>
  <c r="A872" i="34"/>
  <c r="L871" i="34"/>
  <c r="M871" i="34" s="1"/>
  <c r="A871" i="34"/>
  <c r="L870" i="34"/>
  <c r="M870" i="34" s="1"/>
  <c r="A870" i="34"/>
  <c r="L869" i="34"/>
  <c r="M869" i="34" s="1"/>
  <c r="A869" i="34"/>
  <c r="L868" i="34"/>
  <c r="M868" i="34" s="1"/>
  <c r="A868" i="34"/>
  <c r="L867" i="34"/>
  <c r="M867" i="34" s="1"/>
  <c r="A867" i="34"/>
  <c r="L866" i="34"/>
  <c r="M866" i="34" s="1"/>
  <c r="A866" i="34"/>
  <c r="L865" i="34"/>
  <c r="M865" i="34" s="1"/>
  <c r="A865" i="34"/>
  <c r="L864" i="34"/>
  <c r="M864" i="34" s="1"/>
  <c r="A864" i="34"/>
  <c r="L863" i="34"/>
  <c r="M863" i="34" s="1"/>
  <c r="A863" i="34"/>
  <c r="L862" i="34"/>
  <c r="M862" i="34" s="1"/>
  <c r="A862" i="34"/>
  <c r="L861" i="34"/>
  <c r="M861" i="34" s="1"/>
  <c r="A861" i="34"/>
  <c r="L860" i="34"/>
  <c r="M860" i="34" s="1"/>
  <c r="A860" i="34"/>
  <c r="L859" i="34"/>
  <c r="M859" i="34" s="1"/>
  <c r="A859" i="34"/>
  <c r="L858" i="34"/>
  <c r="M858" i="34" s="1"/>
  <c r="A858" i="34"/>
  <c r="L857" i="34"/>
  <c r="M857" i="34" s="1"/>
  <c r="A857" i="34"/>
  <c r="L856" i="34"/>
  <c r="M856" i="34" s="1"/>
  <c r="A856" i="34"/>
  <c r="L855" i="34"/>
  <c r="M855" i="34" s="1"/>
  <c r="A855" i="34"/>
  <c r="L854" i="34"/>
  <c r="M854" i="34" s="1"/>
  <c r="A854" i="34"/>
  <c r="L853" i="34"/>
  <c r="M853" i="34" s="1"/>
  <c r="A853" i="34"/>
  <c r="L852" i="34"/>
  <c r="M852" i="34" s="1"/>
  <c r="A852" i="34"/>
  <c r="L851" i="34"/>
  <c r="M851" i="34" s="1"/>
  <c r="A851" i="34"/>
  <c r="L850" i="34"/>
  <c r="M850" i="34" s="1"/>
  <c r="A850" i="34"/>
  <c r="L849" i="34"/>
  <c r="M849" i="34" s="1"/>
  <c r="A849" i="34"/>
  <c r="L848" i="34"/>
  <c r="M848" i="34" s="1"/>
  <c r="A848" i="34"/>
  <c r="L847" i="34"/>
  <c r="M847" i="34" s="1"/>
  <c r="A847" i="34"/>
  <c r="L846" i="34"/>
  <c r="M846" i="34" s="1"/>
  <c r="A846" i="34"/>
  <c r="L845" i="34"/>
  <c r="M845" i="34" s="1"/>
  <c r="A845" i="34"/>
  <c r="L844" i="34"/>
  <c r="M844" i="34" s="1"/>
  <c r="A844" i="34"/>
  <c r="L843" i="34"/>
  <c r="M843" i="34" s="1"/>
  <c r="A843" i="34"/>
  <c r="L842" i="34"/>
  <c r="M842" i="34" s="1"/>
  <c r="A842" i="34"/>
  <c r="L841" i="34"/>
  <c r="M841" i="34" s="1"/>
  <c r="A841" i="34"/>
  <c r="L840" i="34"/>
  <c r="M840" i="34" s="1"/>
  <c r="A840" i="34"/>
  <c r="L839" i="34"/>
  <c r="M839" i="34" s="1"/>
  <c r="A839" i="34"/>
  <c r="L838" i="34"/>
  <c r="M838" i="34" s="1"/>
  <c r="A838" i="34"/>
  <c r="L837" i="34"/>
  <c r="M837" i="34" s="1"/>
  <c r="A837" i="34"/>
  <c r="L836" i="34"/>
  <c r="M836" i="34" s="1"/>
  <c r="A836" i="34"/>
  <c r="L835" i="34"/>
  <c r="M835" i="34" s="1"/>
  <c r="A835" i="34"/>
  <c r="L834" i="34"/>
  <c r="M834" i="34" s="1"/>
  <c r="A834" i="34"/>
  <c r="L833" i="34"/>
  <c r="M833" i="34" s="1"/>
  <c r="A833" i="34"/>
  <c r="L832" i="34"/>
  <c r="M832" i="34" s="1"/>
  <c r="A832" i="34"/>
  <c r="L831" i="34"/>
  <c r="M831" i="34" s="1"/>
  <c r="A831" i="34"/>
  <c r="L830" i="34"/>
  <c r="M830" i="34" s="1"/>
  <c r="A830" i="34"/>
  <c r="L829" i="34"/>
  <c r="M829" i="34" s="1"/>
  <c r="A829" i="34"/>
  <c r="L828" i="34"/>
  <c r="M828" i="34" s="1"/>
  <c r="A828" i="34"/>
  <c r="L827" i="34"/>
  <c r="M827" i="34" s="1"/>
  <c r="A827" i="34"/>
  <c r="L826" i="34"/>
  <c r="M826" i="34" s="1"/>
  <c r="A826" i="34"/>
  <c r="L825" i="34"/>
  <c r="M825" i="34" s="1"/>
  <c r="A825" i="34"/>
  <c r="L824" i="34"/>
  <c r="M824" i="34" s="1"/>
  <c r="A824" i="34"/>
  <c r="L823" i="34"/>
  <c r="M823" i="34" s="1"/>
  <c r="A823" i="34"/>
  <c r="L822" i="34"/>
  <c r="M822" i="34" s="1"/>
  <c r="A822" i="34"/>
  <c r="L821" i="34"/>
  <c r="M821" i="34" s="1"/>
  <c r="A821" i="34"/>
  <c r="L820" i="34"/>
  <c r="M820" i="34" s="1"/>
  <c r="A820" i="34"/>
  <c r="L819" i="34"/>
  <c r="M819" i="34" s="1"/>
  <c r="A819" i="34"/>
  <c r="L818" i="34"/>
  <c r="M818" i="34" s="1"/>
  <c r="A818" i="34"/>
  <c r="L817" i="34"/>
  <c r="M817" i="34" s="1"/>
  <c r="A817" i="34"/>
  <c r="L816" i="34"/>
  <c r="M816" i="34" s="1"/>
  <c r="A816" i="34"/>
  <c r="L815" i="34"/>
  <c r="M815" i="34" s="1"/>
  <c r="A815" i="34"/>
  <c r="L814" i="34"/>
  <c r="M814" i="34" s="1"/>
  <c r="A814" i="34"/>
  <c r="L813" i="34"/>
  <c r="M813" i="34" s="1"/>
  <c r="A813" i="34"/>
  <c r="L812" i="34"/>
  <c r="M812" i="34" s="1"/>
  <c r="A812" i="34"/>
  <c r="L811" i="34"/>
  <c r="M811" i="34" s="1"/>
  <c r="A811" i="34"/>
  <c r="L810" i="34"/>
  <c r="M810" i="34" s="1"/>
  <c r="A810" i="34"/>
  <c r="L809" i="34"/>
  <c r="M809" i="34" s="1"/>
  <c r="A809" i="34"/>
  <c r="L808" i="34"/>
  <c r="M808" i="34" s="1"/>
  <c r="A808" i="34"/>
  <c r="L807" i="34"/>
  <c r="M807" i="34" s="1"/>
  <c r="A807" i="34"/>
  <c r="L806" i="34"/>
  <c r="M806" i="34" s="1"/>
  <c r="A806" i="34"/>
  <c r="L805" i="34"/>
  <c r="M805" i="34" s="1"/>
  <c r="A805" i="34"/>
  <c r="L804" i="34"/>
  <c r="M804" i="34" s="1"/>
  <c r="A804" i="34"/>
  <c r="L803" i="34"/>
  <c r="M803" i="34" s="1"/>
  <c r="A803" i="34"/>
  <c r="L802" i="34"/>
  <c r="M802" i="34" s="1"/>
  <c r="A802" i="34"/>
  <c r="L801" i="34"/>
  <c r="M801" i="34" s="1"/>
  <c r="A801" i="34"/>
  <c r="L800" i="34"/>
  <c r="M800" i="34" s="1"/>
  <c r="A800" i="34"/>
  <c r="L799" i="34"/>
  <c r="M799" i="34" s="1"/>
  <c r="A799" i="34"/>
  <c r="L798" i="34"/>
  <c r="M798" i="34" s="1"/>
  <c r="A798" i="34"/>
  <c r="L797" i="34"/>
  <c r="M797" i="34" s="1"/>
  <c r="A797" i="34"/>
  <c r="L796" i="34"/>
  <c r="M796" i="34" s="1"/>
  <c r="A796" i="34"/>
  <c r="L795" i="34"/>
  <c r="M795" i="34" s="1"/>
  <c r="A795" i="34"/>
  <c r="L794" i="34"/>
  <c r="M794" i="34" s="1"/>
  <c r="A794" i="34"/>
  <c r="L793" i="34"/>
  <c r="M793" i="34" s="1"/>
  <c r="A793" i="34"/>
  <c r="L792" i="34"/>
  <c r="M792" i="34" s="1"/>
  <c r="A792" i="34"/>
  <c r="L791" i="34"/>
  <c r="M791" i="34" s="1"/>
  <c r="A791" i="34"/>
  <c r="L790" i="34"/>
  <c r="M790" i="34" s="1"/>
  <c r="A790" i="34"/>
  <c r="L789" i="34"/>
  <c r="M789" i="34" s="1"/>
  <c r="A789" i="34"/>
  <c r="L788" i="34"/>
  <c r="M788" i="34" s="1"/>
  <c r="A788" i="34"/>
  <c r="L787" i="34"/>
  <c r="M787" i="34" s="1"/>
  <c r="A787" i="34"/>
  <c r="L786" i="34"/>
  <c r="M786" i="34" s="1"/>
  <c r="A786" i="34"/>
  <c r="L785" i="34"/>
  <c r="M785" i="34" s="1"/>
  <c r="A785" i="34"/>
  <c r="L784" i="34"/>
  <c r="M784" i="34" s="1"/>
  <c r="A784" i="34"/>
  <c r="L783" i="34"/>
  <c r="M783" i="34" s="1"/>
  <c r="A783" i="34"/>
  <c r="L782" i="34"/>
  <c r="M782" i="34" s="1"/>
  <c r="A782" i="34"/>
  <c r="L781" i="34"/>
  <c r="M781" i="34" s="1"/>
  <c r="A781" i="34"/>
  <c r="L780" i="34"/>
  <c r="M780" i="34" s="1"/>
  <c r="A780" i="34"/>
  <c r="L779" i="34"/>
  <c r="M779" i="34" s="1"/>
  <c r="A779" i="34"/>
  <c r="L778" i="34"/>
  <c r="M778" i="34" s="1"/>
  <c r="A778" i="34"/>
  <c r="L777" i="34"/>
  <c r="M777" i="34" s="1"/>
  <c r="A777" i="34"/>
  <c r="L776" i="34"/>
  <c r="M776" i="34" s="1"/>
  <c r="A776" i="34"/>
  <c r="L775" i="34"/>
  <c r="M775" i="34" s="1"/>
  <c r="A775" i="34"/>
  <c r="L774" i="34"/>
  <c r="M774" i="34" s="1"/>
  <c r="A774" i="34"/>
  <c r="L773" i="34"/>
  <c r="M773" i="34" s="1"/>
  <c r="A773" i="34"/>
  <c r="L772" i="34"/>
  <c r="M772" i="34" s="1"/>
  <c r="A772" i="34"/>
  <c r="L771" i="34"/>
  <c r="M771" i="34" s="1"/>
  <c r="A771" i="34"/>
  <c r="L770" i="34"/>
  <c r="M770" i="34" s="1"/>
  <c r="A770" i="34"/>
  <c r="L769" i="34"/>
  <c r="M769" i="34" s="1"/>
  <c r="A769" i="34"/>
  <c r="L768" i="34"/>
  <c r="M768" i="34" s="1"/>
  <c r="A768" i="34"/>
  <c r="L767" i="34"/>
  <c r="M767" i="34" s="1"/>
  <c r="A767" i="34"/>
  <c r="L766" i="34"/>
  <c r="M766" i="34" s="1"/>
  <c r="A766" i="34"/>
  <c r="L765" i="34"/>
  <c r="M765" i="34" s="1"/>
  <c r="A765" i="34"/>
  <c r="L764" i="34"/>
  <c r="M764" i="34" s="1"/>
  <c r="A764" i="34"/>
  <c r="L763" i="34"/>
  <c r="M763" i="34" s="1"/>
  <c r="A763" i="34"/>
  <c r="L762" i="34"/>
  <c r="M762" i="34" s="1"/>
  <c r="A762" i="34"/>
  <c r="L761" i="34"/>
  <c r="M761" i="34" s="1"/>
  <c r="A761" i="34"/>
  <c r="L760" i="34"/>
  <c r="M760" i="34" s="1"/>
  <c r="A760" i="34"/>
  <c r="L759" i="34"/>
  <c r="M759" i="34" s="1"/>
  <c r="A759" i="34"/>
  <c r="L758" i="34"/>
  <c r="M758" i="34" s="1"/>
  <c r="A758" i="34"/>
  <c r="L757" i="34"/>
  <c r="M757" i="34" s="1"/>
  <c r="A757" i="34"/>
  <c r="L756" i="34"/>
  <c r="M756" i="34" s="1"/>
  <c r="A756" i="34"/>
  <c r="L755" i="34"/>
  <c r="M755" i="34" s="1"/>
  <c r="A755" i="34"/>
  <c r="L754" i="34"/>
  <c r="M754" i="34" s="1"/>
  <c r="A754" i="34"/>
  <c r="L753" i="34"/>
  <c r="M753" i="34" s="1"/>
  <c r="A753" i="34"/>
  <c r="L752" i="34"/>
  <c r="M752" i="34" s="1"/>
  <c r="A752" i="34"/>
  <c r="L751" i="34"/>
  <c r="M751" i="34" s="1"/>
  <c r="A751" i="34"/>
  <c r="L750" i="34"/>
  <c r="M750" i="34" s="1"/>
  <c r="A750" i="34"/>
  <c r="L749" i="34"/>
  <c r="M749" i="34" s="1"/>
  <c r="A749" i="34"/>
  <c r="L748" i="34"/>
  <c r="M748" i="34" s="1"/>
  <c r="A748" i="34"/>
  <c r="L747" i="34"/>
  <c r="M747" i="34" s="1"/>
  <c r="A747" i="34"/>
  <c r="L746" i="34"/>
  <c r="M746" i="34" s="1"/>
  <c r="A746" i="34"/>
  <c r="L745" i="34"/>
  <c r="M745" i="34" s="1"/>
  <c r="A745" i="34"/>
  <c r="L744" i="34"/>
  <c r="M744" i="34" s="1"/>
  <c r="A744" i="34"/>
  <c r="L743" i="34"/>
  <c r="M743" i="34" s="1"/>
  <c r="A743" i="34"/>
  <c r="L742" i="34"/>
  <c r="M742" i="34" s="1"/>
  <c r="A742" i="34"/>
  <c r="L741" i="34"/>
  <c r="M741" i="34" s="1"/>
  <c r="A741" i="34"/>
  <c r="L740" i="34"/>
  <c r="M740" i="34" s="1"/>
  <c r="A740" i="34"/>
  <c r="L739" i="34"/>
  <c r="M739" i="34" s="1"/>
  <c r="A739" i="34"/>
  <c r="L738" i="34"/>
  <c r="M738" i="34" s="1"/>
  <c r="A738" i="34"/>
  <c r="L737" i="34"/>
  <c r="M737" i="34" s="1"/>
  <c r="A737" i="34"/>
  <c r="L736" i="34"/>
  <c r="M736" i="34" s="1"/>
  <c r="A736" i="34"/>
  <c r="L735" i="34"/>
  <c r="M735" i="34" s="1"/>
  <c r="A735" i="34"/>
  <c r="L734" i="34"/>
  <c r="M734" i="34" s="1"/>
  <c r="A734" i="34"/>
  <c r="L733" i="34"/>
  <c r="M733" i="34" s="1"/>
  <c r="A733" i="34"/>
  <c r="L732" i="34"/>
  <c r="M732" i="34" s="1"/>
  <c r="A732" i="34"/>
  <c r="L731" i="34"/>
  <c r="M731" i="34" s="1"/>
  <c r="A731" i="34"/>
  <c r="L730" i="34"/>
  <c r="M730" i="34" s="1"/>
  <c r="A730" i="34"/>
  <c r="L729" i="34"/>
  <c r="M729" i="34" s="1"/>
  <c r="A729" i="34"/>
  <c r="L728" i="34"/>
  <c r="M728" i="34" s="1"/>
  <c r="A728" i="34"/>
  <c r="L727" i="34"/>
  <c r="M727" i="34" s="1"/>
  <c r="A727" i="34"/>
  <c r="L726" i="34"/>
  <c r="M726" i="34" s="1"/>
  <c r="A726" i="34"/>
  <c r="L725" i="34"/>
  <c r="M725" i="34" s="1"/>
  <c r="A725" i="34"/>
  <c r="L724" i="34"/>
  <c r="M724" i="34" s="1"/>
  <c r="A724" i="34"/>
  <c r="L723" i="34"/>
  <c r="M723" i="34" s="1"/>
  <c r="A723" i="34"/>
  <c r="L722" i="34"/>
  <c r="M722" i="34" s="1"/>
  <c r="A722" i="34"/>
  <c r="L721" i="34"/>
  <c r="M721" i="34" s="1"/>
  <c r="A721" i="34"/>
  <c r="L720" i="34"/>
  <c r="M720" i="34" s="1"/>
  <c r="A720" i="34"/>
  <c r="L719" i="34"/>
  <c r="M719" i="34" s="1"/>
  <c r="A719" i="34"/>
  <c r="L718" i="34"/>
  <c r="M718" i="34" s="1"/>
  <c r="A718" i="34"/>
  <c r="L717" i="34"/>
  <c r="M717" i="34" s="1"/>
  <c r="A717" i="34"/>
  <c r="L716" i="34"/>
  <c r="M716" i="34" s="1"/>
  <c r="A716" i="34"/>
  <c r="L715" i="34"/>
  <c r="M715" i="34" s="1"/>
  <c r="A715" i="34"/>
  <c r="L714" i="34"/>
  <c r="M714" i="34" s="1"/>
  <c r="A714" i="34"/>
  <c r="L713" i="34"/>
  <c r="M713" i="34" s="1"/>
  <c r="A713" i="34"/>
  <c r="L712" i="34"/>
  <c r="M712" i="34" s="1"/>
  <c r="A712" i="34"/>
  <c r="L711" i="34"/>
  <c r="M711" i="34" s="1"/>
  <c r="A711" i="34"/>
  <c r="L710" i="34"/>
  <c r="M710" i="34" s="1"/>
  <c r="A710" i="34"/>
  <c r="L709" i="34"/>
  <c r="M709" i="34" s="1"/>
  <c r="A709" i="34"/>
  <c r="L708" i="34"/>
  <c r="M708" i="34" s="1"/>
  <c r="A708" i="34"/>
  <c r="L707" i="34"/>
  <c r="M707" i="34" s="1"/>
  <c r="A707" i="34"/>
  <c r="L706" i="34"/>
  <c r="M706" i="34" s="1"/>
  <c r="A706" i="34"/>
  <c r="L705" i="34"/>
  <c r="M705" i="34" s="1"/>
  <c r="A705" i="34"/>
  <c r="L704" i="34"/>
  <c r="M704" i="34" s="1"/>
  <c r="A704" i="34"/>
  <c r="L703" i="34"/>
  <c r="M703" i="34" s="1"/>
  <c r="A703" i="34"/>
  <c r="L702" i="34"/>
  <c r="M702" i="34" s="1"/>
  <c r="A702" i="34"/>
  <c r="L701" i="34"/>
  <c r="M701" i="34" s="1"/>
  <c r="A701" i="34"/>
  <c r="L700" i="34"/>
  <c r="M700" i="34" s="1"/>
  <c r="A700" i="34"/>
  <c r="L699" i="34"/>
  <c r="M699" i="34" s="1"/>
  <c r="A699" i="34"/>
  <c r="L698" i="34"/>
  <c r="M698" i="34" s="1"/>
  <c r="A698" i="34"/>
  <c r="L697" i="34"/>
  <c r="M697" i="34" s="1"/>
  <c r="A697" i="34"/>
  <c r="L696" i="34"/>
  <c r="M696" i="34" s="1"/>
  <c r="A696" i="34"/>
  <c r="L695" i="34"/>
  <c r="M695" i="34" s="1"/>
  <c r="A695" i="34"/>
  <c r="L694" i="34"/>
  <c r="M694" i="34" s="1"/>
  <c r="A694" i="34"/>
  <c r="L693" i="34"/>
  <c r="M693" i="34" s="1"/>
  <c r="A693" i="34"/>
  <c r="L692" i="34"/>
  <c r="M692" i="34" s="1"/>
  <c r="A692" i="34"/>
  <c r="L691" i="34"/>
  <c r="M691" i="34" s="1"/>
  <c r="A691" i="34"/>
  <c r="L690" i="34"/>
  <c r="M690" i="34" s="1"/>
  <c r="A690" i="34"/>
  <c r="L689" i="34"/>
  <c r="M689" i="34" s="1"/>
  <c r="A689" i="34"/>
  <c r="L688" i="34"/>
  <c r="M688" i="34" s="1"/>
  <c r="A688" i="34"/>
  <c r="L687" i="34"/>
  <c r="M687" i="34" s="1"/>
  <c r="A687" i="34"/>
  <c r="L686" i="34"/>
  <c r="M686" i="34" s="1"/>
  <c r="A686" i="34"/>
  <c r="L685" i="34"/>
  <c r="M685" i="34" s="1"/>
  <c r="A685" i="34"/>
  <c r="L684" i="34"/>
  <c r="M684" i="34" s="1"/>
  <c r="A684" i="34"/>
  <c r="L683" i="34"/>
  <c r="M683" i="34" s="1"/>
  <c r="A683" i="34"/>
  <c r="L682" i="34"/>
  <c r="M682" i="34" s="1"/>
  <c r="A682" i="34"/>
  <c r="L681" i="34"/>
  <c r="M681" i="34" s="1"/>
  <c r="A681" i="34"/>
  <c r="L680" i="34"/>
  <c r="M680" i="34" s="1"/>
  <c r="A680" i="34"/>
  <c r="L679" i="34"/>
  <c r="M679" i="34" s="1"/>
  <c r="A679" i="34"/>
  <c r="L678" i="34"/>
  <c r="M678" i="34" s="1"/>
  <c r="A678" i="34"/>
  <c r="L677" i="34"/>
  <c r="M677" i="34" s="1"/>
  <c r="A677" i="34"/>
  <c r="L676" i="34"/>
  <c r="M676" i="34" s="1"/>
  <c r="A676" i="34"/>
  <c r="L675" i="34"/>
  <c r="M675" i="34" s="1"/>
  <c r="A675" i="34"/>
  <c r="L674" i="34"/>
  <c r="M674" i="34" s="1"/>
  <c r="A674" i="34"/>
  <c r="L673" i="34"/>
  <c r="M673" i="34" s="1"/>
  <c r="A673" i="34"/>
  <c r="L672" i="34"/>
  <c r="M672" i="34" s="1"/>
  <c r="A672" i="34"/>
  <c r="L671" i="34"/>
  <c r="M671" i="34" s="1"/>
  <c r="A671" i="34"/>
  <c r="L670" i="34"/>
  <c r="M670" i="34" s="1"/>
  <c r="A670" i="34"/>
  <c r="L669" i="34"/>
  <c r="M669" i="34" s="1"/>
  <c r="A669" i="34"/>
  <c r="L668" i="34"/>
  <c r="M668" i="34" s="1"/>
  <c r="A668" i="34"/>
  <c r="L667" i="34"/>
  <c r="M667" i="34" s="1"/>
  <c r="A667" i="34"/>
  <c r="L666" i="34"/>
  <c r="M666" i="34" s="1"/>
  <c r="A666" i="34"/>
  <c r="L665" i="34"/>
  <c r="M665" i="34" s="1"/>
  <c r="A665" i="34"/>
  <c r="L664" i="34"/>
  <c r="M664" i="34" s="1"/>
  <c r="A664" i="34"/>
  <c r="L663" i="34"/>
  <c r="M663" i="34" s="1"/>
  <c r="A663" i="34"/>
  <c r="L662" i="34"/>
  <c r="M662" i="34" s="1"/>
  <c r="A662" i="34"/>
  <c r="L661" i="34"/>
  <c r="M661" i="34" s="1"/>
  <c r="A661" i="34"/>
  <c r="L660" i="34"/>
  <c r="M660" i="34" s="1"/>
  <c r="A660" i="34"/>
  <c r="L659" i="34"/>
  <c r="M659" i="34" s="1"/>
  <c r="A659" i="34"/>
  <c r="L658" i="34"/>
  <c r="M658" i="34" s="1"/>
  <c r="A658" i="34"/>
  <c r="L657" i="34"/>
  <c r="M657" i="34" s="1"/>
  <c r="A657" i="34"/>
  <c r="L656" i="34"/>
  <c r="M656" i="34" s="1"/>
  <c r="A656" i="34"/>
  <c r="L655" i="34"/>
  <c r="M655" i="34" s="1"/>
  <c r="A655" i="34"/>
  <c r="L654" i="34"/>
  <c r="M654" i="34" s="1"/>
  <c r="A654" i="34"/>
  <c r="L653" i="34"/>
  <c r="M653" i="34" s="1"/>
  <c r="A653" i="34"/>
  <c r="L652" i="34"/>
  <c r="M652" i="34" s="1"/>
  <c r="A652" i="34"/>
  <c r="L651" i="34"/>
  <c r="M651" i="34" s="1"/>
  <c r="A651" i="34"/>
  <c r="L650" i="34"/>
  <c r="M650" i="34" s="1"/>
  <c r="A650" i="34"/>
  <c r="L649" i="34"/>
  <c r="M649" i="34" s="1"/>
  <c r="A649" i="34"/>
  <c r="L648" i="34"/>
  <c r="M648" i="34" s="1"/>
  <c r="A648" i="34"/>
  <c r="L647" i="34"/>
  <c r="M647" i="34" s="1"/>
  <c r="A647" i="34"/>
  <c r="L646" i="34"/>
  <c r="M646" i="34" s="1"/>
  <c r="A646" i="34"/>
  <c r="L645" i="34"/>
  <c r="M645" i="34" s="1"/>
  <c r="A645" i="34"/>
  <c r="L644" i="34"/>
  <c r="M644" i="34" s="1"/>
  <c r="A644" i="34"/>
  <c r="L643" i="34"/>
  <c r="M643" i="34" s="1"/>
  <c r="A643" i="34"/>
  <c r="L642" i="34"/>
  <c r="M642" i="34" s="1"/>
  <c r="A642" i="34"/>
  <c r="L641" i="34"/>
  <c r="M641" i="34" s="1"/>
  <c r="A641" i="34"/>
  <c r="L640" i="34"/>
  <c r="M640" i="34" s="1"/>
  <c r="A640" i="34"/>
  <c r="L639" i="34"/>
  <c r="M639" i="34" s="1"/>
  <c r="A639" i="34"/>
  <c r="L638" i="34"/>
  <c r="M638" i="34" s="1"/>
  <c r="A638" i="34"/>
  <c r="L637" i="34"/>
  <c r="M637" i="34" s="1"/>
  <c r="A637" i="34"/>
  <c r="L636" i="34"/>
  <c r="M636" i="34" s="1"/>
  <c r="A636" i="34"/>
  <c r="L635" i="34"/>
  <c r="M635" i="34" s="1"/>
  <c r="A635" i="34"/>
  <c r="L634" i="34"/>
  <c r="M634" i="34" s="1"/>
  <c r="A634" i="34"/>
  <c r="L633" i="34"/>
  <c r="M633" i="34" s="1"/>
  <c r="A633" i="34"/>
  <c r="L632" i="34"/>
  <c r="M632" i="34" s="1"/>
  <c r="A632" i="34"/>
  <c r="L631" i="34"/>
  <c r="M631" i="34" s="1"/>
  <c r="A631" i="34"/>
  <c r="L630" i="34"/>
  <c r="M630" i="34" s="1"/>
  <c r="A630" i="34"/>
  <c r="L629" i="34"/>
  <c r="M629" i="34" s="1"/>
  <c r="A629" i="34"/>
  <c r="L628" i="34"/>
  <c r="M628" i="34" s="1"/>
  <c r="A628" i="34"/>
  <c r="L627" i="34"/>
  <c r="M627" i="34" s="1"/>
  <c r="A627" i="34"/>
  <c r="L626" i="34"/>
  <c r="M626" i="34" s="1"/>
  <c r="A626" i="34"/>
  <c r="L625" i="34"/>
  <c r="M625" i="34" s="1"/>
  <c r="A625" i="34"/>
  <c r="L624" i="34"/>
  <c r="M624" i="34" s="1"/>
  <c r="A624" i="34"/>
  <c r="L623" i="34"/>
  <c r="M623" i="34" s="1"/>
  <c r="A623" i="34"/>
  <c r="L622" i="34"/>
  <c r="M622" i="34" s="1"/>
  <c r="A622" i="34"/>
  <c r="L621" i="34"/>
  <c r="M621" i="34" s="1"/>
  <c r="A621" i="34"/>
  <c r="L620" i="34"/>
  <c r="M620" i="34" s="1"/>
  <c r="A620" i="34"/>
  <c r="L619" i="34"/>
  <c r="M619" i="34" s="1"/>
  <c r="A619" i="34"/>
  <c r="L618" i="34"/>
  <c r="M618" i="34" s="1"/>
  <c r="A618" i="34"/>
  <c r="L617" i="34"/>
  <c r="M617" i="34" s="1"/>
  <c r="A617" i="34"/>
  <c r="L616" i="34"/>
  <c r="M616" i="34" s="1"/>
  <c r="A616" i="34"/>
  <c r="L615" i="34"/>
  <c r="M615" i="34" s="1"/>
  <c r="A615" i="34"/>
  <c r="L614" i="34"/>
  <c r="M614" i="34" s="1"/>
  <c r="A614" i="34"/>
  <c r="L613" i="34"/>
  <c r="M613" i="34" s="1"/>
  <c r="A613" i="34"/>
  <c r="L612" i="34"/>
  <c r="M612" i="34" s="1"/>
  <c r="A612" i="34"/>
  <c r="L611" i="34"/>
  <c r="M611" i="34" s="1"/>
  <c r="A611" i="34"/>
  <c r="L610" i="34"/>
  <c r="M610" i="34" s="1"/>
  <c r="A610" i="34"/>
  <c r="L609" i="34"/>
  <c r="M609" i="34" s="1"/>
  <c r="A609" i="34"/>
  <c r="L608" i="34"/>
  <c r="M608" i="34" s="1"/>
  <c r="A608" i="34"/>
  <c r="L607" i="34"/>
  <c r="M607" i="34" s="1"/>
  <c r="A607" i="34"/>
  <c r="L606" i="34"/>
  <c r="M606" i="34" s="1"/>
  <c r="A606" i="34"/>
  <c r="L605" i="34"/>
  <c r="M605" i="34" s="1"/>
  <c r="A605" i="34"/>
  <c r="L604" i="34"/>
  <c r="M604" i="34" s="1"/>
  <c r="A604" i="34"/>
  <c r="L603" i="34"/>
  <c r="M603" i="34" s="1"/>
  <c r="A603" i="34"/>
  <c r="L602" i="34"/>
  <c r="M602" i="34" s="1"/>
  <c r="A602" i="34"/>
  <c r="L601" i="34"/>
  <c r="M601" i="34" s="1"/>
  <c r="A601" i="34"/>
  <c r="L600" i="34"/>
  <c r="M600" i="34" s="1"/>
  <c r="A600" i="34"/>
  <c r="L599" i="34"/>
  <c r="M599" i="34" s="1"/>
  <c r="A599" i="34"/>
  <c r="L598" i="34"/>
  <c r="M598" i="34" s="1"/>
  <c r="A598" i="34"/>
  <c r="L597" i="34"/>
  <c r="M597" i="34" s="1"/>
  <c r="A597" i="34"/>
  <c r="L596" i="34"/>
  <c r="M596" i="34" s="1"/>
  <c r="A596" i="34"/>
  <c r="L595" i="34"/>
  <c r="M595" i="34" s="1"/>
  <c r="A595" i="34"/>
  <c r="L594" i="34"/>
  <c r="M594" i="34" s="1"/>
  <c r="A594" i="34"/>
  <c r="L593" i="34"/>
  <c r="M593" i="34" s="1"/>
  <c r="A593" i="34"/>
  <c r="L592" i="34"/>
  <c r="M592" i="34" s="1"/>
  <c r="A592" i="34"/>
  <c r="L591" i="34"/>
  <c r="M591" i="34" s="1"/>
  <c r="A591" i="34"/>
  <c r="L590" i="34"/>
  <c r="M590" i="34" s="1"/>
  <c r="A590" i="34"/>
  <c r="L589" i="34"/>
  <c r="M589" i="34" s="1"/>
  <c r="A589" i="34"/>
  <c r="L588" i="34"/>
  <c r="M588" i="34" s="1"/>
  <c r="A588" i="34"/>
  <c r="L587" i="34"/>
  <c r="M587" i="34" s="1"/>
  <c r="A587" i="34"/>
  <c r="L586" i="34"/>
  <c r="M586" i="34" s="1"/>
  <c r="A586" i="34"/>
  <c r="L585" i="34"/>
  <c r="M585" i="34" s="1"/>
  <c r="A585" i="34"/>
  <c r="L584" i="34"/>
  <c r="M584" i="34" s="1"/>
  <c r="A584" i="34"/>
  <c r="L583" i="34"/>
  <c r="M583" i="34" s="1"/>
  <c r="A583" i="34"/>
  <c r="L582" i="34"/>
  <c r="M582" i="34" s="1"/>
  <c r="A582" i="34"/>
  <c r="L581" i="34"/>
  <c r="M581" i="34" s="1"/>
  <c r="A581" i="34"/>
  <c r="L580" i="34"/>
  <c r="M580" i="34" s="1"/>
  <c r="A580" i="34"/>
  <c r="L579" i="34"/>
  <c r="M579" i="34" s="1"/>
  <c r="A579" i="34"/>
  <c r="L578" i="34"/>
  <c r="M578" i="34" s="1"/>
  <c r="A578" i="34"/>
  <c r="L577" i="34"/>
  <c r="M577" i="34" s="1"/>
  <c r="A577" i="34"/>
  <c r="L576" i="34"/>
  <c r="M576" i="34" s="1"/>
  <c r="A576" i="34"/>
  <c r="L575" i="34"/>
  <c r="M575" i="34" s="1"/>
  <c r="A575" i="34"/>
  <c r="L574" i="34"/>
  <c r="M574" i="34" s="1"/>
  <c r="A574" i="34"/>
  <c r="L573" i="34"/>
  <c r="M573" i="34" s="1"/>
  <c r="A573" i="34"/>
  <c r="L572" i="34"/>
  <c r="M572" i="34" s="1"/>
  <c r="A572" i="34"/>
  <c r="L571" i="34"/>
  <c r="M571" i="34" s="1"/>
  <c r="A571" i="34"/>
  <c r="L570" i="34"/>
  <c r="M570" i="34" s="1"/>
  <c r="A570" i="34"/>
  <c r="L569" i="34"/>
  <c r="M569" i="34" s="1"/>
  <c r="A569" i="34"/>
  <c r="L568" i="34"/>
  <c r="M568" i="34" s="1"/>
  <c r="A568" i="34"/>
  <c r="L567" i="34"/>
  <c r="M567" i="34" s="1"/>
  <c r="A567" i="34"/>
  <c r="L566" i="34"/>
  <c r="M566" i="34" s="1"/>
  <c r="A566" i="34"/>
  <c r="L565" i="34"/>
  <c r="M565" i="34" s="1"/>
  <c r="A565" i="34"/>
  <c r="L564" i="34"/>
  <c r="M564" i="34" s="1"/>
  <c r="A564" i="34"/>
  <c r="L563" i="34"/>
  <c r="M563" i="34" s="1"/>
  <c r="A563" i="34"/>
  <c r="L562" i="34"/>
  <c r="M562" i="34" s="1"/>
  <c r="A562" i="34"/>
  <c r="L561" i="34"/>
  <c r="M561" i="34" s="1"/>
  <c r="A561" i="34"/>
  <c r="L560" i="34"/>
  <c r="M560" i="34" s="1"/>
  <c r="A560" i="34"/>
  <c r="L559" i="34"/>
  <c r="M559" i="34" s="1"/>
  <c r="A559" i="34"/>
  <c r="L558" i="34"/>
  <c r="M558" i="34" s="1"/>
  <c r="A558" i="34"/>
  <c r="L557" i="34"/>
  <c r="M557" i="34" s="1"/>
  <c r="A557" i="34"/>
  <c r="L556" i="34"/>
  <c r="M556" i="34" s="1"/>
  <c r="A556" i="34"/>
  <c r="L555" i="34"/>
  <c r="M555" i="34" s="1"/>
  <c r="A555" i="34"/>
  <c r="L554" i="34"/>
  <c r="M554" i="34" s="1"/>
  <c r="A554" i="34"/>
  <c r="L553" i="34"/>
  <c r="M553" i="34" s="1"/>
  <c r="A553" i="34"/>
  <c r="L552" i="34"/>
  <c r="M552" i="34" s="1"/>
  <c r="A552" i="34"/>
  <c r="L551" i="34"/>
  <c r="M551" i="34" s="1"/>
  <c r="A551" i="34"/>
  <c r="L550" i="34"/>
  <c r="M550" i="34" s="1"/>
  <c r="A550" i="34"/>
  <c r="L549" i="34"/>
  <c r="M549" i="34" s="1"/>
  <c r="A549" i="34"/>
  <c r="L548" i="34"/>
  <c r="M548" i="34" s="1"/>
  <c r="A548" i="34"/>
  <c r="L547" i="34"/>
  <c r="M547" i="34" s="1"/>
  <c r="A547" i="34"/>
  <c r="L546" i="34"/>
  <c r="M546" i="34" s="1"/>
  <c r="A546" i="34"/>
  <c r="L545" i="34"/>
  <c r="M545" i="34" s="1"/>
  <c r="A545" i="34"/>
  <c r="L544" i="34"/>
  <c r="M544" i="34" s="1"/>
  <c r="A544" i="34"/>
  <c r="L543" i="34"/>
  <c r="M543" i="34" s="1"/>
  <c r="A543" i="34"/>
  <c r="L542" i="34"/>
  <c r="M542" i="34" s="1"/>
  <c r="A542" i="34"/>
  <c r="L541" i="34"/>
  <c r="M541" i="34" s="1"/>
  <c r="A541" i="34"/>
  <c r="L540" i="34"/>
  <c r="M540" i="34" s="1"/>
  <c r="A540" i="34"/>
  <c r="L539" i="34"/>
  <c r="M539" i="34" s="1"/>
  <c r="A539" i="34"/>
  <c r="L538" i="34"/>
  <c r="M538" i="34" s="1"/>
  <c r="A538" i="34"/>
  <c r="L537" i="34"/>
  <c r="M537" i="34" s="1"/>
  <c r="A537" i="34"/>
  <c r="L536" i="34"/>
  <c r="M536" i="34" s="1"/>
  <c r="A536" i="34"/>
  <c r="L535" i="34"/>
  <c r="M535" i="34" s="1"/>
  <c r="A535" i="34"/>
  <c r="L534" i="34"/>
  <c r="M534" i="34" s="1"/>
  <c r="A534" i="34"/>
  <c r="L533" i="34"/>
  <c r="M533" i="34" s="1"/>
  <c r="A533" i="34"/>
  <c r="L532" i="34"/>
  <c r="M532" i="34" s="1"/>
  <c r="A532" i="34"/>
  <c r="L531" i="34"/>
  <c r="M531" i="34" s="1"/>
  <c r="A531" i="34"/>
  <c r="L530" i="34"/>
  <c r="M530" i="34" s="1"/>
  <c r="A530" i="34"/>
  <c r="L529" i="34"/>
  <c r="M529" i="34" s="1"/>
  <c r="A529" i="34"/>
  <c r="L528" i="34"/>
  <c r="M528" i="34" s="1"/>
  <c r="A528" i="34"/>
  <c r="L527" i="34"/>
  <c r="M527" i="34" s="1"/>
  <c r="A527" i="34"/>
  <c r="L526" i="34"/>
  <c r="M526" i="34" s="1"/>
  <c r="A526" i="34"/>
  <c r="L525" i="34"/>
  <c r="M525" i="34" s="1"/>
  <c r="A525" i="34"/>
  <c r="L524" i="34"/>
  <c r="M524" i="34" s="1"/>
  <c r="A524" i="34"/>
  <c r="L523" i="34"/>
  <c r="M523" i="34" s="1"/>
  <c r="A523" i="34"/>
  <c r="L522" i="34"/>
  <c r="M522" i="34" s="1"/>
  <c r="A522" i="34"/>
  <c r="L521" i="34"/>
  <c r="M521" i="34" s="1"/>
  <c r="A521" i="34"/>
  <c r="L520" i="34"/>
  <c r="M520" i="34" s="1"/>
  <c r="A520" i="34"/>
  <c r="L519" i="34"/>
  <c r="M519" i="34" s="1"/>
  <c r="A519" i="34"/>
  <c r="L518" i="34"/>
  <c r="M518" i="34" s="1"/>
  <c r="A518" i="34"/>
  <c r="L517" i="34"/>
  <c r="M517" i="34" s="1"/>
  <c r="A517" i="34"/>
  <c r="L516" i="34"/>
  <c r="M516" i="34" s="1"/>
  <c r="A516" i="34"/>
  <c r="L515" i="34"/>
  <c r="M515" i="34" s="1"/>
  <c r="A515" i="34"/>
  <c r="L514" i="34"/>
  <c r="M514" i="34" s="1"/>
  <c r="A514" i="34"/>
  <c r="L513" i="34"/>
  <c r="M513" i="34" s="1"/>
  <c r="A513" i="34"/>
  <c r="L512" i="34"/>
  <c r="M512" i="34" s="1"/>
  <c r="A512" i="34"/>
  <c r="L511" i="34"/>
  <c r="M511" i="34" s="1"/>
  <c r="A511" i="34"/>
  <c r="L510" i="34"/>
  <c r="M510" i="34" s="1"/>
  <c r="A510" i="34"/>
  <c r="L509" i="34"/>
  <c r="M509" i="34" s="1"/>
  <c r="A509" i="34"/>
  <c r="L508" i="34"/>
  <c r="M508" i="34" s="1"/>
  <c r="A508" i="34"/>
  <c r="L507" i="34"/>
  <c r="M507" i="34" s="1"/>
  <c r="A507" i="34"/>
  <c r="L506" i="34"/>
  <c r="M506" i="34" s="1"/>
  <c r="A506" i="34"/>
  <c r="L505" i="34"/>
  <c r="M505" i="34" s="1"/>
  <c r="A505" i="34"/>
  <c r="L504" i="34"/>
  <c r="M504" i="34" s="1"/>
  <c r="A504" i="34"/>
  <c r="L503" i="34"/>
  <c r="M503" i="34" s="1"/>
  <c r="A503" i="34"/>
  <c r="L502" i="34"/>
  <c r="M502" i="34" s="1"/>
  <c r="A502" i="34"/>
  <c r="L501" i="34"/>
  <c r="M501" i="34" s="1"/>
  <c r="A501" i="34"/>
  <c r="L500" i="34"/>
  <c r="M500" i="34" s="1"/>
  <c r="A500" i="34"/>
  <c r="L499" i="34"/>
  <c r="M499" i="34" s="1"/>
  <c r="A499" i="34"/>
  <c r="L498" i="34"/>
  <c r="M498" i="34" s="1"/>
  <c r="A498" i="34"/>
  <c r="L497" i="34"/>
  <c r="M497" i="34" s="1"/>
  <c r="A497" i="34"/>
  <c r="L496" i="34"/>
  <c r="M496" i="34" s="1"/>
  <c r="A496" i="34"/>
  <c r="L495" i="34"/>
  <c r="M495" i="34" s="1"/>
  <c r="A495" i="34"/>
  <c r="L494" i="34"/>
  <c r="M494" i="34" s="1"/>
  <c r="A494" i="34"/>
  <c r="L493" i="34"/>
  <c r="M493" i="34" s="1"/>
  <c r="A493" i="34"/>
  <c r="L492" i="34"/>
  <c r="M492" i="34" s="1"/>
  <c r="A492" i="34"/>
  <c r="L491" i="34"/>
  <c r="M491" i="34" s="1"/>
  <c r="A491" i="34"/>
  <c r="L490" i="34"/>
  <c r="M490" i="34" s="1"/>
  <c r="A490" i="34"/>
  <c r="L489" i="34"/>
  <c r="M489" i="34" s="1"/>
  <c r="A489" i="34"/>
  <c r="L488" i="34"/>
  <c r="M488" i="34" s="1"/>
  <c r="A488" i="34"/>
  <c r="L487" i="34"/>
  <c r="M487" i="34" s="1"/>
  <c r="A487" i="34"/>
  <c r="L486" i="34"/>
  <c r="M486" i="34" s="1"/>
  <c r="A486" i="34"/>
  <c r="L485" i="34"/>
  <c r="M485" i="34" s="1"/>
  <c r="A485" i="34"/>
  <c r="L484" i="34"/>
  <c r="M484" i="34" s="1"/>
  <c r="A484" i="34"/>
  <c r="L483" i="34"/>
  <c r="M483" i="34" s="1"/>
  <c r="A483" i="34"/>
  <c r="L482" i="34"/>
  <c r="M482" i="34" s="1"/>
  <c r="A482" i="34"/>
  <c r="L481" i="34"/>
  <c r="M481" i="34" s="1"/>
  <c r="A481" i="34"/>
  <c r="L480" i="34"/>
  <c r="M480" i="34" s="1"/>
  <c r="A480" i="34"/>
  <c r="L479" i="34"/>
  <c r="M479" i="34" s="1"/>
  <c r="A479" i="34"/>
  <c r="L478" i="34"/>
  <c r="M478" i="34" s="1"/>
  <c r="A478" i="34"/>
  <c r="L477" i="34"/>
  <c r="M477" i="34" s="1"/>
  <c r="A477" i="34"/>
  <c r="L476" i="34"/>
  <c r="M476" i="34" s="1"/>
  <c r="A476" i="34"/>
  <c r="L475" i="34"/>
  <c r="M475" i="34" s="1"/>
  <c r="A475" i="34"/>
  <c r="L474" i="34"/>
  <c r="M474" i="34" s="1"/>
  <c r="A474" i="34"/>
  <c r="L473" i="34"/>
  <c r="M473" i="34" s="1"/>
  <c r="A473" i="34"/>
  <c r="L472" i="34"/>
  <c r="M472" i="34" s="1"/>
  <c r="A472" i="34"/>
  <c r="L471" i="34"/>
  <c r="M471" i="34" s="1"/>
  <c r="A471" i="34"/>
  <c r="L470" i="34"/>
  <c r="M470" i="34" s="1"/>
  <c r="A470" i="34"/>
  <c r="L469" i="34"/>
  <c r="M469" i="34" s="1"/>
  <c r="A469" i="34"/>
  <c r="L468" i="34"/>
  <c r="M468" i="34" s="1"/>
  <c r="A468" i="34"/>
  <c r="L467" i="34"/>
  <c r="M467" i="34" s="1"/>
  <c r="A467" i="34"/>
  <c r="L466" i="34"/>
  <c r="M466" i="34" s="1"/>
  <c r="A466" i="34"/>
  <c r="L465" i="34"/>
  <c r="M465" i="34" s="1"/>
  <c r="A465" i="34"/>
  <c r="L464" i="34"/>
  <c r="M464" i="34" s="1"/>
  <c r="A464" i="34"/>
  <c r="L463" i="34"/>
  <c r="M463" i="34" s="1"/>
  <c r="A463" i="34"/>
  <c r="L462" i="34"/>
  <c r="M462" i="34" s="1"/>
  <c r="A462" i="34"/>
  <c r="L461" i="34"/>
  <c r="M461" i="34" s="1"/>
  <c r="A461" i="34"/>
  <c r="L460" i="34"/>
  <c r="M460" i="34" s="1"/>
  <c r="A460" i="34"/>
  <c r="L459" i="34"/>
  <c r="M459" i="34" s="1"/>
  <c r="A459" i="34"/>
  <c r="L458" i="34"/>
  <c r="M458" i="34" s="1"/>
  <c r="A458" i="34"/>
  <c r="L457" i="34"/>
  <c r="M457" i="34" s="1"/>
  <c r="A457" i="34"/>
  <c r="L456" i="34"/>
  <c r="M456" i="34" s="1"/>
  <c r="A456" i="34"/>
  <c r="L455" i="34"/>
  <c r="M455" i="34" s="1"/>
  <c r="A455" i="34"/>
  <c r="L454" i="34"/>
  <c r="M454" i="34" s="1"/>
  <c r="A454" i="34"/>
  <c r="L453" i="34"/>
  <c r="M453" i="34" s="1"/>
  <c r="A453" i="34"/>
  <c r="L452" i="34"/>
  <c r="M452" i="34" s="1"/>
  <c r="A452" i="34"/>
  <c r="L451" i="34"/>
  <c r="M451" i="34" s="1"/>
  <c r="A451" i="34"/>
  <c r="L450" i="34"/>
  <c r="M450" i="34" s="1"/>
  <c r="A450" i="34"/>
  <c r="L449" i="34"/>
  <c r="M449" i="34" s="1"/>
  <c r="A449" i="34"/>
  <c r="L448" i="34"/>
  <c r="M448" i="34" s="1"/>
  <c r="A448" i="34"/>
  <c r="L447" i="34"/>
  <c r="M447" i="34" s="1"/>
  <c r="A447" i="34"/>
  <c r="L446" i="34"/>
  <c r="M446" i="34" s="1"/>
  <c r="A446" i="34"/>
  <c r="L445" i="34"/>
  <c r="M445" i="34" s="1"/>
  <c r="A445" i="34"/>
  <c r="L444" i="34"/>
  <c r="M444" i="34" s="1"/>
  <c r="A444" i="34"/>
  <c r="L443" i="34"/>
  <c r="M443" i="34" s="1"/>
  <c r="A443" i="34"/>
  <c r="L442" i="34"/>
  <c r="M442" i="34" s="1"/>
  <c r="A442" i="34"/>
  <c r="L441" i="34"/>
  <c r="M441" i="34" s="1"/>
  <c r="A441" i="34"/>
  <c r="L440" i="34"/>
  <c r="M440" i="34" s="1"/>
  <c r="A440" i="34"/>
  <c r="L439" i="34"/>
  <c r="M439" i="34" s="1"/>
  <c r="A439" i="34"/>
  <c r="L438" i="34"/>
  <c r="M438" i="34" s="1"/>
  <c r="A438" i="34"/>
  <c r="L437" i="34"/>
  <c r="M437" i="34" s="1"/>
  <c r="A437" i="34"/>
  <c r="L436" i="34"/>
  <c r="M436" i="34" s="1"/>
  <c r="A436" i="34"/>
  <c r="L435" i="34"/>
  <c r="M435" i="34" s="1"/>
  <c r="A435" i="34"/>
  <c r="L434" i="34"/>
  <c r="M434" i="34" s="1"/>
  <c r="A434" i="34"/>
  <c r="L433" i="34"/>
  <c r="M433" i="34" s="1"/>
  <c r="A433" i="34"/>
  <c r="L432" i="34"/>
  <c r="M432" i="34" s="1"/>
  <c r="A432" i="34"/>
  <c r="L431" i="34"/>
  <c r="M431" i="34" s="1"/>
  <c r="A431" i="34"/>
  <c r="L430" i="34"/>
  <c r="M430" i="34" s="1"/>
  <c r="A430" i="34"/>
  <c r="L429" i="34"/>
  <c r="M429" i="34" s="1"/>
  <c r="A429" i="34"/>
  <c r="L428" i="34"/>
  <c r="M428" i="34" s="1"/>
  <c r="A428" i="34"/>
  <c r="L427" i="34"/>
  <c r="M427" i="34" s="1"/>
  <c r="A427" i="34"/>
  <c r="L426" i="34"/>
  <c r="M426" i="34" s="1"/>
  <c r="A426" i="34"/>
  <c r="L425" i="34"/>
  <c r="M425" i="34" s="1"/>
  <c r="A425" i="34"/>
  <c r="L424" i="34"/>
  <c r="M424" i="34" s="1"/>
  <c r="A424" i="34"/>
  <c r="L423" i="34"/>
  <c r="M423" i="34" s="1"/>
  <c r="A423" i="34"/>
  <c r="L422" i="34"/>
  <c r="M422" i="34" s="1"/>
  <c r="A422" i="34"/>
  <c r="L421" i="34"/>
  <c r="M421" i="34" s="1"/>
  <c r="A421" i="34"/>
  <c r="L420" i="34"/>
  <c r="M420" i="34" s="1"/>
  <c r="A420" i="34"/>
  <c r="L419" i="34"/>
  <c r="M419" i="34" s="1"/>
  <c r="A419" i="34"/>
  <c r="L418" i="34"/>
  <c r="M418" i="34" s="1"/>
  <c r="A418" i="34"/>
  <c r="L417" i="34"/>
  <c r="M417" i="34" s="1"/>
  <c r="A417" i="34"/>
  <c r="L416" i="34"/>
  <c r="M416" i="34" s="1"/>
  <c r="A416" i="34"/>
  <c r="L415" i="34"/>
  <c r="M415" i="34" s="1"/>
  <c r="A415" i="34"/>
  <c r="L414" i="34"/>
  <c r="M414" i="34" s="1"/>
  <c r="A414" i="34"/>
  <c r="L413" i="34"/>
  <c r="M413" i="34" s="1"/>
  <c r="A413" i="34"/>
  <c r="L412" i="34"/>
  <c r="M412" i="34" s="1"/>
  <c r="A412" i="34"/>
  <c r="L411" i="34"/>
  <c r="M411" i="34" s="1"/>
  <c r="A411" i="34"/>
  <c r="L410" i="34"/>
  <c r="M410" i="34" s="1"/>
  <c r="A410" i="34"/>
  <c r="L409" i="34"/>
  <c r="M409" i="34" s="1"/>
  <c r="A409" i="34"/>
  <c r="L408" i="34"/>
  <c r="M408" i="34" s="1"/>
  <c r="A408" i="34"/>
  <c r="L407" i="34"/>
  <c r="M407" i="34" s="1"/>
  <c r="A407" i="34"/>
  <c r="L406" i="34"/>
  <c r="M406" i="34" s="1"/>
  <c r="A406" i="34"/>
  <c r="L405" i="34"/>
  <c r="M405" i="34" s="1"/>
  <c r="A405" i="34"/>
  <c r="L404" i="34"/>
  <c r="M404" i="34" s="1"/>
  <c r="A404" i="34"/>
  <c r="L403" i="34"/>
  <c r="M403" i="34" s="1"/>
  <c r="A403" i="34"/>
  <c r="L402" i="34"/>
  <c r="M402" i="34" s="1"/>
  <c r="A402" i="34"/>
  <c r="L401" i="34"/>
  <c r="M401" i="34" s="1"/>
  <c r="A401" i="34"/>
  <c r="L400" i="34"/>
  <c r="M400" i="34" s="1"/>
  <c r="A400" i="34"/>
  <c r="L399" i="34"/>
  <c r="M399" i="34" s="1"/>
  <c r="A399" i="34"/>
  <c r="L398" i="34"/>
  <c r="M398" i="34" s="1"/>
  <c r="A398" i="34"/>
  <c r="L397" i="34"/>
  <c r="M397" i="34" s="1"/>
  <c r="A397" i="34"/>
  <c r="L396" i="34"/>
  <c r="M396" i="34" s="1"/>
  <c r="A396" i="34"/>
  <c r="L395" i="34"/>
  <c r="M395" i="34" s="1"/>
  <c r="A395" i="34"/>
  <c r="L394" i="34"/>
  <c r="M394" i="34" s="1"/>
  <c r="A394" i="34"/>
  <c r="L393" i="34"/>
  <c r="M393" i="34" s="1"/>
  <c r="A393" i="34"/>
  <c r="L392" i="34"/>
  <c r="M392" i="34" s="1"/>
  <c r="A392" i="34"/>
  <c r="L391" i="34"/>
  <c r="M391" i="34" s="1"/>
  <c r="A391" i="34"/>
  <c r="L390" i="34"/>
  <c r="M390" i="34" s="1"/>
  <c r="A390" i="34"/>
  <c r="L389" i="34"/>
  <c r="M389" i="34" s="1"/>
  <c r="A389" i="34"/>
  <c r="L388" i="34"/>
  <c r="M388" i="34" s="1"/>
  <c r="A388" i="34"/>
  <c r="L387" i="34"/>
  <c r="M387" i="34" s="1"/>
  <c r="A387" i="34"/>
  <c r="L386" i="34"/>
  <c r="M386" i="34" s="1"/>
  <c r="A386" i="34"/>
  <c r="L385" i="34"/>
  <c r="M385" i="34" s="1"/>
  <c r="A385" i="34"/>
  <c r="L384" i="34"/>
  <c r="M384" i="34" s="1"/>
  <c r="A384" i="34"/>
  <c r="L383" i="34"/>
  <c r="M383" i="34" s="1"/>
  <c r="A383" i="34"/>
  <c r="L382" i="34"/>
  <c r="M382" i="34" s="1"/>
  <c r="A382" i="34"/>
  <c r="L381" i="34"/>
  <c r="M381" i="34" s="1"/>
  <c r="A381" i="34"/>
  <c r="L380" i="34"/>
  <c r="M380" i="34" s="1"/>
  <c r="A380" i="34"/>
  <c r="L379" i="34"/>
  <c r="M379" i="34" s="1"/>
  <c r="A379" i="34"/>
  <c r="L378" i="34"/>
  <c r="M378" i="34" s="1"/>
  <c r="A378" i="34"/>
  <c r="L377" i="34"/>
  <c r="M377" i="34" s="1"/>
  <c r="A377" i="34"/>
  <c r="L376" i="34"/>
  <c r="M376" i="34" s="1"/>
  <c r="A376" i="34"/>
  <c r="L375" i="34"/>
  <c r="M375" i="34" s="1"/>
  <c r="A375" i="34"/>
  <c r="L374" i="34"/>
  <c r="M374" i="34" s="1"/>
  <c r="A374" i="34"/>
  <c r="L373" i="34"/>
  <c r="M373" i="34" s="1"/>
  <c r="A373" i="34"/>
  <c r="L372" i="34"/>
  <c r="M372" i="34" s="1"/>
  <c r="A372" i="34"/>
  <c r="L371" i="34"/>
  <c r="M371" i="34" s="1"/>
  <c r="A371" i="34"/>
  <c r="L370" i="34"/>
  <c r="M370" i="34" s="1"/>
  <c r="A370" i="34"/>
  <c r="L369" i="34"/>
  <c r="M369" i="34" s="1"/>
  <c r="A369" i="34"/>
  <c r="L368" i="34"/>
  <c r="M368" i="34" s="1"/>
  <c r="A368" i="34"/>
  <c r="L367" i="34"/>
  <c r="M367" i="34" s="1"/>
  <c r="A367" i="34"/>
  <c r="L366" i="34"/>
  <c r="M366" i="34" s="1"/>
  <c r="A366" i="34"/>
  <c r="L365" i="34"/>
  <c r="M365" i="34" s="1"/>
  <c r="A365" i="34"/>
  <c r="L364" i="34"/>
  <c r="M364" i="34" s="1"/>
  <c r="A364" i="34"/>
  <c r="L363" i="34"/>
  <c r="M363" i="34" s="1"/>
  <c r="A363" i="34"/>
  <c r="L362" i="34"/>
  <c r="M362" i="34" s="1"/>
  <c r="A362" i="34"/>
  <c r="L361" i="34"/>
  <c r="M361" i="34" s="1"/>
  <c r="A361" i="34"/>
  <c r="L360" i="34"/>
  <c r="M360" i="34" s="1"/>
  <c r="A360" i="34"/>
  <c r="L359" i="34"/>
  <c r="M359" i="34" s="1"/>
  <c r="A359" i="34"/>
  <c r="L358" i="34"/>
  <c r="M358" i="34" s="1"/>
  <c r="A358" i="34"/>
  <c r="L357" i="34"/>
  <c r="M357" i="34" s="1"/>
  <c r="A357" i="34"/>
  <c r="L356" i="34"/>
  <c r="M356" i="34" s="1"/>
  <c r="A356" i="34"/>
  <c r="L355" i="34"/>
  <c r="M355" i="34" s="1"/>
  <c r="A355" i="34"/>
  <c r="L354" i="34"/>
  <c r="M354" i="34" s="1"/>
  <c r="A354" i="34"/>
  <c r="L353" i="34"/>
  <c r="M353" i="34" s="1"/>
  <c r="A353" i="34"/>
  <c r="L352" i="34"/>
  <c r="M352" i="34" s="1"/>
  <c r="A352" i="34"/>
  <c r="L351" i="34"/>
  <c r="M351" i="34" s="1"/>
  <c r="A351" i="34"/>
  <c r="L350" i="34"/>
  <c r="M350" i="34" s="1"/>
  <c r="A350" i="34"/>
  <c r="L349" i="34"/>
  <c r="M349" i="34" s="1"/>
  <c r="A349" i="34"/>
  <c r="L348" i="34"/>
  <c r="M348" i="34" s="1"/>
  <c r="A348" i="34"/>
  <c r="L347" i="34"/>
  <c r="M347" i="34" s="1"/>
  <c r="A347" i="34"/>
  <c r="L346" i="34"/>
  <c r="M346" i="34" s="1"/>
  <c r="A346" i="34"/>
  <c r="L345" i="34"/>
  <c r="M345" i="34" s="1"/>
  <c r="A345" i="34"/>
  <c r="L344" i="34"/>
  <c r="M344" i="34" s="1"/>
  <c r="A344" i="34"/>
  <c r="L343" i="34"/>
  <c r="M343" i="34" s="1"/>
  <c r="A343" i="34"/>
  <c r="L342" i="34"/>
  <c r="M342" i="34" s="1"/>
  <c r="A342" i="34"/>
  <c r="L341" i="34"/>
  <c r="M341" i="34" s="1"/>
  <c r="A341" i="34"/>
  <c r="L340" i="34"/>
  <c r="M340" i="34" s="1"/>
  <c r="A340" i="34"/>
  <c r="L339" i="34"/>
  <c r="M339" i="34" s="1"/>
  <c r="A339" i="34"/>
  <c r="L338" i="34"/>
  <c r="M338" i="34" s="1"/>
  <c r="A338" i="34"/>
  <c r="L337" i="34"/>
  <c r="M337" i="34" s="1"/>
  <c r="A337" i="34"/>
  <c r="L336" i="34"/>
  <c r="M336" i="34" s="1"/>
  <c r="A336" i="34"/>
  <c r="L335" i="34"/>
  <c r="M335" i="34" s="1"/>
  <c r="A335" i="34"/>
  <c r="L334" i="34"/>
  <c r="M334" i="34" s="1"/>
  <c r="A334" i="34"/>
  <c r="L333" i="34"/>
  <c r="M333" i="34" s="1"/>
  <c r="A333" i="34"/>
  <c r="L332" i="34"/>
  <c r="M332" i="34" s="1"/>
  <c r="A332" i="34"/>
  <c r="L331" i="34"/>
  <c r="M331" i="34" s="1"/>
  <c r="A331" i="34"/>
  <c r="L330" i="34"/>
  <c r="M330" i="34" s="1"/>
  <c r="A330" i="34"/>
  <c r="L329" i="34"/>
  <c r="M329" i="34" s="1"/>
  <c r="A329" i="34"/>
  <c r="L328" i="34"/>
  <c r="M328" i="34" s="1"/>
  <c r="A328" i="34"/>
  <c r="L327" i="34"/>
  <c r="M327" i="34" s="1"/>
  <c r="A327" i="34"/>
  <c r="L326" i="34"/>
  <c r="M326" i="34" s="1"/>
  <c r="A326" i="34"/>
  <c r="L325" i="34"/>
  <c r="M325" i="34" s="1"/>
  <c r="A325" i="34"/>
  <c r="L324" i="34"/>
  <c r="M324" i="34" s="1"/>
  <c r="A324" i="34"/>
  <c r="L323" i="34"/>
  <c r="M323" i="34" s="1"/>
  <c r="A323" i="34"/>
  <c r="L322" i="34"/>
  <c r="M322" i="34" s="1"/>
  <c r="A322" i="34"/>
  <c r="L321" i="34"/>
  <c r="M321" i="34" s="1"/>
  <c r="A321" i="34"/>
  <c r="L320" i="34"/>
  <c r="M320" i="34" s="1"/>
  <c r="A320" i="34"/>
  <c r="L319" i="34"/>
  <c r="M319" i="34" s="1"/>
  <c r="A319" i="34"/>
  <c r="L318" i="34"/>
  <c r="M318" i="34" s="1"/>
  <c r="A318" i="34"/>
  <c r="L317" i="34"/>
  <c r="M317" i="34" s="1"/>
  <c r="A317" i="34"/>
  <c r="L316" i="34"/>
  <c r="M316" i="34" s="1"/>
  <c r="A316" i="34"/>
  <c r="L315" i="34"/>
  <c r="M315" i="34" s="1"/>
  <c r="A315" i="34"/>
  <c r="L314" i="34"/>
  <c r="M314" i="34" s="1"/>
  <c r="A314" i="34"/>
  <c r="L313" i="34"/>
  <c r="M313" i="34" s="1"/>
  <c r="A313" i="34"/>
  <c r="L312" i="34"/>
  <c r="M312" i="34" s="1"/>
  <c r="A312" i="34"/>
  <c r="L311" i="34"/>
  <c r="M311" i="34" s="1"/>
  <c r="A311" i="34"/>
  <c r="L310" i="34"/>
  <c r="M310" i="34" s="1"/>
  <c r="A310" i="34"/>
  <c r="L309" i="34"/>
  <c r="M309" i="34" s="1"/>
  <c r="A309" i="34"/>
  <c r="L308" i="34"/>
  <c r="M308" i="34" s="1"/>
  <c r="A308" i="34"/>
  <c r="L307" i="34"/>
  <c r="M307" i="34" s="1"/>
  <c r="A307" i="34"/>
  <c r="L306" i="34"/>
  <c r="M306" i="34" s="1"/>
  <c r="A306" i="34"/>
  <c r="L305" i="34"/>
  <c r="M305" i="34" s="1"/>
  <c r="A305" i="34"/>
  <c r="L304" i="34"/>
  <c r="M304" i="34" s="1"/>
  <c r="A304" i="34"/>
  <c r="L303" i="34"/>
  <c r="M303" i="34" s="1"/>
  <c r="A303" i="34"/>
  <c r="L302" i="34"/>
  <c r="M302" i="34" s="1"/>
  <c r="A302" i="34"/>
  <c r="L301" i="34"/>
  <c r="M301" i="34" s="1"/>
  <c r="A301" i="34"/>
  <c r="L300" i="34"/>
  <c r="M300" i="34" s="1"/>
  <c r="A300" i="34"/>
  <c r="L299" i="34"/>
  <c r="M299" i="34" s="1"/>
  <c r="A299" i="34"/>
  <c r="L298" i="34"/>
  <c r="M298" i="34" s="1"/>
  <c r="A298" i="34"/>
  <c r="L297" i="34"/>
  <c r="M297" i="34" s="1"/>
  <c r="A297" i="34"/>
  <c r="L296" i="34"/>
  <c r="M296" i="34" s="1"/>
  <c r="A296" i="34"/>
  <c r="L295" i="34"/>
  <c r="M295" i="34" s="1"/>
  <c r="A295" i="34"/>
  <c r="L294" i="34"/>
  <c r="M294" i="34" s="1"/>
  <c r="A294" i="34"/>
  <c r="L293" i="34"/>
  <c r="M293" i="34" s="1"/>
  <c r="A293" i="34"/>
  <c r="L292" i="34"/>
  <c r="M292" i="34" s="1"/>
  <c r="A292" i="34"/>
  <c r="L291" i="34"/>
  <c r="M291" i="34" s="1"/>
  <c r="A291" i="34"/>
  <c r="L290" i="34"/>
  <c r="M290" i="34" s="1"/>
  <c r="A290" i="34"/>
  <c r="L289" i="34"/>
  <c r="M289" i="34" s="1"/>
  <c r="A289" i="34"/>
  <c r="L288" i="34"/>
  <c r="M288" i="34" s="1"/>
  <c r="A288" i="34"/>
  <c r="L287" i="34"/>
  <c r="M287" i="34" s="1"/>
  <c r="A287" i="34"/>
  <c r="L286" i="34"/>
  <c r="M286" i="34" s="1"/>
  <c r="A286" i="34"/>
  <c r="L285" i="34"/>
  <c r="M285" i="34" s="1"/>
  <c r="A285" i="34"/>
  <c r="L284" i="34"/>
  <c r="M284" i="34" s="1"/>
  <c r="A284" i="34"/>
  <c r="L283" i="34"/>
  <c r="M283" i="34" s="1"/>
  <c r="A283" i="34"/>
  <c r="L282" i="34"/>
  <c r="M282" i="34" s="1"/>
  <c r="A282" i="34"/>
  <c r="L281" i="34"/>
  <c r="M281" i="34" s="1"/>
  <c r="A281" i="34"/>
  <c r="L280" i="34"/>
  <c r="M280" i="34" s="1"/>
  <c r="A280" i="34"/>
  <c r="L279" i="34"/>
  <c r="M279" i="34" s="1"/>
  <c r="A279" i="34"/>
  <c r="L278" i="34"/>
  <c r="M278" i="34" s="1"/>
  <c r="A278" i="34"/>
  <c r="L277" i="34"/>
  <c r="M277" i="34" s="1"/>
  <c r="A277" i="34"/>
  <c r="L276" i="34"/>
  <c r="M276" i="34" s="1"/>
  <c r="A276" i="34"/>
  <c r="L275" i="34"/>
  <c r="M275" i="34" s="1"/>
  <c r="A275" i="34"/>
  <c r="L274" i="34"/>
  <c r="M274" i="34" s="1"/>
  <c r="A274" i="34"/>
  <c r="L273" i="34"/>
  <c r="M273" i="34" s="1"/>
  <c r="A273" i="34"/>
  <c r="L272" i="34"/>
  <c r="M272" i="34" s="1"/>
  <c r="A272" i="34"/>
  <c r="L271" i="34"/>
  <c r="M271" i="34" s="1"/>
  <c r="A271" i="34"/>
  <c r="L270" i="34"/>
  <c r="M270" i="34" s="1"/>
  <c r="A270" i="34"/>
  <c r="L269" i="34"/>
  <c r="M269" i="34" s="1"/>
  <c r="A269" i="34"/>
  <c r="L268" i="34"/>
  <c r="M268" i="34" s="1"/>
  <c r="A268" i="34"/>
  <c r="L267" i="34"/>
  <c r="M267" i="34" s="1"/>
  <c r="A267" i="34"/>
  <c r="L266" i="34"/>
  <c r="M266" i="34" s="1"/>
  <c r="A266" i="34"/>
  <c r="L265" i="34"/>
  <c r="M265" i="34" s="1"/>
  <c r="A265" i="34"/>
  <c r="L264" i="34"/>
  <c r="M264" i="34" s="1"/>
  <c r="A264" i="34"/>
  <c r="L263" i="34"/>
  <c r="M263" i="34" s="1"/>
  <c r="A263" i="34"/>
  <c r="L262" i="34"/>
  <c r="M262" i="34" s="1"/>
  <c r="A262" i="34"/>
  <c r="L261" i="34"/>
  <c r="M261" i="34" s="1"/>
  <c r="A261" i="34"/>
  <c r="L260" i="34"/>
  <c r="M260" i="34" s="1"/>
  <c r="A260" i="34"/>
  <c r="L259" i="34"/>
  <c r="M259" i="34" s="1"/>
  <c r="A259" i="34"/>
  <c r="L258" i="34"/>
  <c r="M258" i="34" s="1"/>
  <c r="A258" i="34"/>
  <c r="L257" i="34"/>
  <c r="M257" i="34" s="1"/>
  <c r="A257" i="34"/>
  <c r="L256" i="34"/>
  <c r="M256" i="34" s="1"/>
  <c r="A256" i="34"/>
  <c r="L255" i="34"/>
  <c r="M255" i="34" s="1"/>
  <c r="A255" i="34"/>
  <c r="L254" i="34"/>
  <c r="M254" i="34" s="1"/>
  <c r="A254" i="34"/>
  <c r="L253" i="34"/>
  <c r="M253" i="34" s="1"/>
  <c r="A253" i="34"/>
  <c r="L252" i="34"/>
  <c r="M252" i="34" s="1"/>
  <c r="A252" i="34"/>
  <c r="L251" i="34"/>
  <c r="M251" i="34" s="1"/>
  <c r="A251" i="34"/>
  <c r="L250" i="34"/>
  <c r="M250" i="34" s="1"/>
  <c r="A250" i="34"/>
  <c r="L249" i="34"/>
  <c r="M249" i="34" s="1"/>
  <c r="A249" i="34"/>
  <c r="L248" i="34"/>
  <c r="M248" i="34" s="1"/>
  <c r="A248" i="34"/>
  <c r="L247" i="34"/>
  <c r="M247" i="34" s="1"/>
  <c r="A247" i="34"/>
  <c r="L246" i="34"/>
  <c r="M246" i="34" s="1"/>
  <c r="A246" i="34"/>
  <c r="L245" i="34"/>
  <c r="M245" i="34" s="1"/>
  <c r="A245" i="34"/>
  <c r="L244" i="34"/>
  <c r="M244" i="34" s="1"/>
  <c r="A244" i="34"/>
  <c r="L243" i="34"/>
  <c r="M243" i="34" s="1"/>
  <c r="A243" i="34"/>
  <c r="L242" i="34"/>
  <c r="M242" i="34" s="1"/>
  <c r="A242" i="34"/>
  <c r="L241" i="34"/>
  <c r="M241" i="34" s="1"/>
  <c r="A241" i="34"/>
  <c r="L240" i="34"/>
  <c r="M240" i="34" s="1"/>
  <c r="A240" i="34"/>
  <c r="L239" i="34"/>
  <c r="M239" i="34" s="1"/>
  <c r="A239" i="34"/>
  <c r="L238" i="34"/>
  <c r="M238" i="34" s="1"/>
  <c r="A238" i="34"/>
  <c r="L237" i="34"/>
  <c r="M237" i="34" s="1"/>
  <c r="A237" i="34"/>
  <c r="L236" i="34"/>
  <c r="M236" i="34" s="1"/>
  <c r="A236" i="34"/>
  <c r="L235" i="34"/>
  <c r="M235" i="34" s="1"/>
  <c r="A235" i="34"/>
  <c r="L234" i="34"/>
  <c r="M234" i="34" s="1"/>
  <c r="A234" i="34"/>
  <c r="L233" i="34"/>
  <c r="M233" i="34" s="1"/>
  <c r="A233" i="34"/>
  <c r="L232" i="34"/>
  <c r="M232" i="34" s="1"/>
  <c r="A232" i="34"/>
  <c r="L231" i="34"/>
  <c r="M231" i="34" s="1"/>
  <c r="A231" i="34"/>
  <c r="L230" i="34"/>
  <c r="M230" i="34" s="1"/>
  <c r="A230" i="34"/>
  <c r="L229" i="34"/>
  <c r="M229" i="34" s="1"/>
  <c r="A229" i="34"/>
  <c r="L228" i="34"/>
  <c r="M228" i="34" s="1"/>
  <c r="A228" i="34"/>
  <c r="L227" i="34"/>
  <c r="M227" i="34" s="1"/>
  <c r="A227" i="34"/>
  <c r="L226" i="34"/>
  <c r="M226" i="34" s="1"/>
  <c r="A226" i="34"/>
  <c r="L225" i="34"/>
  <c r="M225" i="34" s="1"/>
  <c r="A225" i="34"/>
  <c r="L224" i="34"/>
  <c r="M224" i="34" s="1"/>
  <c r="A224" i="34"/>
  <c r="L223" i="34"/>
  <c r="M223" i="34" s="1"/>
  <c r="A223" i="34"/>
  <c r="L222" i="34"/>
  <c r="M222" i="34" s="1"/>
  <c r="A222" i="34"/>
  <c r="L221" i="34"/>
  <c r="M221" i="34" s="1"/>
  <c r="A221" i="34"/>
  <c r="L220" i="34"/>
  <c r="M220" i="34" s="1"/>
  <c r="A220" i="34"/>
  <c r="L219" i="34"/>
  <c r="M219" i="34" s="1"/>
  <c r="A219" i="34"/>
  <c r="L218" i="34"/>
  <c r="M218" i="34" s="1"/>
  <c r="A218" i="34"/>
  <c r="L217" i="34"/>
  <c r="M217" i="34" s="1"/>
  <c r="A217" i="34"/>
  <c r="L216" i="34"/>
  <c r="M216" i="34" s="1"/>
  <c r="A216" i="34"/>
  <c r="L215" i="34"/>
  <c r="M215" i="34" s="1"/>
  <c r="A215" i="34"/>
  <c r="L214" i="34"/>
  <c r="M214" i="34" s="1"/>
  <c r="A214" i="34"/>
  <c r="L213" i="34"/>
  <c r="M213" i="34" s="1"/>
  <c r="A213" i="34"/>
  <c r="L212" i="34"/>
  <c r="M212" i="34" s="1"/>
  <c r="A212" i="34"/>
  <c r="L211" i="34"/>
  <c r="M211" i="34" s="1"/>
  <c r="A211" i="34"/>
  <c r="L210" i="34"/>
  <c r="M210" i="34" s="1"/>
  <c r="A210" i="34"/>
  <c r="L209" i="34"/>
  <c r="M209" i="34" s="1"/>
  <c r="A209" i="34"/>
  <c r="L208" i="34"/>
  <c r="M208" i="34" s="1"/>
  <c r="A208" i="34"/>
  <c r="L207" i="34"/>
  <c r="M207" i="34" s="1"/>
  <c r="A207" i="34"/>
  <c r="L206" i="34"/>
  <c r="M206" i="34" s="1"/>
  <c r="A206" i="34"/>
  <c r="L205" i="34"/>
  <c r="M205" i="34" s="1"/>
  <c r="A205" i="34"/>
  <c r="L204" i="34"/>
  <c r="M204" i="34" s="1"/>
  <c r="A204" i="34"/>
  <c r="L203" i="34"/>
  <c r="M203" i="34" s="1"/>
  <c r="A203" i="34"/>
  <c r="L202" i="34"/>
  <c r="M202" i="34" s="1"/>
  <c r="A202" i="34"/>
  <c r="L201" i="34"/>
  <c r="M201" i="34" s="1"/>
  <c r="A201" i="34"/>
  <c r="L200" i="34"/>
  <c r="M200" i="34" s="1"/>
  <c r="A200" i="34"/>
  <c r="L199" i="34"/>
  <c r="M199" i="34" s="1"/>
  <c r="A199" i="34"/>
  <c r="L198" i="34"/>
  <c r="M198" i="34" s="1"/>
  <c r="A198" i="34"/>
  <c r="L197" i="34"/>
  <c r="M197" i="34" s="1"/>
  <c r="A197" i="34"/>
  <c r="L196" i="34"/>
  <c r="M196" i="34" s="1"/>
  <c r="A196" i="34"/>
  <c r="L195" i="34"/>
  <c r="M195" i="34" s="1"/>
  <c r="A195" i="34"/>
  <c r="L194" i="34"/>
  <c r="M194" i="34" s="1"/>
  <c r="A194" i="34"/>
  <c r="L193" i="34"/>
  <c r="M193" i="34" s="1"/>
  <c r="A193" i="34"/>
  <c r="L192" i="34"/>
  <c r="M192" i="34" s="1"/>
  <c r="A192" i="34"/>
  <c r="L191" i="34"/>
  <c r="M191" i="34" s="1"/>
  <c r="A191" i="34"/>
  <c r="L190" i="34"/>
  <c r="M190" i="34" s="1"/>
  <c r="A190" i="34"/>
  <c r="L189" i="34"/>
  <c r="M189" i="34" s="1"/>
  <c r="A189" i="34"/>
  <c r="L188" i="34"/>
  <c r="M188" i="34" s="1"/>
  <c r="A188" i="34"/>
  <c r="L187" i="34"/>
  <c r="M187" i="34" s="1"/>
  <c r="A187" i="34"/>
  <c r="L186" i="34"/>
  <c r="M186" i="34" s="1"/>
  <c r="A186" i="34"/>
  <c r="L185" i="34"/>
  <c r="M185" i="34" s="1"/>
  <c r="A185" i="34"/>
  <c r="L184" i="34"/>
  <c r="M184" i="34" s="1"/>
  <c r="A184" i="34"/>
  <c r="L183" i="34"/>
  <c r="M183" i="34" s="1"/>
  <c r="A183" i="34"/>
  <c r="L182" i="34"/>
  <c r="M182" i="34" s="1"/>
  <c r="A182" i="34"/>
  <c r="L181" i="34"/>
  <c r="M181" i="34" s="1"/>
  <c r="A181" i="34"/>
  <c r="L180" i="34"/>
  <c r="M180" i="34" s="1"/>
  <c r="A180" i="34"/>
  <c r="L179" i="34"/>
  <c r="M179" i="34" s="1"/>
  <c r="A179" i="34"/>
  <c r="L178" i="34"/>
  <c r="M178" i="34" s="1"/>
  <c r="A178" i="34"/>
  <c r="L177" i="34"/>
  <c r="M177" i="34" s="1"/>
  <c r="A177" i="34"/>
  <c r="L176" i="34"/>
  <c r="M176" i="34" s="1"/>
  <c r="A176" i="34"/>
  <c r="L175" i="34"/>
  <c r="M175" i="34" s="1"/>
  <c r="A175" i="34"/>
  <c r="L174" i="34"/>
  <c r="M174" i="34" s="1"/>
  <c r="A174" i="34"/>
  <c r="L173" i="34"/>
  <c r="M173" i="34" s="1"/>
  <c r="A173" i="34"/>
  <c r="L172" i="34"/>
  <c r="M172" i="34" s="1"/>
  <c r="A172" i="34"/>
  <c r="L171" i="34"/>
  <c r="M171" i="34" s="1"/>
  <c r="A171" i="34"/>
  <c r="L170" i="34"/>
  <c r="M170" i="34" s="1"/>
  <c r="A170" i="34"/>
  <c r="L169" i="34"/>
  <c r="M169" i="34" s="1"/>
  <c r="A169" i="34"/>
  <c r="L168" i="34"/>
  <c r="M168" i="34" s="1"/>
  <c r="A168" i="34"/>
  <c r="L167" i="34"/>
  <c r="M167" i="34" s="1"/>
  <c r="A167" i="34"/>
  <c r="L166" i="34"/>
  <c r="M166" i="34" s="1"/>
  <c r="A166" i="34"/>
  <c r="L165" i="34"/>
  <c r="M165" i="34" s="1"/>
  <c r="A165" i="34"/>
  <c r="L164" i="34"/>
  <c r="M164" i="34" s="1"/>
  <c r="A164" i="34"/>
  <c r="L163" i="34"/>
  <c r="M163" i="34" s="1"/>
  <c r="A163" i="34"/>
  <c r="L162" i="34"/>
  <c r="M162" i="34" s="1"/>
  <c r="A162" i="34"/>
  <c r="L161" i="34"/>
  <c r="M161" i="34" s="1"/>
  <c r="A161" i="34"/>
  <c r="L160" i="34"/>
  <c r="M160" i="34" s="1"/>
  <c r="A160" i="34"/>
  <c r="L159" i="34"/>
  <c r="M159" i="34" s="1"/>
  <c r="A159" i="34"/>
  <c r="L158" i="34"/>
  <c r="M158" i="34" s="1"/>
  <c r="A158" i="34"/>
  <c r="L157" i="34"/>
  <c r="M157" i="34" s="1"/>
  <c r="A157" i="34"/>
  <c r="L156" i="34"/>
  <c r="M156" i="34" s="1"/>
  <c r="A156" i="34"/>
  <c r="L155" i="34"/>
  <c r="M155" i="34" s="1"/>
  <c r="A155" i="34"/>
  <c r="L154" i="34"/>
  <c r="M154" i="34" s="1"/>
  <c r="A154" i="34"/>
  <c r="L153" i="34"/>
  <c r="M153" i="34" s="1"/>
  <c r="A153" i="34"/>
  <c r="L152" i="34"/>
  <c r="M152" i="34" s="1"/>
  <c r="A152" i="34"/>
  <c r="L151" i="34"/>
  <c r="M151" i="34" s="1"/>
  <c r="A151" i="34"/>
  <c r="L150" i="34"/>
  <c r="M150" i="34" s="1"/>
  <c r="A150" i="34"/>
  <c r="L149" i="34"/>
  <c r="M149" i="34" s="1"/>
  <c r="A149" i="34"/>
  <c r="L148" i="34"/>
  <c r="M148" i="34" s="1"/>
  <c r="A148" i="34"/>
  <c r="L147" i="34"/>
  <c r="M147" i="34" s="1"/>
  <c r="A147" i="34"/>
  <c r="L146" i="34"/>
  <c r="M146" i="34" s="1"/>
  <c r="A146" i="34"/>
  <c r="L145" i="34"/>
  <c r="M145" i="34" s="1"/>
  <c r="A145" i="34"/>
  <c r="L144" i="34"/>
  <c r="M144" i="34" s="1"/>
  <c r="A144" i="34"/>
  <c r="L143" i="34"/>
  <c r="M143" i="34" s="1"/>
  <c r="A143" i="34"/>
  <c r="L142" i="34"/>
  <c r="M142" i="34" s="1"/>
  <c r="A142" i="34"/>
  <c r="L141" i="34"/>
  <c r="M141" i="34" s="1"/>
  <c r="A141" i="34"/>
  <c r="L140" i="34"/>
  <c r="M140" i="34" s="1"/>
  <c r="A140" i="34"/>
  <c r="L139" i="34"/>
  <c r="M139" i="34" s="1"/>
  <c r="A139" i="34"/>
  <c r="L138" i="34"/>
  <c r="M138" i="34" s="1"/>
  <c r="A138" i="34"/>
  <c r="L137" i="34"/>
  <c r="M137" i="34" s="1"/>
  <c r="A137" i="34"/>
  <c r="L136" i="34"/>
  <c r="M136" i="34" s="1"/>
  <c r="A136" i="34"/>
  <c r="L135" i="34"/>
  <c r="M135" i="34" s="1"/>
  <c r="A135" i="34"/>
  <c r="L134" i="34"/>
  <c r="M134" i="34" s="1"/>
  <c r="A134" i="34"/>
  <c r="L133" i="34"/>
  <c r="M133" i="34" s="1"/>
  <c r="A133" i="34"/>
  <c r="L132" i="34"/>
  <c r="M132" i="34" s="1"/>
  <c r="A132" i="34"/>
  <c r="L131" i="34"/>
  <c r="M131" i="34" s="1"/>
  <c r="A131" i="34"/>
  <c r="L130" i="34"/>
  <c r="M130" i="34" s="1"/>
  <c r="A130" i="34"/>
  <c r="L129" i="34"/>
  <c r="M129" i="34" s="1"/>
  <c r="A129" i="34"/>
  <c r="L128" i="34"/>
  <c r="M128" i="34" s="1"/>
  <c r="A128" i="34"/>
  <c r="L127" i="34"/>
  <c r="M127" i="34" s="1"/>
  <c r="A127" i="34"/>
  <c r="L126" i="34"/>
  <c r="M126" i="34" s="1"/>
  <c r="A126" i="34"/>
  <c r="L125" i="34"/>
  <c r="M125" i="34" s="1"/>
  <c r="A125" i="34"/>
  <c r="L124" i="34"/>
  <c r="M124" i="34" s="1"/>
  <c r="A124" i="34"/>
  <c r="L123" i="34"/>
  <c r="M123" i="34" s="1"/>
  <c r="A123" i="34"/>
  <c r="L122" i="34"/>
  <c r="M122" i="34" s="1"/>
  <c r="A122" i="34"/>
  <c r="L121" i="34"/>
  <c r="M121" i="34" s="1"/>
  <c r="A121" i="34"/>
  <c r="L120" i="34"/>
  <c r="M120" i="34" s="1"/>
  <c r="A120" i="34"/>
  <c r="L119" i="34"/>
  <c r="M119" i="34" s="1"/>
  <c r="A119" i="34"/>
  <c r="L118" i="34"/>
  <c r="M118" i="34" s="1"/>
  <c r="A118" i="34"/>
  <c r="L117" i="34"/>
  <c r="M117" i="34" s="1"/>
  <c r="A117" i="34"/>
  <c r="L116" i="34"/>
  <c r="M116" i="34" s="1"/>
  <c r="A116" i="34"/>
  <c r="L115" i="34"/>
  <c r="M115" i="34" s="1"/>
  <c r="A115" i="34"/>
  <c r="L114" i="34"/>
  <c r="M114" i="34" s="1"/>
  <c r="A114" i="34"/>
  <c r="L113" i="34"/>
  <c r="M113" i="34" s="1"/>
  <c r="A113" i="34"/>
  <c r="C81" i="1" l="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B81" i="1" l="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J5" i="2" l="1"/>
  <c r="J4" i="2"/>
  <c r="G5" i="35" l="1"/>
  <c r="G5" i="33"/>
  <c r="H5" i="34"/>
  <c r="BA11" i="1" l="1"/>
  <c r="I11" i="1" l="1"/>
  <c r="H11" i="1"/>
  <c r="C5" i="33"/>
  <c r="E5" i="33"/>
  <c r="J5" i="33"/>
  <c r="J4" i="33"/>
  <c r="F5" i="34"/>
  <c r="D5" i="34"/>
  <c r="K4" i="34"/>
  <c r="E5" i="35"/>
  <c r="C5" i="35"/>
  <c r="J5" i="35"/>
  <c r="J4" i="35"/>
  <c r="L15" i="34" l="1"/>
  <c r="M15" i="34" s="1"/>
  <c r="L16" i="34"/>
  <c r="M16" i="34" s="1"/>
  <c r="L17" i="34"/>
  <c r="M17" i="34" s="1"/>
  <c r="L18" i="34"/>
  <c r="M18" i="34" s="1"/>
  <c r="L19" i="34"/>
  <c r="M19" i="34" s="1"/>
  <c r="L20" i="34"/>
  <c r="M20" i="34" s="1"/>
  <c r="L21" i="34"/>
  <c r="M21" i="34" s="1"/>
  <c r="L22" i="34"/>
  <c r="M22" i="34" s="1"/>
  <c r="L23" i="34"/>
  <c r="M23" i="34" s="1"/>
  <c r="L24" i="34"/>
  <c r="M24" i="34" s="1"/>
  <c r="L25" i="34"/>
  <c r="M25" i="34" s="1"/>
  <c r="L26" i="34"/>
  <c r="M26" i="34" s="1"/>
  <c r="L27" i="34"/>
  <c r="M27" i="34" s="1"/>
  <c r="L28" i="34"/>
  <c r="M28" i="34" s="1"/>
  <c r="L29" i="34"/>
  <c r="M29" i="34" s="1"/>
  <c r="L30" i="34"/>
  <c r="M30" i="34" s="1"/>
  <c r="L31" i="34"/>
  <c r="M31" i="34" s="1"/>
  <c r="L32" i="34"/>
  <c r="M32" i="34" s="1"/>
  <c r="L33" i="34"/>
  <c r="M33" i="34" s="1"/>
  <c r="L34" i="34"/>
  <c r="M34" i="34" s="1"/>
  <c r="L35" i="34"/>
  <c r="M35" i="34" s="1"/>
  <c r="L36" i="34"/>
  <c r="M36" i="34" s="1"/>
  <c r="L37" i="34"/>
  <c r="M37" i="34" s="1"/>
  <c r="L38" i="34"/>
  <c r="M38" i="34" s="1"/>
  <c r="L39" i="34"/>
  <c r="M39" i="34" s="1"/>
  <c r="L40" i="34"/>
  <c r="M40" i="34" s="1"/>
  <c r="L41" i="34"/>
  <c r="M41" i="34" s="1"/>
  <c r="L42" i="34"/>
  <c r="M42" i="34" s="1"/>
  <c r="L43" i="34"/>
  <c r="M43" i="34" s="1"/>
  <c r="L44" i="34"/>
  <c r="M44" i="34" s="1"/>
  <c r="L45" i="34"/>
  <c r="M45" i="34" s="1"/>
  <c r="L46" i="34"/>
  <c r="M46" i="34" s="1"/>
  <c r="L47" i="34"/>
  <c r="M47" i="34" s="1"/>
  <c r="L48" i="34"/>
  <c r="M48" i="34" s="1"/>
  <c r="L49" i="34"/>
  <c r="M49" i="34" s="1"/>
  <c r="L50" i="34"/>
  <c r="M50" i="34" s="1"/>
  <c r="L51" i="34"/>
  <c r="M51" i="34" s="1"/>
  <c r="L52" i="34"/>
  <c r="M52" i="34" s="1"/>
  <c r="L53" i="34"/>
  <c r="M53" i="34" s="1"/>
  <c r="L54" i="34"/>
  <c r="M54" i="34" s="1"/>
  <c r="L55" i="34"/>
  <c r="M55" i="34" s="1"/>
  <c r="L56" i="34"/>
  <c r="M56" i="34" s="1"/>
  <c r="L57" i="34"/>
  <c r="M57" i="34" s="1"/>
  <c r="L58" i="34"/>
  <c r="M58" i="34" s="1"/>
  <c r="L59" i="34"/>
  <c r="M59" i="34" s="1"/>
  <c r="L60" i="34"/>
  <c r="M60" i="34" s="1"/>
  <c r="L61" i="34"/>
  <c r="M61" i="34" s="1"/>
  <c r="L62" i="34"/>
  <c r="M62" i="34" s="1"/>
  <c r="L63" i="34"/>
  <c r="M63" i="34" s="1"/>
  <c r="L64" i="34"/>
  <c r="M64" i="34" s="1"/>
  <c r="L65" i="34"/>
  <c r="M65" i="34" s="1"/>
  <c r="L66" i="34"/>
  <c r="M66" i="34" s="1"/>
  <c r="L67" i="34"/>
  <c r="M67" i="34" s="1"/>
  <c r="L68" i="34"/>
  <c r="M68" i="34" s="1"/>
  <c r="L69" i="34"/>
  <c r="M69" i="34" s="1"/>
  <c r="L70" i="34"/>
  <c r="M70" i="34" s="1"/>
  <c r="L71" i="34"/>
  <c r="M71" i="34" s="1"/>
  <c r="L72" i="34"/>
  <c r="M72" i="34" s="1"/>
  <c r="L73" i="34"/>
  <c r="M73" i="34" s="1"/>
  <c r="L74" i="34"/>
  <c r="M74" i="34" s="1"/>
  <c r="L75" i="34"/>
  <c r="M75" i="34" s="1"/>
  <c r="L76" i="34"/>
  <c r="M76" i="34" s="1"/>
  <c r="L77" i="34"/>
  <c r="M77" i="34" s="1"/>
  <c r="L78" i="34"/>
  <c r="M78" i="34" s="1"/>
  <c r="L79" i="34"/>
  <c r="M79" i="34" s="1"/>
  <c r="L80" i="34"/>
  <c r="M80" i="34" s="1"/>
  <c r="L81" i="34"/>
  <c r="M81" i="34" s="1"/>
  <c r="L82" i="34"/>
  <c r="M82" i="34" s="1"/>
  <c r="L83" i="34"/>
  <c r="M83" i="34" s="1"/>
  <c r="L84" i="34"/>
  <c r="M84" i="34" s="1"/>
  <c r="L85" i="34"/>
  <c r="M85" i="34" s="1"/>
  <c r="L86" i="34"/>
  <c r="M86" i="34" s="1"/>
  <c r="L87" i="34"/>
  <c r="M87" i="34" s="1"/>
  <c r="L88" i="34"/>
  <c r="M88" i="34" s="1"/>
  <c r="L89" i="34"/>
  <c r="M89" i="34" s="1"/>
  <c r="L90" i="34"/>
  <c r="M90" i="34" s="1"/>
  <c r="L91" i="34"/>
  <c r="M91" i="34" s="1"/>
  <c r="L92" i="34"/>
  <c r="M92" i="34" s="1"/>
  <c r="L93" i="34"/>
  <c r="M93" i="34" s="1"/>
  <c r="L94" i="34"/>
  <c r="M94" i="34" s="1"/>
  <c r="L95" i="34"/>
  <c r="M95" i="34" s="1"/>
  <c r="L96" i="34"/>
  <c r="M96" i="34" s="1"/>
  <c r="L97" i="34"/>
  <c r="M97" i="34" s="1"/>
  <c r="L98" i="34"/>
  <c r="M98" i="34" s="1"/>
  <c r="L99" i="34"/>
  <c r="M99" i="34" s="1"/>
  <c r="L100" i="34"/>
  <c r="M100" i="34" s="1"/>
  <c r="L101" i="34"/>
  <c r="M101" i="34" s="1"/>
  <c r="L102" i="34"/>
  <c r="M102" i="34" s="1"/>
  <c r="L103" i="34"/>
  <c r="M103" i="34" s="1"/>
  <c r="L104" i="34"/>
  <c r="M104" i="34" s="1"/>
  <c r="L105" i="34"/>
  <c r="M105" i="34" s="1"/>
  <c r="L106" i="34"/>
  <c r="M106" i="34" s="1"/>
  <c r="L107" i="34"/>
  <c r="M107" i="34" s="1"/>
  <c r="L108" i="34"/>
  <c r="M108" i="34" s="1"/>
  <c r="L109" i="34"/>
  <c r="M109" i="34" s="1"/>
  <c r="L110" i="34"/>
  <c r="M110" i="34" s="1"/>
  <c r="L111" i="34"/>
  <c r="M111" i="34" s="1"/>
  <c r="L112" i="34"/>
  <c r="M112" i="34" s="1"/>
  <c r="L1014" i="34"/>
  <c r="M1014" i="34" s="1"/>
  <c r="L14" i="34"/>
  <c r="G94" i="1" l="1"/>
  <c r="F94" i="1"/>
  <c r="E94" i="1"/>
  <c r="D94" i="1"/>
  <c r="C94" i="1"/>
  <c r="B94" i="1"/>
  <c r="G93" i="1"/>
  <c r="F93" i="1"/>
  <c r="E93" i="1"/>
  <c r="D93" i="1"/>
  <c r="C93" i="1"/>
  <c r="B93" i="1"/>
  <c r="G92" i="1"/>
  <c r="F92" i="1"/>
  <c r="E92" i="1"/>
  <c r="D92" i="1"/>
  <c r="C92" i="1"/>
  <c r="B92" i="1"/>
  <c r="G91" i="1"/>
  <c r="F91" i="1"/>
  <c r="E91" i="1"/>
  <c r="D91" i="1"/>
  <c r="C91" i="1"/>
  <c r="B91" i="1"/>
  <c r="G90" i="1"/>
  <c r="F90" i="1"/>
  <c r="E90" i="1"/>
  <c r="D90" i="1"/>
  <c r="C90" i="1"/>
  <c r="B90" i="1"/>
  <c r="G89" i="1"/>
  <c r="F89" i="1"/>
  <c r="E89" i="1"/>
  <c r="D89" i="1"/>
  <c r="C89" i="1"/>
  <c r="B89" i="1"/>
  <c r="G88" i="1"/>
  <c r="F88" i="1"/>
  <c r="E88" i="1"/>
  <c r="D88" i="1"/>
  <c r="C88" i="1"/>
  <c r="B88" i="1"/>
  <c r="G87" i="1"/>
  <c r="F87" i="1"/>
  <c r="E87" i="1"/>
  <c r="D87" i="1"/>
  <c r="C87" i="1"/>
  <c r="B87" i="1"/>
  <c r="G86" i="1"/>
  <c r="F86" i="1"/>
  <c r="E86" i="1"/>
  <c r="D86" i="1"/>
  <c r="C86" i="1"/>
  <c r="B86" i="1"/>
  <c r="G85" i="1"/>
  <c r="F85" i="1"/>
  <c r="E85" i="1"/>
  <c r="D85" i="1"/>
  <c r="C85" i="1"/>
  <c r="B85" i="1"/>
  <c r="AG52" i="1"/>
  <c r="Y52" i="1"/>
  <c r="X52" i="1"/>
  <c r="V52" i="1"/>
  <c r="U52" i="1"/>
  <c r="T52" i="1"/>
  <c r="S52" i="1"/>
  <c r="Q52" i="1"/>
  <c r="P52" i="1"/>
  <c r="O52" i="1"/>
  <c r="K52" i="1"/>
  <c r="J52" i="1"/>
  <c r="I52" i="1"/>
  <c r="E48" i="1"/>
  <c r="C48" i="1"/>
  <c r="B48" i="1"/>
  <c r="E47" i="1"/>
  <c r="C47" i="1"/>
  <c r="B47" i="1"/>
  <c r="E46" i="1"/>
  <c r="C46" i="1"/>
  <c r="B46" i="1"/>
  <c r="E45" i="1"/>
  <c r="C45" i="1"/>
  <c r="B45" i="1"/>
  <c r="E44" i="1"/>
  <c r="C44" i="1"/>
  <c r="B44" i="1"/>
  <c r="E43" i="1"/>
  <c r="C43" i="1"/>
  <c r="B43" i="1"/>
  <c r="E42" i="1"/>
  <c r="C42" i="1"/>
  <c r="B42" i="1"/>
  <c r="E41" i="1"/>
  <c r="C41" i="1"/>
  <c r="B41" i="1"/>
  <c r="E40" i="1"/>
  <c r="C40" i="1"/>
  <c r="B40" i="1"/>
  <c r="E39" i="1"/>
  <c r="C39" i="1"/>
  <c r="B39" i="1"/>
  <c r="E38" i="1"/>
  <c r="C38" i="1"/>
  <c r="B38" i="1"/>
  <c r="E37" i="1"/>
  <c r="C37" i="1"/>
  <c r="B37" i="1"/>
  <c r="E36" i="1"/>
  <c r="C36" i="1"/>
  <c r="B36" i="1"/>
  <c r="E35" i="1"/>
  <c r="C35" i="1"/>
  <c r="B35" i="1"/>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E24" i="1"/>
  <c r="C24" i="1"/>
  <c r="B24" i="1"/>
  <c r="E23" i="1"/>
  <c r="C23" i="1"/>
  <c r="B23" i="1"/>
  <c r="E22" i="1"/>
  <c r="C22" i="1"/>
  <c r="B22" i="1"/>
  <c r="E21" i="1"/>
  <c r="C21" i="1"/>
  <c r="B21" i="1"/>
  <c r="E20" i="1"/>
  <c r="C20" i="1"/>
  <c r="B20" i="1"/>
  <c r="E19" i="1"/>
  <c r="C19" i="1"/>
  <c r="B19" i="1"/>
  <c r="AX11" i="1"/>
  <c r="AM11" i="1"/>
  <c r="AJ11" i="1"/>
  <c r="AG11" i="1"/>
  <c r="AD11" i="1"/>
  <c r="Y11" i="1"/>
  <c r="V11" i="1"/>
  <c r="L11" i="1"/>
  <c r="J11" i="1"/>
  <c r="E11" i="1"/>
  <c r="D11" i="1"/>
  <c r="C11" i="1"/>
  <c r="B11" i="1"/>
  <c r="A11" i="1"/>
  <c r="B7" i="1"/>
  <c r="A15" i="34" l="1"/>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014" i="34"/>
  <c r="A14" i="34"/>
  <c r="M52" i="1" l="1"/>
  <c r="I70" i="3" l="1"/>
  <c r="I72" i="3" l="1"/>
  <c r="AF52" i="1" s="1"/>
  <c r="AD52" i="1"/>
  <c r="J50" i="3"/>
  <c r="W52" i="1" s="1"/>
  <c r="AE52" i="1"/>
  <c r="AC52" i="1"/>
  <c r="AB52" i="1"/>
  <c r="L52" i="1"/>
  <c r="A20" i="1"/>
  <c r="D20" i="1"/>
  <c r="F20" i="1"/>
  <c r="G20" i="1"/>
  <c r="H20" i="1"/>
  <c r="A21" i="1"/>
  <c r="D21" i="1"/>
  <c r="F21" i="1"/>
  <c r="G21" i="1"/>
  <c r="H21" i="1"/>
  <c r="A22" i="1"/>
  <c r="D22" i="1"/>
  <c r="F22" i="1"/>
  <c r="G22" i="1"/>
  <c r="H22" i="1"/>
  <c r="A23" i="1"/>
  <c r="D23" i="1"/>
  <c r="F23" i="1"/>
  <c r="G23" i="1"/>
  <c r="H23" i="1"/>
  <c r="A24" i="1"/>
  <c r="D24" i="1"/>
  <c r="F24" i="1"/>
  <c r="G24" i="1"/>
  <c r="H24" i="1"/>
  <c r="A25" i="1"/>
  <c r="D25" i="1"/>
  <c r="F25" i="1"/>
  <c r="G25" i="1"/>
  <c r="H25" i="1"/>
  <c r="A26" i="1"/>
  <c r="D26" i="1"/>
  <c r="F26" i="1"/>
  <c r="G26" i="1"/>
  <c r="H26" i="1"/>
  <c r="A27" i="1"/>
  <c r="D27" i="1"/>
  <c r="F27" i="1"/>
  <c r="G27" i="1"/>
  <c r="H27" i="1"/>
  <c r="A28" i="1"/>
  <c r="D28" i="1"/>
  <c r="F28" i="1"/>
  <c r="G28" i="1"/>
  <c r="H28" i="1"/>
  <c r="A29" i="1"/>
  <c r="D29" i="1"/>
  <c r="F29" i="1"/>
  <c r="G29" i="1"/>
  <c r="H29" i="1"/>
  <c r="A30" i="1"/>
  <c r="D30" i="1"/>
  <c r="F30" i="1"/>
  <c r="G30" i="1"/>
  <c r="H30" i="1"/>
  <c r="A31" i="1"/>
  <c r="D31" i="1"/>
  <c r="F31" i="1"/>
  <c r="G31" i="1"/>
  <c r="H31" i="1"/>
  <c r="A32" i="1"/>
  <c r="D32" i="1"/>
  <c r="F32" i="1"/>
  <c r="G32" i="1"/>
  <c r="H32" i="1"/>
  <c r="A33" i="1"/>
  <c r="D33" i="1"/>
  <c r="F33" i="1"/>
  <c r="G33" i="1"/>
  <c r="H33" i="1"/>
  <c r="A34" i="1"/>
  <c r="D34" i="1"/>
  <c r="F34" i="1"/>
  <c r="G34" i="1"/>
  <c r="H34" i="1"/>
  <c r="A35" i="1"/>
  <c r="D35" i="1"/>
  <c r="F35" i="1"/>
  <c r="G35" i="1"/>
  <c r="H35" i="1"/>
  <c r="A36" i="1"/>
  <c r="D36" i="1"/>
  <c r="F36" i="1"/>
  <c r="G36" i="1"/>
  <c r="H36" i="1"/>
  <c r="A37" i="1"/>
  <c r="D37" i="1"/>
  <c r="F37" i="1"/>
  <c r="G37" i="1"/>
  <c r="H37" i="1"/>
  <c r="A38" i="1"/>
  <c r="D38" i="1"/>
  <c r="F38" i="1"/>
  <c r="G38" i="1"/>
  <c r="H38" i="1"/>
  <c r="A39" i="1"/>
  <c r="D39" i="1"/>
  <c r="F39" i="1"/>
  <c r="G39" i="1"/>
  <c r="H39" i="1"/>
  <c r="A40" i="1"/>
  <c r="D40" i="1"/>
  <c r="F40" i="1"/>
  <c r="G40" i="1"/>
  <c r="H40" i="1"/>
  <c r="A41" i="1"/>
  <c r="D41" i="1"/>
  <c r="F41" i="1"/>
  <c r="G41" i="1"/>
  <c r="H41" i="1"/>
  <c r="A42" i="1"/>
  <c r="D42" i="1"/>
  <c r="F42" i="1"/>
  <c r="G42" i="1"/>
  <c r="H42" i="1"/>
  <c r="A43" i="1"/>
  <c r="D43" i="1"/>
  <c r="F43" i="1"/>
  <c r="G43" i="1"/>
  <c r="H43" i="1"/>
  <c r="A44" i="1"/>
  <c r="D44" i="1"/>
  <c r="F44" i="1"/>
  <c r="G44" i="1"/>
  <c r="H44" i="1"/>
  <c r="A45" i="1"/>
  <c r="D45" i="1"/>
  <c r="F45" i="1"/>
  <c r="G45" i="1"/>
  <c r="H45" i="1"/>
  <c r="A46" i="1"/>
  <c r="D46" i="1"/>
  <c r="F46" i="1"/>
  <c r="G46" i="1"/>
  <c r="H46" i="1"/>
  <c r="A47" i="1"/>
  <c r="D47" i="1"/>
  <c r="F47" i="1"/>
  <c r="G47" i="1"/>
  <c r="H47" i="1"/>
  <c r="A48" i="1"/>
  <c r="D48" i="1"/>
  <c r="F48" i="1"/>
  <c r="G48" i="1"/>
  <c r="H48" i="1"/>
  <c r="H19" i="1"/>
  <c r="G19" i="1"/>
  <c r="F19" i="1"/>
  <c r="D19" i="1"/>
  <c r="A19" i="1"/>
  <c r="G11" i="1"/>
  <c r="F11" i="1"/>
  <c r="C3" i="1"/>
  <c r="N52" i="1" l="1"/>
  <c r="J43" i="3"/>
  <c r="R52" i="1" s="1"/>
  <c r="P2" i="3" l="1"/>
  <c r="E52" i="1" s="1"/>
  <c r="B5" i="35" l="1"/>
  <c r="B4" i="35"/>
  <c r="H2" i="35"/>
  <c r="F2" i="35"/>
  <c r="A2" i="35"/>
  <c r="D7" i="34" l="1"/>
  <c r="J74" i="3" l="1"/>
  <c r="AH52" i="1" s="1"/>
  <c r="C6" i="33"/>
  <c r="B5" i="33"/>
  <c r="B4" i="33"/>
  <c r="H2" i="33"/>
  <c r="F2" i="33"/>
  <c r="A2" i="33"/>
  <c r="G10" i="33" l="1"/>
  <c r="I10" i="33"/>
  <c r="J10" i="33" s="1"/>
  <c r="A15" i="1" s="1"/>
  <c r="H10" i="33"/>
  <c r="A2" i="3"/>
  <c r="H2" i="3"/>
  <c r="B2" i="3"/>
  <c r="F2" i="3"/>
  <c r="F171" i="2" l="1"/>
  <c r="F153" i="2"/>
  <c r="F139" i="2"/>
  <c r="F125" i="2"/>
  <c r="F111" i="2"/>
  <c r="F97" i="2"/>
  <c r="F83" i="2"/>
  <c r="F65" i="2"/>
  <c r="F51" i="2"/>
  <c r="H52" i="1"/>
  <c r="D52" i="1"/>
  <c r="B5" i="34"/>
  <c r="B4" i="34"/>
  <c r="I2" i="34"/>
  <c r="F2" i="34"/>
  <c r="A2" i="34"/>
  <c r="I151" i="2" l="1"/>
  <c r="AR11" i="1" s="1"/>
  <c r="G151" i="2"/>
  <c r="AQ11" i="1" s="1"/>
  <c r="I165" i="2"/>
  <c r="AU11" i="1" s="1"/>
  <c r="G165" i="2"/>
  <c r="AT11" i="1" s="1"/>
  <c r="M14" i="34"/>
  <c r="I63" i="2"/>
  <c r="X11" i="1" s="1"/>
  <c r="G63" i="2"/>
  <c r="W11" i="1" s="1"/>
  <c r="I123" i="2"/>
  <c r="AL11" i="1" s="1"/>
  <c r="G123" i="2"/>
  <c r="AK11" i="1" s="1"/>
  <c r="I77" i="2"/>
  <c r="AA11" i="1" s="1"/>
  <c r="G77" i="2"/>
  <c r="Z11" i="1" s="1"/>
  <c r="G137" i="2"/>
  <c r="I137" i="2"/>
  <c r="I95" i="2"/>
  <c r="AF11" i="1" s="1"/>
  <c r="G95" i="2"/>
  <c r="AE11" i="1" s="1"/>
  <c r="G109" i="2"/>
  <c r="AH11" i="1" s="1"/>
  <c r="I109" i="2"/>
  <c r="AI11" i="1" s="1"/>
  <c r="I183" i="2"/>
  <c r="G183" i="2"/>
  <c r="AY11" i="1" s="1"/>
  <c r="AO11" i="1" l="1"/>
  <c r="I167" i="2"/>
  <c r="AN11" i="1"/>
  <c r="G167" i="2"/>
  <c r="AV11" i="1" s="1"/>
  <c r="I9" i="34"/>
  <c r="H16" i="33"/>
  <c r="AZ11" i="1"/>
  <c r="I79" i="2"/>
  <c r="G79" i="2"/>
  <c r="AB11" i="1" s="1"/>
  <c r="G16" i="33"/>
  <c r="I16" i="33"/>
  <c r="J16" i="33" s="1"/>
  <c r="D15" i="1" s="1"/>
  <c r="I23" i="33" l="1"/>
  <c r="I15" i="1" s="1"/>
  <c r="H14" i="33"/>
  <c r="AW11" i="1"/>
  <c r="H12" i="33"/>
  <c r="AC11" i="1"/>
  <c r="G12" i="33"/>
  <c r="I12" i="33"/>
  <c r="G14" i="33"/>
  <c r="I14" i="33"/>
  <c r="J14" i="33" s="1"/>
  <c r="C15" i="1" s="1"/>
  <c r="H18" i="33" l="1"/>
  <c r="F15" i="1" s="1"/>
  <c r="J12" i="33"/>
  <c r="B15" i="1" s="1"/>
  <c r="I18" i="33"/>
  <c r="G18" i="33"/>
  <c r="E15" i="1" s="1"/>
  <c r="J18" i="33" l="1"/>
  <c r="H15" i="1" s="1"/>
  <c r="G15" i="1"/>
</calcChain>
</file>

<file path=xl/sharedStrings.xml><?xml version="1.0" encoding="utf-8"?>
<sst xmlns="http://schemas.openxmlformats.org/spreadsheetml/2006/main" count="3719" uniqueCount="469">
  <si>
    <t>Review Level:</t>
  </si>
  <si>
    <t>Completed By</t>
  </si>
  <si>
    <r>
      <t xml:space="preserve">  </t>
    </r>
    <r>
      <rPr>
        <sz val="11"/>
        <color theme="1"/>
        <rFont val="Arial"/>
        <family val="2"/>
      </rPr>
      <t>Prior to the Entrance Conference, obtain from SAS the nursing home discharge date for each individual in the sample.</t>
    </r>
  </si>
  <si>
    <t xml:space="preserve">STANDARD I.  POLICIES AND PROCEDURES </t>
  </si>
  <si>
    <t>Comments:</t>
  </si>
  <si>
    <t>STANDARD I.   POLICIES AND PROCEDURES</t>
  </si>
  <si>
    <t>Total Yes</t>
  </si>
  <si>
    <t>Total No</t>
  </si>
  <si>
    <r>
      <t xml:space="preserve">Reference:  </t>
    </r>
    <r>
      <rPr>
        <sz val="8"/>
        <color theme="1"/>
        <rFont val="Arial"/>
        <family val="2"/>
      </rPr>
      <t>40 TAC §62.21 Staff Requirements</t>
    </r>
  </si>
  <si>
    <t>Number Yes</t>
  </si>
  <si>
    <t>Number No</t>
  </si>
  <si>
    <t>STANDARD IV. BILLING</t>
  </si>
  <si>
    <t>Dates of Review Period</t>
  </si>
  <si>
    <t>A.</t>
  </si>
  <si>
    <t>B.</t>
  </si>
  <si>
    <t>D.</t>
  </si>
  <si>
    <t>TAS</t>
  </si>
  <si>
    <t>From IWP</t>
  </si>
  <si>
    <t>J</t>
  </si>
  <si>
    <t>A</t>
  </si>
  <si>
    <t>B</t>
  </si>
  <si>
    <t>C</t>
  </si>
  <si>
    <t>D</t>
  </si>
  <si>
    <t>E</t>
  </si>
  <si>
    <t>F</t>
  </si>
  <si>
    <t>G</t>
  </si>
  <si>
    <t>H</t>
  </si>
  <si>
    <t>I</t>
  </si>
  <si>
    <t>K</t>
  </si>
  <si>
    <t>Last Name</t>
  </si>
  <si>
    <t>First Initial</t>
  </si>
  <si>
    <t>Svc Code</t>
  </si>
  <si>
    <t>Svc Begin Date</t>
  </si>
  <si>
    <t>Svc End Date</t>
  </si>
  <si>
    <t>Amount Paid</t>
  </si>
  <si>
    <t xml:space="preserve">Name of Legal Entity </t>
  </si>
  <si>
    <t>Review Type:</t>
  </si>
  <si>
    <t>Date of Entrance</t>
  </si>
  <si>
    <t>Date of Exit</t>
  </si>
  <si>
    <t>Last Name:</t>
  </si>
  <si>
    <t>(First day on-site)</t>
  </si>
  <si>
    <t>(Last day on-site)</t>
  </si>
  <si>
    <t>Begin:</t>
  </si>
  <si>
    <t>First Name:</t>
  </si>
  <si>
    <t>End:</t>
  </si>
  <si>
    <t>Contract Type:</t>
  </si>
  <si>
    <t>TAS Contract Number</t>
  </si>
  <si>
    <t xml:space="preserve">Pre-Field Activity </t>
  </si>
  <si>
    <r>
      <t>1.</t>
    </r>
    <r>
      <rPr>
        <b/>
        <sz val="7"/>
        <color theme="1"/>
        <rFont val="Times New Roman"/>
        <family val="1"/>
      </rPr>
      <t xml:space="preserve">     </t>
    </r>
    <r>
      <rPr>
        <b/>
        <sz val="10"/>
        <color theme="1"/>
        <rFont val="Arial"/>
        <family val="2"/>
      </rPr>
      <t xml:space="preserve">Does the employee of the TAS contractor who assisted with the transition of this individual meet the established criteria?                     </t>
    </r>
  </si>
  <si>
    <t>STANDARD II. EMPLOYEE REQUIREMENTS</t>
  </si>
  <si>
    <t>STANDARD III. SERVICE DELIVERY</t>
  </si>
  <si>
    <t>1. Did the TAS contractor deliver to the individual the specific items/services the case manager/service coordinator authorized in writing?</t>
  </si>
  <si>
    <t>2. Did the contractor complete the delivery of services to the individual as required?</t>
  </si>
  <si>
    <t>3. Were all purchased items/services delivered to the individual prior to billing?</t>
  </si>
  <si>
    <t>4. If the individual did not relocate into the community, did the contractor take actions as required?</t>
  </si>
  <si>
    <r>
      <t>(</t>
    </r>
    <r>
      <rPr>
        <i/>
        <sz val="9"/>
        <color theme="1"/>
        <rFont val="Arial"/>
        <family val="2"/>
      </rPr>
      <t>See Individual Work Papers for items IV.1)</t>
    </r>
  </si>
  <si>
    <t>Contract No.</t>
  </si>
  <si>
    <t>RECOUPMENT AMOUNT TOTALS</t>
  </si>
  <si>
    <t>Amount Due to DADS</t>
  </si>
  <si>
    <t xml:space="preserve">Date Completed </t>
  </si>
  <si>
    <t xml:space="preserve">STANDARD II. EMPLOYEE REQUIREMENTS   </t>
  </si>
  <si>
    <t>II.1 -2</t>
  </si>
  <si>
    <t xml:space="preserve">Complete the EMPLOYEE REQUIREMENTS TABLE, Columns A and B. </t>
  </si>
  <si>
    <t xml:space="preserve">Provide the EMPLOYEE REQUIREMENTS TABLE to the contractor’s representative </t>
  </si>
  <si>
    <t>Use the contractor’s completed EMPLOYEE REQUIREMENTS TABLE and supporting documentation to complete the table below.</t>
  </si>
  <si>
    <t>Name of Employee</t>
  </si>
  <si>
    <t>Employee is 18 yrs or older</t>
  </si>
  <si>
    <t>Employee received diploma or equivalent</t>
  </si>
  <si>
    <t>Employee does not share a household with the individual</t>
  </si>
  <si>
    <t>E.</t>
  </si>
  <si>
    <t xml:space="preserve">Employee is not the individual’s spouse, parent (if individual is a minor child), or legal conservator </t>
  </si>
  <si>
    <t>F.</t>
  </si>
  <si>
    <t>G.</t>
  </si>
  <si>
    <t>DPS</t>
  </si>
  <si>
    <t>EMR</t>
  </si>
  <si>
    <t>NAR</t>
  </si>
  <si>
    <t>II.1  Does the employee(s) of the TAS contractor who assisted with the transition of this individual meet the established criteria?</t>
  </si>
  <si>
    <t>Contract Number</t>
  </si>
  <si>
    <t>III.1</t>
  </si>
  <si>
    <r>
      <t>Review the Service Authorization form (F8604, or CBA F3671-G; CLASS F3621-A; DBMD F6510; MDCP F2427) and receipts for all items/services purchased</t>
    </r>
    <r>
      <rPr>
        <b/>
        <sz val="10"/>
        <color theme="1"/>
        <rFont val="Arial"/>
        <family val="2"/>
      </rPr>
      <t>.</t>
    </r>
  </si>
  <si>
    <r>
      <t>NOTE:</t>
    </r>
    <r>
      <rPr>
        <sz val="10"/>
        <color theme="1"/>
        <rFont val="Arial"/>
        <family val="2"/>
      </rPr>
      <t xml:space="preserve">  If the Service Authorization form specifies “Bed &amp; Dresser” then no other bedroom furniture is authorized/billable to DADS; If the Service Authorization form specifies “Bedroom Furniture”, then any item which can be categorized as bedroom furniture is authorized/billable to DADS.</t>
    </r>
  </si>
  <si>
    <r>
      <t>a.</t>
    </r>
    <r>
      <rPr>
        <sz val="7"/>
        <color theme="1"/>
        <rFont val="Times New Roman"/>
        <family val="1"/>
      </rPr>
      <t xml:space="preserve">    </t>
    </r>
    <r>
      <rPr>
        <sz val="10"/>
        <color theme="1"/>
        <rFont val="Arial"/>
        <family val="2"/>
      </rPr>
      <t>Were all of the items/services, as listed on the service authorization form, purchased?</t>
    </r>
  </si>
  <si>
    <r>
      <t>b.</t>
    </r>
    <r>
      <rPr>
        <sz val="7"/>
        <color theme="1"/>
        <rFont val="Times New Roman"/>
        <family val="1"/>
      </rPr>
      <t xml:space="preserve">    </t>
    </r>
    <r>
      <rPr>
        <sz val="10"/>
        <color theme="1"/>
        <rFont val="Arial"/>
        <family val="2"/>
      </rPr>
      <t xml:space="preserve">Were any items/services not listed on the service authorization form purchased? </t>
    </r>
  </si>
  <si>
    <r>
      <t>c.</t>
    </r>
    <r>
      <rPr>
        <sz val="7"/>
        <color theme="1"/>
        <rFont val="Times New Roman"/>
        <family val="1"/>
      </rPr>
      <t xml:space="preserve">     </t>
    </r>
    <r>
      <rPr>
        <sz val="10"/>
        <color theme="1"/>
        <rFont val="Arial"/>
        <family val="2"/>
      </rPr>
      <t xml:space="preserve">If b is “Y”, was a F8604 (or equivalent) or a F2067 received from the case manager/service coordinator to authorize the additional services/items?                                                                                                                    </t>
    </r>
  </si>
  <si>
    <t xml:space="preserve">III.1. Did the TAS contractor deliver to the individual the specific items/services the case manager/service coordinator authorized in writing? </t>
  </si>
  <si>
    <t>III.2</t>
  </si>
  <si>
    <t>Review documentation of service delivery (F8604 or equivalent).</t>
  </si>
  <si>
    <t>For III.2.c. - Refer to SAS for the individual’s date of discharge from the nursing home.</t>
  </si>
  <si>
    <r>
      <t>a.</t>
    </r>
    <r>
      <rPr>
        <sz val="7"/>
        <color theme="1"/>
        <rFont val="Times New Roman"/>
        <family val="1"/>
      </rPr>
      <t xml:space="preserve">     </t>
    </r>
    <r>
      <rPr>
        <sz val="10"/>
        <color theme="1"/>
        <rFont val="Arial"/>
        <family val="2"/>
      </rPr>
      <t>Does the service delivery documentation list all of the purchased items?</t>
    </r>
  </si>
  <si>
    <r>
      <t>b.</t>
    </r>
    <r>
      <rPr>
        <sz val="7"/>
        <color theme="1"/>
        <rFont val="Times New Roman"/>
        <family val="1"/>
      </rPr>
      <t xml:space="preserve">   </t>
    </r>
    <r>
      <rPr>
        <sz val="10"/>
        <color theme="1"/>
        <rFont val="Arial"/>
        <family val="2"/>
      </rPr>
      <t>Is the service delivery documentation signed by the individual to indicate receipt of the items/services?</t>
    </r>
  </si>
  <si>
    <r>
      <t>c.</t>
    </r>
    <r>
      <rPr>
        <sz val="7"/>
        <color theme="1"/>
        <rFont val="Times New Roman"/>
        <family val="1"/>
      </rPr>
      <t xml:space="preserve">     </t>
    </r>
    <r>
      <rPr>
        <sz val="10"/>
        <color theme="1"/>
        <rFont val="Arial"/>
        <family val="2"/>
      </rPr>
      <t>Does the service delivery documentation indicate delivery on or before the individual’s date of discharge from the nursing home?</t>
    </r>
  </si>
  <si>
    <r>
      <t>d.</t>
    </r>
    <r>
      <rPr>
        <sz val="7"/>
        <color theme="1"/>
        <rFont val="Times New Roman"/>
        <family val="1"/>
      </rPr>
      <t xml:space="preserve">    </t>
    </r>
    <r>
      <rPr>
        <sz val="10"/>
        <color theme="1"/>
        <rFont val="Arial"/>
        <family val="2"/>
      </rPr>
      <t>If any items/services were delivered after the date of the individual’s discharge from the nursing home, was a F2067 or equivalent sent to the case manager/service coordinator to explain the delay?</t>
    </r>
  </si>
  <si>
    <t>III.2. Did the contractor complete the delivery of services to the individual as required?</t>
  </si>
  <si>
    <t>III.3</t>
  </si>
  <si>
    <t>III.4</t>
  </si>
  <si>
    <t xml:space="preserve">STANDARD IV. BILLING </t>
  </si>
  <si>
    <t>IV.1</t>
  </si>
  <si>
    <t>Sample Number</t>
  </si>
  <si>
    <t>Last:</t>
  </si>
  <si>
    <t>First:</t>
  </si>
  <si>
    <t>H.</t>
  </si>
  <si>
    <r>
      <t>a.</t>
    </r>
    <r>
      <rPr>
        <sz val="7"/>
        <color theme="1"/>
        <rFont val="Times New Roman"/>
        <family val="1"/>
      </rPr>
      <t xml:space="preserve">   </t>
    </r>
    <r>
      <rPr>
        <sz val="10"/>
        <color theme="1"/>
        <rFont val="Arial"/>
        <family val="2"/>
      </rPr>
      <t>Total the receipts for authorized services/items:</t>
    </r>
  </si>
  <si>
    <r>
      <t>b.</t>
    </r>
    <r>
      <rPr>
        <sz val="7"/>
        <color theme="1"/>
        <rFont val="Times New Roman"/>
        <family val="1"/>
      </rPr>
      <t xml:space="preserve">   </t>
    </r>
    <r>
      <rPr>
        <sz val="10"/>
        <color theme="1"/>
        <rFont val="Arial"/>
        <family val="2"/>
      </rPr>
      <t>Total amount authorized (from F8604 or equivalent ):</t>
    </r>
  </si>
  <si>
    <t>e. Subtract:   c - d</t>
  </si>
  <si>
    <t>Contract Staff:</t>
  </si>
  <si>
    <t>Provide the EMPLOYEE REQUIREMENTS TABLE to the contractor’s representative</t>
  </si>
  <si>
    <t>Contractor:</t>
  </si>
  <si>
    <t>For each employee listed in Column B:</t>
  </si>
  <si>
    <r>
      <t>·</t>
    </r>
    <r>
      <rPr>
        <sz val="7"/>
        <color theme="1"/>
        <rFont val="Times New Roman"/>
        <family val="1"/>
      </rPr>
      <t xml:space="preserve">  </t>
    </r>
    <r>
      <rPr>
        <sz val="9"/>
        <color theme="1"/>
        <rFont val="Arial"/>
        <family val="2"/>
      </rPr>
      <t xml:space="preserve">Provide evidence of the employee’s age, education, address and lack of spousal/parental/conservatorship relationship to the sample individual(s) in Column A.; </t>
    </r>
  </si>
  <si>
    <r>
      <t>·</t>
    </r>
    <r>
      <rPr>
        <sz val="7"/>
        <color theme="1"/>
        <rFont val="Times New Roman"/>
        <family val="1"/>
      </rPr>
      <t xml:space="preserve">  </t>
    </r>
    <r>
      <rPr>
        <sz val="9"/>
        <color theme="1"/>
        <rFont val="Arial"/>
        <family val="2"/>
      </rPr>
      <t>Complete Column C for each employee’s date of hire, or if later, first date of service to any individual served by the contractor;</t>
    </r>
  </si>
  <si>
    <r>
      <t>·</t>
    </r>
    <r>
      <rPr>
        <sz val="7"/>
        <color theme="1"/>
        <rFont val="Times New Roman"/>
        <family val="1"/>
      </rPr>
      <t xml:space="preserve">  </t>
    </r>
    <r>
      <rPr>
        <sz val="9"/>
        <color theme="1"/>
        <rFont val="Arial"/>
        <family val="2"/>
      </rPr>
      <t>Complete Column E if Column D is “Y,” enter the date each check was completed (provide supporting documentation.  An agency may employ a private agency to secure criminal history information from the DPS); and</t>
    </r>
  </si>
  <si>
    <r>
      <t>·</t>
    </r>
    <r>
      <rPr>
        <sz val="7"/>
        <color theme="1"/>
        <rFont val="Times New Roman"/>
        <family val="1"/>
      </rPr>
      <t xml:space="preserve">  </t>
    </r>
    <r>
      <rPr>
        <sz val="9"/>
        <color theme="1"/>
        <rFont val="Arial"/>
        <family val="2"/>
      </rPr>
      <t>Return the EMPLOYEE REQUIREMENTS TABLE and supporting documentation to the contract manager.</t>
    </r>
  </si>
  <si>
    <t>C.</t>
  </si>
  <si>
    <t>Date of Hire/First Date of Service to any individual served by the contractor</t>
  </si>
  <si>
    <t xml:space="preserve">D. </t>
  </si>
  <si>
    <t>Date of each Check</t>
  </si>
  <si>
    <t xml:space="preserve">A person placed on deferred adjudication community supervision is NOT considered convicted of the offense.  </t>
  </si>
  <si>
    <t>PERMANENT BAR TO EMPLOYMENT</t>
  </si>
  <si>
    <t>FIVE YEAR BAR TO EMPLOYMENT</t>
  </si>
  <si>
    <t>A person may not be employed in direct contact with a consumer in a facility before the fifth anniversary of the date of conviction.</t>
  </si>
  <si>
    <t>OFFENSE</t>
  </si>
  <si>
    <t>Chapter 19</t>
  </si>
  <si>
    <t>Criminal homicide</t>
  </si>
  <si>
    <t>Section 22.01</t>
  </si>
  <si>
    <t>Assault punishable as a Class A misdemeanor or felony</t>
  </si>
  <si>
    <t>Chapter 20</t>
  </si>
  <si>
    <t>Kidnapping and unlawful restraint</t>
  </si>
  <si>
    <t>Section 30.02</t>
  </si>
  <si>
    <t>Section 21.02</t>
  </si>
  <si>
    <t xml:space="preserve">Continuous sexual abuse of young child or children </t>
  </si>
  <si>
    <t>Section 21.08</t>
  </si>
  <si>
    <t>Indecent exposure</t>
  </si>
  <si>
    <t>Chapter 31</t>
  </si>
  <si>
    <t>Theft that is punishable as a felony</t>
  </si>
  <si>
    <t>Section 21.11</t>
  </si>
  <si>
    <t xml:space="preserve">Indecency with child  </t>
  </si>
  <si>
    <t>Section 32.45</t>
  </si>
  <si>
    <t>Misapplication of fiduciary property/property of a financial institution punishable as a Class A misdemeanor or felony</t>
  </si>
  <si>
    <t>Section 21.12</t>
  </si>
  <si>
    <t>Improper relationship between educator and student</t>
  </si>
  <si>
    <t>Section 21.15</t>
  </si>
  <si>
    <t>Improper photography or visual recording</t>
  </si>
  <si>
    <t>Section 22.011</t>
  </si>
  <si>
    <t>Sexual assault</t>
  </si>
  <si>
    <t>Section 32.46</t>
  </si>
  <si>
    <t>Securing execution of a document by deception that is punishable as a Class A misdemeanor or a felony</t>
  </si>
  <si>
    <t>Section 22.02</t>
  </si>
  <si>
    <t>Aggravated assault</t>
  </si>
  <si>
    <t>Section 22.04</t>
  </si>
  <si>
    <t>Injury to a child elderly individual, or disabled individual</t>
  </si>
  <si>
    <t>Section 37.12</t>
  </si>
  <si>
    <t>False identification as peace officer</t>
  </si>
  <si>
    <t>Section 22.05</t>
  </si>
  <si>
    <t>Deadly conduct</t>
  </si>
  <si>
    <t>Section 42.01(a)(7)(8)or(9)</t>
  </si>
  <si>
    <t>Disorderly conduct</t>
  </si>
  <si>
    <t>Section 22.07</t>
  </si>
  <si>
    <t>Terroristic threat</t>
  </si>
  <si>
    <t>Section 22.021</t>
  </si>
  <si>
    <t>Aggravated sexual assault</t>
  </si>
  <si>
    <t>Section 22.041</t>
  </si>
  <si>
    <t>Abandoning or endangering child</t>
  </si>
  <si>
    <t>Section 22.08</t>
  </si>
  <si>
    <t>Aiding suicide</t>
  </si>
  <si>
    <t>Section 25.031</t>
  </si>
  <si>
    <t>Agreement to abduct from custody</t>
  </si>
  <si>
    <t>Section 25.08</t>
  </si>
  <si>
    <t>Sale or purchase of a child</t>
  </si>
  <si>
    <t>Section 28.02</t>
  </si>
  <si>
    <t>Arson</t>
  </si>
  <si>
    <t>Section 29.02</t>
  </si>
  <si>
    <t>Robbery</t>
  </si>
  <si>
    <t>Section 29.03</t>
  </si>
  <si>
    <t>Aggravated robbery</t>
  </si>
  <si>
    <t>Section 33.021</t>
  </si>
  <si>
    <t>Online solicitation of a minor</t>
  </si>
  <si>
    <t>Section 34.02</t>
  </si>
  <si>
    <t>Money laundering</t>
  </si>
  <si>
    <t>Section 35A.02</t>
  </si>
  <si>
    <t>Medicaid Fraud</t>
  </si>
  <si>
    <t>Section 42.09</t>
  </si>
  <si>
    <t>Cruelty to animals</t>
  </si>
  <si>
    <t>Resource: HEALTH AND SAFETY CODE §250.006</t>
  </si>
  <si>
    <t>CHAPTER/PENAL CODE</t>
  </si>
  <si>
    <t xml:space="preserve">E. </t>
  </si>
  <si>
    <t>Sample No.</t>
  </si>
  <si>
    <t xml:space="preserve"> ______________________________________________(Name and Title)</t>
  </si>
  <si>
    <t>Burglary (permanent bar in nursing homes/assisted living facilities)</t>
  </si>
  <si>
    <t>My Signature certifies the information provided in Columns C, D, and E is correct</t>
  </si>
  <si>
    <t>Contract ID</t>
  </si>
  <si>
    <t>Client ID</t>
  </si>
  <si>
    <t>Standard</t>
  </si>
  <si>
    <t xml:space="preserve">Total </t>
  </si>
  <si>
    <t>Score</t>
  </si>
  <si>
    <t>(A + B)</t>
  </si>
  <si>
    <t>(A/C x 100)</t>
  </si>
  <si>
    <t>Standard I</t>
  </si>
  <si>
    <t>Standard II</t>
  </si>
  <si>
    <t>Standard III</t>
  </si>
  <si>
    <t>Standard IV</t>
  </si>
  <si>
    <t>BILLING</t>
  </si>
  <si>
    <t>Overall Totals</t>
  </si>
  <si>
    <t>(Same score applied to each contract reviewed)</t>
  </si>
  <si>
    <t>AMOUNT DUE TO DADS</t>
  </si>
  <si>
    <t>COMPLIANCE SCORE</t>
  </si>
  <si>
    <t>POLICIES AND PROCEDURES</t>
  </si>
  <si>
    <t>EMPLOYEE REQUIREMENTS</t>
  </si>
  <si>
    <t>SERVICE DELIVERY</t>
  </si>
  <si>
    <t>Employee Name</t>
  </si>
  <si>
    <t>III.4. If the individual did not relocate into the community, did the contractor take actions as required?</t>
  </si>
  <si>
    <t>TOTALS</t>
  </si>
  <si>
    <t>TAS Contract No.</t>
  </si>
  <si>
    <t>A response of “Y” means the contractor has met the requirement. “N” means the contractor has not met the requirement.  “NA” means the requirement is not applicable. For any item marked as “N” attach a copy of supporting document(s). All attachments should be numbered and indicate the applicable Standard and item.</t>
  </si>
  <si>
    <r>
      <t>·</t>
    </r>
    <r>
      <rPr>
        <sz val="7"/>
        <color theme="1"/>
        <rFont val="Times New Roman"/>
        <family val="1"/>
      </rPr>
      <t xml:space="preserve">          </t>
    </r>
    <r>
      <rPr>
        <sz val="9"/>
        <color theme="1"/>
        <rFont val="Arial"/>
        <family val="2"/>
      </rPr>
      <t>Select “Y” if the contractor billed for services on or after the date of delivery</t>
    </r>
  </si>
  <si>
    <r>
      <t>·</t>
    </r>
    <r>
      <rPr>
        <sz val="7"/>
        <color theme="1"/>
        <rFont val="Times New Roman"/>
        <family val="1"/>
      </rPr>
      <t xml:space="preserve">          </t>
    </r>
    <r>
      <rPr>
        <sz val="9"/>
        <color theme="1"/>
        <rFont val="Arial"/>
        <family val="2"/>
      </rPr>
      <t xml:space="preserve">Select “N” if any item or service was billed before delivery.                                                                                                                                                                                                                                                                                                                                                         </t>
    </r>
    <r>
      <rPr>
        <sz val="9"/>
        <color theme="1"/>
        <rFont val="Courier New"/>
        <family val="3"/>
      </rPr>
      <t xml:space="preserve">                                                                                                                                                                 </t>
    </r>
  </si>
  <si>
    <t>SpreadsheetName</t>
  </si>
  <si>
    <t>SpreadsheetVersion</t>
  </si>
  <si>
    <t>ReviewDtOfEntrance</t>
  </si>
  <si>
    <t>ContractType</t>
  </si>
  <si>
    <t>ContractNumber</t>
  </si>
  <si>
    <t>NameOfLegalEntity</t>
  </si>
  <si>
    <t>ReviewLevel</t>
  </si>
  <si>
    <t>ReviewType</t>
  </si>
  <si>
    <t>CompletedByLastName</t>
  </si>
  <si>
    <t>CompletedByFirstName</t>
  </si>
  <si>
    <t>DtOfEntrance</t>
  </si>
  <si>
    <t>DtOfExit</t>
  </si>
  <si>
    <t>DtOfReviewBegin</t>
  </si>
  <si>
    <t>DtOfReviewEnd</t>
  </si>
  <si>
    <t>TasContractNo</t>
  </si>
  <si>
    <t>TasIcmContractNo</t>
  </si>
  <si>
    <t>Std1dot1</t>
  </si>
  <si>
    <t>Std1TotalYes</t>
  </si>
  <si>
    <t>Std1TotalNo</t>
  </si>
  <si>
    <t>Std2dot1Comments</t>
  </si>
  <si>
    <t>Std2dot1NumberYes</t>
  </si>
  <si>
    <t>Std2dot1NumberNo</t>
  </si>
  <si>
    <t>Std2dot2Comments</t>
  </si>
  <si>
    <t>Std2dot2NumberYes</t>
  </si>
  <si>
    <t>Std2dot2NumberNo</t>
  </si>
  <si>
    <t>Std2TotalYes</t>
  </si>
  <si>
    <t>Std2TotalNo</t>
  </si>
  <si>
    <t>Std3dot1Comments</t>
  </si>
  <si>
    <t>Std3dot1NumberYes</t>
  </si>
  <si>
    <t>Std3dot1NumberNo</t>
  </si>
  <si>
    <t>Std3dot2Comments</t>
  </si>
  <si>
    <t>Std3dot2NumberYes</t>
  </si>
  <si>
    <t>Std3dot2NumberNo</t>
  </si>
  <si>
    <t>Std3dot3Comments</t>
  </si>
  <si>
    <t>Std3dot3NumberYes</t>
  </si>
  <si>
    <t>Std3dot3NumberNo</t>
  </si>
  <si>
    <t>Std3dot4Comments</t>
  </si>
  <si>
    <t>Std3dot4NumberYes</t>
  </si>
  <si>
    <t>Std3dot4NumberNo</t>
  </si>
  <si>
    <t>Std3TotalYes</t>
  </si>
  <si>
    <t>Std3TotalNo</t>
  </si>
  <si>
    <t>Std4dot1Comments</t>
  </si>
  <si>
    <t>Std4TotalYes</t>
  </si>
  <si>
    <t>Std4TotalNo</t>
  </si>
  <si>
    <t>Std1Score</t>
  </si>
  <si>
    <t>Std2Score</t>
  </si>
  <si>
    <t>Std3Score</t>
  </si>
  <si>
    <t>Std4Score</t>
  </si>
  <si>
    <t>TasOverallTotYes</t>
  </si>
  <si>
    <t>TasOverallTotNo</t>
  </si>
  <si>
    <t>TasOverallTotal</t>
  </si>
  <si>
    <t>TasOverallScore</t>
  </si>
  <si>
    <t>AmtDueDadsTotal</t>
  </si>
  <si>
    <t>SampleNo</t>
  </si>
  <si>
    <t>EmplLastName</t>
  </si>
  <si>
    <t>EmplFirstName</t>
  </si>
  <si>
    <t>DtOfHire</t>
  </si>
  <si>
    <t>DtOfHireInReviewPrd</t>
  </si>
  <si>
    <t>CheckDpsDt</t>
  </si>
  <si>
    <t>CheckEmrDt</t>
  </si>
  <si>
    <t>CheckNarDt</t>
  </si>
  <si>
    <t>IwpNumber</t>
  </si>
  <si>
    <t>SampleNumber</t>
  </si>
  <si>
    <t>ClientId</t>
  </si>
  <si>
    <t>ClientLastName</t>
  </si>
  <si>
    <t>ClientFirstName</t>
  </si>
  <si>
    <t>DtCompleted</t>
  </si>
  <si>
    <t>IWP01</t>
  </si>
  <si>
    <t>IWP02</t>
  </si>
  <si>
    <t>IWP03</t>
  </si>
  <si>
    <t>IWP04</t>
  </si>
  <si>
    <t>IWP05</t>
  </si>
  <si>
    <t>IWP06</t>
  </si>
  <si>
    <t>IWP07</t>
  </si>
  <si>
    <t>IWP08</t>
  </si>
  <si>
    <t>IWP09</t>
  </si>
  <si>
    <t>IWP10</t>
  </si>
  <si>
    <t>IWP11</t>
  </si>
  <si>
    <t>IWP12</t>
  </si>
  <si>
    <t>IWP13</t>
  </si>
  <si>
    <t>IWP14</t>
  </si>
  <si>
    <t>IWP15</t>
  </si>
  <si>
    <t>IWP16</t>
  </si>
  <si>
    <t>IWP17</t>
  </si>
  <si>
    <t>IWP18</t>
  </si>
  <si>
    <t>IWP19</t>
  </si>
  <si>
    <t>IWP20</t>
  </si>
  <si>
    <t>IWP21</t>
  </si>
  <si>
    <t>IWP22</t>
  </si>
  <si>
    <t>IWP23</t>
  </si>
  <si>
    <t>IWP24</t>
  </si>
  <si>
    <t>IWP25</t>
  </si>
  <si>
    <t>IWP26</t>
  </si>
  <si>
    <t>IWP27</t>
  </si>
  <si>
    <t>IWP28</t>
  </si>
  <si>
    <t>IWP29</t>
  </si>
  <si>
    <t>IWP30</t>
  </si>
  <si>
    <t>Std2dot1</t>
  </si>
  <si>
    <t>Std2dot2</t>
  </si>
  <si>
    <t>Std3dot1a</t>
  </si>
  <si>
    <t>Std3dot1b</t>
  </si>
  <si>
    <t>Std3dot1c</t>
  </si>
  <si>
    <t>Std3dot1</t>
  </si>
  <si>
    <t>Std3dot2a</t>
  </si>
  <si>
    <t>Std3dot2b</t>
  </si>
  <si>
    <t>Std3dot2c</t>
  </si>
  <si>
    <t>Std3dot2d</t>
  </si>
  <si>
    <t>Std3dot2</t>
  </si>
  <si>
    <t>Std3dot3</t>
  </si>
  <si>
    <t>Std3dot4</t>
  </si>
  <si>
    <t>Std4dot1a</t>
  </si>
  <si>
    <t>Std4dot1b</t>
  </si>
  <si>
    <t>Std4dot1c</t>
  </si>
  <si>
    <t>Std4dot1d</t>
  </si>
  <si>
    <t>Std4dot1e</t>
  </si>
  <si>
    <t>Std4dot1f</t>
  </si>
  <si>
    <t>Std4dot1</t>
  </si>
  <si>
    <t>EmplName</t>
  </si>
  <si>
    <t>Is18OrOlder</t>
  </si>
  <si>
    <t>RecdDiploma</t>
  </si>
  <si>
    <t>NotShareHshld</t>
  </si>
  <si>
    <t>NotSpouseParentConsvtr</t>
  </si>
  <si>
    <t>ChkComplDps</t>
  </si>
  <si>
    <t>ChkComplEmr</t>
  </si>
  <si>
    <t>ChkComplNar</t>
  </si>
  <si>
    <t>NoBarsEmplmnt</t>
  </si>
  <si>
    <t>DtOfHireInRvwPrd</t>
  </si>
  <si>
    <t>III.3. Were all purchased items/services delivered to the individual prior to billing?</t>
  </si>
  <si>
    <t>XtasMonitoringWbk1</t>
  </si>
  <si>
    <t>XtasComplianceSummary</t>
  </si>
  <si>
    <t>XtasEmplReqs</t>
  </si>
  <si>
    <t>XtasIwpData</t>
  </si>
  <si>
    <t>XtasIwpStd2EmplReqs</t>
  </si>
  <si>
    <t>SpreadsheetInfo</t>
  </si>
  <si>
    <t>ContractNumbers</t>
  </si>
  <si>
    <t>Amount Authorized</t>
  </si>
  <si>
    <t>Amount Verified</t>
  </si>
  <si>
    <t>Amount Disallowed</t>
  </si>
  <si>
    <r>
      <t xml:space="preserve">NOTE 2: </t>
    </r>
    <r>
      <rPr>
        <sz val="10"/>
        <rFont val="Arial"/>
        <family val="2"/>
      </rPr>
      <t>Moving expenses can include the cost of a designated mover or retail store to deliver or move furniture, major appliances, and other items approved as required for the individual to relocate to the community. Moving expenses do not include the cos</t>
    </r>
    <r>
      <rPr>
        <b/>
        <sz val="10"/>
        <rFont val="Arial"/>
        <family val="2"/>
      </rPr>
      <t>t of transporting the nursing facility individual to their new residence in the community. Cost of transporting the individual to their new residence is not billable to DADS.</t>
    </r>
  </si>
  <si>
    <t>Review the Contract Monitoring Claims Report for date of billing; review service delivery documentation for date of delivery</t>
  </si>
  <si>
    <r>
      <t>d.</t>
    </r>
    <r>
      <rPr>
        <sz val="7"/>
        <color theme="1"/>
        <rFont val="Times New Roman"/>
        <family val="1"/>
      </rPr>
      <t xml:space="preserve">   </t>
    </r>
    <r>
      <rPr>
        <sz val="10"/>
        <color theme="1"/>
        <rFont val="Arial"/>
        <family val="2"/>
      </rPr>
      <t>Enter the amount paid from Contract Monitoring Claims Report                              $____________**manual_____________</t>
    </r>
  </si>
  <si>
    <t>To offset the amount(s) due to DADS the contractor must submit negative bills (by individual) as indicated below within 60 calendar days from the date of the exit conference or if applicable, the date the contractor receives Form 5997.</t>
  </si>
  <si>
    <t>1. DADS did not identify a financial error?</t>
  </si>
  <si>
    <t>IV.1. DADS did not identify a financial error?</t>
  </si>
  <si>
    <t>Dates of Monitoring Period</t>
  </si>
  <si>
    <t xml:space="preserve">TAS Total </t>
  </si>
  <si>
    <t xml:space="preserve">2.  For each unlicensed employee hired during the monitoring period, was a background check resulting in no bars to employment, conducted on or prior to date of hire, or if later, first date of service delivery?  </t>
  </si>
  <si>
    <r>
      <t>Column B</t>
    </r>
    <r>
      <rPr>
        <sz val="9"/>
        <color theme="1"/>
        <rFont val="Arial"/>
        <family val="2"/>
      </rPr>
      <t xml:space="preserve">: Select “Y” if the employee is 18 years of age or older </t>
    </r>
  </si>
  <si>
    <r>
      <t>Column C:</t>
    </r>
    <r>
      <rPr>
        <sz val="9"/>
        <color theme="1"/>
        <rFont val="Arial"/>
        <family val="2"/>
      </rPr>
      <t xml:space="preserve"> Select “Y” if the employee received a high school diploma or an equivalent</t>
    </r>
    <r>
      <rPr>
        <i/>
        <sz val="9"/>
        <color theme="1"/>
        <rFont val="Arial"/>
        <family val="2"/>
      </rPr>
      <t xml:space="preserve">. </t>
    </r>
  </si>
  <si>
    <r>
      <t>Column D:</t>
    </r>
    <r>
      <rPr>
        <sz val="9"/>
        <color theme="1"/>
        <rFont val="Arial"/>
        <family val="2"/>
      </rPr>
      <t xml:space="preserve"> Select “Y” if the employee does not share a household with the individual</t>
    </r>
    <r>
      <rPr>
        <i/>
        <sz val="9"/>
        <color theme="1"/>
        <rFont val="Arial"/>
        <family val="2"/>
      </rPr>
      <t xml:space="preserve">. </t>
    </r>
  </si>
  <si>
    <r>
      <t>Column E:</t>
    </r>
    <r>
      <rPr>
        <sz val="9"/>
        <color theme="1"/>
        <rFont val="Arial"/>
        <family val="2"/>
      </rPr>
      <t xml:space="preserve"> Select “Y” if the employee is not the</t>
    </r>
    <r>
      <rPr>
        <b/>
        <sz val="9"/>
        <color theme="1"/>
        <rFont val="Arial"/>
        <family val="2"/>
      </rPr>
      <t xml:space="preserve"> </t>
    </r>
    <r>
      <rPr>
        <sz val="9"/>
        <color theme="1"/>
        <rFont val="Arial"/>
        <family val="2"/>
      </rPr>
      <t>individual’s spouse, parent (if individual is a minor child), or legal conservator of the individual</t>
    </r>
  </si>
  <si>
    <t>Date of Hire/ First service is within the Monitoring period</t>
  </si>
  <si>
    <r>
      <t>II.2</t>
    </r>
    <r>
      <rPr>
        <sz val="10"/>
        <color theme="1"/>
        <rFont val="Courier New"/>
        <family val="3"/>
      </rPr>
      <t xml:space="preserve">  </t>
    </r>
    <r>
      <rPr>
        <b/>
        <sz val="10"/>
        <color theme="1"/>
        <rFont val="Arial"/>
        <family val="2"/>
      </rPr>
      <t xml:space="preserve">For each employee hired during the monitoring period, was a background check resulting in no bars to employment, conducted on or prior to date of hire, or if later, first date of service delivery?  </t>
    </r>
  </si>
  <si>
    <t>Review the documentation that supports the amount paid for each Contract Monitoring Claims Report billing period for Service Code 53 within the monitoring period.</t>
  </si>
  <si>
    <r>
      <t>·</t>
    </r>
    <r>
      <rPr>
        <sz val="7"/>
        <color theme="1"/>
        <rFont val="Times New Roman"/>
        <family val="1"/>
      </rPr>
      <t xml:space="preserve">  </t>
    </r>
    <r>
      <rPr>
        <sz val="9"/>
        <color theme="1"/>
        <rFont val="Arial"/>
        <family val="2"/>
      </rPr>
      <t>Complete Column D if the date in Column C. is within the monitoring period. If “N”, STOP. Leave  column E blank;</t>
    </r>
  </si>
  <si>
    <t>Date in Column C is within the Monitoring Period</t>
  </si>
  <si>
    <t>Individual ID Number</t>
  </si>
  <si>
    <t>Individual ID</t>
  </si>
  <si>
    <t>Record Review Period
Begin Date</t>
  </si>
  <si>
    <t>Record Review Period
End Date</t>
  </si>
  <si>
    <t>Review service delivery documentation for the monitoring period to complete the EMPLOYEE REQUIREMENTS TABLE, Columns A and B for each individual in the sample.</t>
  </si>
  <si>
    <r>
      <t>Column A</t>
    </r>
    <r>
      <rPr>
        <sz val="9"/>
        <color theme="1"/>
        <rFont val="Arial"/>
        <family val="2"/>
      </rPr>
      <t>: Enter the name(s) of each employee that provided TAS to the individual during the monitoring period.</t>
    </r>
  </si>
  <si>
    <t>DtMonitoringPdBgn</t>
  </si>
  <si>
    <t>DtMonitoringPdEnd</t>
  </si>
  <si>
    <t>DtOfRevisedExit</t>
  </si>
  <si>
    <r>
      <t>2a.</t>
    </r>
    <r>
      <rPr>
        <b/>
        <sz val="12"/>
        <color rgb="FF000000"/>
        <rFont val="Arial"/>
        <family val="2"/>
      </rPr>
      <t xml:space="preserve"> </t>
    </r>
    <r>
      <rPr>
        <b/>
        <sz val="10"/>
        <color rgb="FF000000"/>
        <rFont val="Arial"/>
        <family val="2"/>
      </rPr>
      <t>Does the contractor have a written process for screening employees and contractors for exclusion from participation in Medicare, Medicaid, the State Children’s Health Insurance Program and all Federal health care programs:</t>
    </r>
  </si>
  <si>
    <t>Std1dot2b</t>
  </si>
  <si>
    <t>(Revised)</t>
  </si>
  <si>
    <t>L</t>
  </si>
  <si>
    <t>I-J</t>
  </si>
  <si>
    <r>
      <t>·</t>
    </r>
    <r>
      <rPr>
        <sz val="7"/>
        <color rgb="FF000000"/>
        <rFont val="Times New Roman"/>
        <family val="1"/>
      </rPr>
      <t xml:space="preserve">         </t>
    </r>
    <r>
      <rPr>
        <sz val="10"/>
        <color rgb="FF000000"/>
        <rFont val="Arial"/>
        <family val="2"/>
      </rPr>
      <t xml:space="preserve">prior to hiring or contracting and on a monthly basis; </t>
    </r>
  </si>
  <si>
    <r>
      <t>·</t>
    </r>
    <r>
      <rPr>
        <sz val="7"/>
        <color rgb="FF000000"/>
        <rFont val="Times New Roman"/>
        <family val="1"/>
      </rPr>
      <t xml:space="preserve">         </t>
    </r>
    <r>
      <rPr>
        <sz val="10"/>
        <color rgb="FF000000"/>
        <rFont val="Arial"/>
        <family val="2"/>
      </rPr>
      <t>that includes a search of the federal HHS Office of Inspector General (HHS-OIG) List of Excluded Individuals/Entities (LEIE) website and the Texas HHSC Office of the Inspector General List of Excluded Individuals/Entities (LEIE) website;</t>
    </r>
  </si>
  <si>
    <r>
      <t>·</t>
    </r>
    <r>
      <rPr>
        <sz val="7"/>
        <color rgb="FF000000"/>
        <rFont val="Times New Roman"/>
        <family val="1"/>
      </rPr>
      <t xml:space="preserve">         </t>
    </r>
    <r>
      <rPr>
        <sz val="10"/>
        <color rgb="FF000000"/>
        <rFont val="Arial"/>
        <family val="2"/>
      </rPr>
      <t>prohibits payment for any items or services furnished, ordered, or prescribed by an excluded individual or entity; and</t>
    </r>
  </si>
  <si>
    <r>
      <t>·</t>
    </r>
    <r>
      <rPr>
        <sz val="7"/>
        <color rgb="FF000000"/>
        <rFont val="Times New Roman"/>
        <family val="1"/>
      </rPr>
      <t xml:space="preserve">         </t>
    </r>
    <r>
      <rPr>
        <sz val="10"/>
        <color rgb="FF000000"/>
        <rFont val="Arial"/>
        <family val="2"/>
      </rPr>
      <t>requires the contractor to immediately self report any exclusion information discovered to HHSC-OIG</t>
    </r>
  </si>
  <si>
    <t xml:space="preserve">           •     whether or not the employee/contractor appeared in databases</t>
  </si>
  <si>
    <t xml:space="preserve">           •     copy of self report; and</t>
  </si>
  <si>
    <t xml:space="preserve">           •     printed name(s) and signature of staff responsible for completing the searches</t>
  </si>
  <si>
    <t xml:space="preserve">     •     first and last names and date of birth of all employees and contractors subject to search    requirements</t>
  </si>
  <si>
    <t xml:space="preserve">           •     The date(s) of the searches</t>
  </si>
  <si>
    <t xml:space="preserve">o Select one month within the monitoring period and ask the contractor to provide evidence of LEIE checks conducted for that month:   </t>
  </si>
  <si>
    <t>Standard Number</t>
  </si>
  <si>
    <t>Comments</t>
  </si>
  <si>
    <r>
      <t>c.</t>
    </r>
    <r>
      <rPr>
        <sz val="7"/>
        <color theme="1"/>
        <rFont val="Times New Roman"/>
        <family val="1"/>
      </rPr>
      <t xml:space="preserve">   </t>
    </r>
    <r>
      <rPr>
        <sz val="10"/>
        <color theme="1"/>
        <rFont val="Arial"/>
        <family val="2"/>
      </rPr>
      <t xml:space="preserve">Enter the lesser amount of a. or b. (Verified Amount) </t>
    </r>
  </si>
  <si>
    <t>(Demand for Payment Notice, sum Column L)</t>
  </si>
  <si>
    <t>I.</t>
  </si>
  <si>
    <t>Employee is licensed</t>
  </si>
  <si>
    <t>Review the contractor’s supporting documentation to answer Columns B-I</t>
  </si>
  <si>
    <r>
      <t xml:space="preserve">Column I: </t>
    </r>
    <r>
      <rPr>
        <sz val="9"/>
        <color theme="1"/>
        <rFont val="Arial"/>
        <family val="2"/>
      </rPr>
      <t xml:space="preserve">Select “Y” if none of the three checks barred the unlicensed attendant from employment.
For a list of barrable offenses, see tab </t>
    </r>
    <r>
      <rPr>
        <b/>
        <sz val="9"/>
        <color theme="1"/>
        <rFont val="Arial"/>
        <family val="2"/>
      </rPr>
      <t>EMPLOYEE REQUIREMENTS TABLE</t>
    </r>
  </si>
  <si>
    <r>
      <t>·</t>
    </r>
    <r>
      <rPr>
        <sz val="7"/>
        <rFont val="Times New Roman"/>
        <family val="1"/>
      </rPr>
      <t xml:space="preserve">   </t>
    </r>
    <r>
      <rPr>
        <sz val="9"/>
        <rFont val="Arial"/>
        <family val="2"/>
      </rPr>
      <t>If “N”, complete columns A - L on the TAS Monitoring Workbook - Demand for Payment. Enter the amount on line c (above) in column “J” - Amount Verified. If the contractor corrected the billing at any time prior to the exit, do not enter the amount on the Demand for Payment.  Indicate on the Notes page that “no recoupment is required; contractor has completed negative billing.</t>
    </r>
  </si>
  <si>
    <r>
      <t>Column H:</t>
    </r>
    <r>
      <rPr>
        <sz val="9"/>
        <color theme="1"/>
        <rFont val="Arial"/>
        <family val="2"/>
      </rPr>
      <t xml:space="preserve"> Select “Y” if the check was completed within the required timeframe.
        </t>
    </r>
    <r>
      <rPr>
        <b/>
        <sz val="9"/>
        <color theme="1"/>
        <rFont val="Arial"/>
        <family val="2"/>
      </rPr>
      <t>NOTE</t>
    </r>
    <r>
      <rPr>
        <sz val="9"/>
        <color theme="1"/>
        <rFont val="Arial"/>
        <family val="2"/>
      </rPr>
      <t>: An agency may employ a private agency to secure criminal history information from the DPS</t>
    </r>
  </si>
  <si>
    <r>
      <t>Column G:</t>
    </r>
    <r>
      <rPr>
        <sz val="9"/>
        <color theme="1"/>
        <rFont val="Arial"/>
        <family val="2"/>
      </rPr>
      <t xml:space="preserve"> Select "Y" if the employee is currently licensed by another regulator or under another Texas law. (Must show proof of current license)
        </t>
    </r>
    <r>
      <rPr>
        <b/>
        <sz val="9"/>
        <color theme="1"/>
        <rFont val="Arial"/>
        <family val="2"/>
      </rPr>
      <t>NOTE:</t>
    </r>
    <r>
      <rPr>
        <sz val="9"/>
        <color theme="1"/>
        <rFont val="Arial"/>
        <family val="2"/>
      </rPr>
      <t xml:space="preserve"> If Column G is Y skip Columns H and I</t>
    </r>
  </si>
  <si>
    <t xml:space="preserve">                  • DPS Criminal History check must be conducted on or before the first date of service delivery.</t>
  </si>
  <si>
    <t xml:space="preserve">                  • Employee Misconduct Registry and Nurse Aide Registry checks must be conducted on or prior to date of hire or, if later, first date of service delivery. </t>
  </si>
  <si>
    <t>EmployeeIsLicensed</t>
  </si>
  <si>
    <t>Posting Date</t>
  </si>
  <si>
    <t xml:space="preserve">1. Are complaints documented, investigated and resolved within thirty days from the receipt of the complaint? </t>
  </si>
  <si>
    <t>Review the contractor’s complaint log to verify each of the following:
     • date of investigation is within thirty days from receipt of the complaint, unless the contractor documented reasonable cause for the delay;
     • the finding of the investigation; and
     • resolution of the complaint.</t>
  </si>
  <si>
    <r>
      <t>Reference</t>
    </r>
    <r>
      <rPr>
        <sz val="8"/>
        <color rgb="FF000000"/>
        <rFont val="Arial"/>
        <family val="2"/>
      </rPr>
      <t>:</t>
    </r>
    <r>
      <rPr>
        <b/>
        <sz val="8"/>
        <color theme="1"/>
        <rFont val="Arial"/>
        <family val="2"/>
      </rPr>
      <t xml:space="preserve"> </t>
    </r>
    <r>
      <rPr>
        <sz val="8"/>
        <color theme="1"/>
        <rFont val="Arial"/>
        <family val="2"/>
      </rPr>
      <t>40 TAC</t>
    </r>
    <r>
      <rPr>
        <b/>
        <sz val="8"/>
        <color theme="1"/>
        <rFont val="Arial"/>
        <family val="2"/>
      </rPr>
      <t xml:space="preserve"> </t>
    </r>
    <r>
      <rPr>
        <sz val="8"/>
        <color theme="1"/>
        <rFont val="Arial"/>
        <family val="2"/>
      </rPr>
      <t>§49.309 Complaint Process</t>
    </r>
  </si>
  <si>
    <r>
      <t xml:space="preserve">Reference: </t>
    </r>
    <r>
      <rPr>
        <sz val="8"/>
        <color theme="1"/>
        <rFont val="Arial"/>
        <family val="2"/>
      </rPr>
      <t>40 TAC §49.304 Background Checks</t>
    </r>
  </si>
  <si>
    <t>3a. Does the contractor have a policy/procedure for reporting and investigating an allegation of abuse, neglect and exploitation regarding an individual?</t>
  </si>
  <si>
    <t>• comply with applicable laws and rules governing services provided under the contract;</t>
  </si>
  <si>
    <t>• require the contractor to report an allegation of ANE to the appropriate investigative authority;</t>
  </si>
  <si>
    <t>• ensure the contractor's employees, subcontractors, and volunteers are knowledgable of acts that constitute ANE, how to report and methods to prevent the occurrence of ANE; and</t>
  </si>
  <si>
    <r>
      <t>Reference</t>
    </r>
    <r>
      <rPr>
        <sz val="8"/>
        <color theme="1"/>
        <rFont val="Times New Roman"/>
        <family val="1"/>
      </rPr>
      <t xml:space="preserve">:  </t>
    </r>
    <r>
      <rPr>
        <sz val="8"/>
        <color rgb="FF000000"/>
        <rFont val="Times New Roman"/>
        <family val="1"/>
      </rPr>
      <t xml:space="preserve">40 TAC </t>
    </r>
    <r>
      <rPr>
        <sz val="8"/>
        <color theme="1"/>
        <rFont val="Times New Roman"/>
        <family val="1"/>
      </rPr>
      <t xml:space="preserve">§49.304 Background Checks; </t>
    </r>
    <r>
      <rPr>
        <sz val="8"/>
        <color rgb="FF000000"/>
        <rFont val="Times New Roman"/>
        <family val="1"/>
      </rPr>
      <t xml:space="preserve">40 TAC </t>
    </r>
    <r>
      <rPr>
        <sz val="8"/>
        <color theme="1"/>
        <rFont val="Times New Roman"/>
        <family val="1"/>
      </rPr>
      <t>§93 Employee Misconduct Registry; Chapter 250 Health and Safety Code §250.003 Nurse Aide Registry and Criminal History checks of Employees and Applicants for Employment in Certain Facilities Serving the Elderly or Persons with Disabilities</t>
    </r>
  </si>
  <si>
    <r>
      <t>(</t>
    </r>
    <r>
      <rPr>
        <i/>
        <sz val="9"/>
        <color theme="1"/>
        <rFont val="Arial"/>
        <family val="2"/>
      </rPr>
      <t>See Individual Work Papers for items III 1-6)</t>
    </r>
  </si>
  <si>
    <r>
      <rPr>
        <b/>
        <sz val="8"/>
        <color theme="1"/>
        <rFont val="Arial"/>
        <family val="2"/>
      </rPr>
      <t xml:space="preserve">Reference:  </t>
    </r>
    <r>
      <rPr>
        <sz val="8"/>
        <color theme="1"/>
        <rFont val="Arial"/>
        <family val="2"/>
      </rPr>
      <t>40 TAC §62.33 Service Delivery; 40 TAC §62.41 Record Keeping; Transition Assistance Services Orientation Handbook Section 5000, Delivery of Transition Services (TAS)</t>
    </r>
  </si>
  <si>
    <r>
      <rPr>
        <b/>
        <sz val="8"/>
        <color theme="1"/>
        <rFont val="Arial"/>
        <family val="2"/>
      </rPr>
      <t>Reference:</t>
    </r>
    <r>
      <rPr>
        <sz val="8"/>
        <color theme="1"/>
        <rFont val="Arial"/>
        <family val="2"/>
      </rPr>
      <t xml:space="preserve">  TAS Orientation Handbook, Section 8000, Frequently Asked Questions – Information Letter No. 04-42</t>
    </r>
  </si>
  <si>
    <t>5. The individual and LAR were informed, orally and in writing, of how to report complaints and allegations of abuse, neglect, or exploitation before service initiation?</t>
  </si>
  <si>
    <r>
      <rPr>
        <b/>
        <sz val="8"/>
        <color theme="1"/>
        <rFont val="Arial"/>
        <family val="2"/>
      </rPr>
      <t xml:space="preserve">Reference:  </t>
    </r>
    <r>
      <rPr>
        <sz val="8"/>
        <color theme="1"/>
        <rFont val="Arial"/>
        <family val="2"/>
      </rPr>
      <t>40 TAC §62.33 Service Delivery; Transition Assistance Services Orientation Handbook Section 6000, Reimbursement and Billing</t>
    </r>
  </si>
  <si>
    <t>6. The individual and LAR were informed, orally and in writing, of how to report complaints and allegations of abuse, neglect, or exploitation at least once every 12 months? (Effective 9/1/2014)</t>
  </si>
  <si>
    <r>
      <t xml:space="preserve">Select “NA” if the individual </t>
    </r>
    <r>
      <rPr>
        <u/>
        <sz val="10"/>
        <color theme="1"/>
        <rFont val="Arial"/>
        <family val="2"/>
      </rPr>
      <t>did</t>
    </r>
    <r>
      <rPr>
        <sz val="10"/>
        <color theme="1"/>
        <rFont val="Arial"/>
        <family val="2"/>
      </rPr>
      <t xml:space="preserve"> relocate.</t>
    </r>
  </si>
  <si>
    <t>III.5. The individual and LAR were informed, orally and in writing, of how to report complaints and allegations of abuse, neglect, or exploitation before service initiation?</t>
  </si>
  <si>
    <t>i. If entered services during the monitoring period - verify date of notice is prior to or on the date of service initiation; or</t>
  </si>
  <si>
    <r>
      <t>·</t>
    </r>
    <r>
      <rPr>
        <sz val="10"/>
        <color theme="1"/>
        <rFont val="Times New Roman"/>
        <family val="1"/>
      </rPr>
      <t xml:space="preserve"> </t>
    </r>
    <r>
      <rPr>
        <sz val="10"/>
        <color theme="1"/>
        <rFont val="Arial"/>
        <family val="2"/>
      </rPr>
      <t>Select “Y” if there is evidence the contractor attempted to recoup expenditures for purchased items/services.</t>
    </r>
  </si>
  <si>
    <r>
      <t>·</t>
    </r>
    <r>
      <rPr>
        <sz val="10"/>
        <color theme="1"/>
        <rFont val="Times New Roman"/>
        <family val="1"/>
      </rPr>
      <t xml:space="preserve"> </t>
    </r>
    <r>
      <rPr>
        <sz val="10"/>
        <color theme="1"/>
        <rFont val="Arial"/>
        <family val="2"/>
      </rPr>
      <t>Select “N” if there is no evidence of attempts to recoup expenditures.</t>
    </r>
    <r>
      <rPr>
        <sz val="10"/>
        <color theme="1"/>
        <rFont val="Courier New"/>
        <family val="3"/>
      </rPr>
      <t xml:space="preserve">                                                    </t>
    </r>
  </si>
  <si>
    <t>III.6. The individual and LAR were informed, orally and in writing, of how to report complaints and allegations of abuse, neglect, or exploitation at least once every 12 months? (Effective 9/1/2014)</t>
  </si>
  <si>
    <t>• Select "Y" if notice was given within 12 months of the previous notice</t>
  </si>
  <si>
    <t>• Select "N" if the annual notice was due after 9/1/2014 but individual and/or LAR were not informed</t>
  </si>
  <si>
    <t>f. Did the contractor provide evidence that the over-billed amount was negative billed and successfully processed and finalized prior to receiving the sample?</t>
  </si>
  <si>
    <t>Complete columns A-J by entering original payment information in Contract Monitoring Claims Report
Enter "N" on the applicable billing standard for each individual listed below when no evidence of successfully processed and finalized negative billing prior to the contractor receiving the sample.</t>
  </si>
  <si>
    <t>Review the contractor's policy and procedures related to ANE to verify compliance with the required elements:</t>
  </si>
  <si>
    <t>• prohibit the contractor from discharging or retaliating against an individual, employee, subcontractor, volunteer or others.</t>
  </si>
  <si>
    <t>2b. Does the contractor conduct or contract with an entity to conduct monthly searches of the federal and state List of Excluded Individuals/Entities for all employees and contractors and document:</t>
  </si>
  <si>
    <r>
      <t>Reference</t>
    </r>
    <r>
      <rPr>
        <sz val="8"/>
        <color theme="1"/>
        <rFont val="Arial"/>
        <family val="2"/>
      </rPr>
      <t>:40 TAC §49.304 Background Checks; 40 TAC §49.305 Records</t>
    </r>
  </si>
  <si>
    <r>
      <t>Reference</t>
    </r>
    <r>
      <rPr>
        <sz val="8"/>
        <color theme="1"/>
        <rFont val="Arial"/>
        <family val="2"/>
      </rPr>
      <t>: 40 TAC §49.310, Abuse, Neglect, and Exploitation Allegations</t>
    </r>
  </si>
  <si>
    <t>3b. At least annually, did the contractor review incidents of confirmed abuse, neglect or exploitation of which they are notified and identify program process improvements that will prevent reoccurrence and improve service delivery? (Effective 09/01/2014)</t>
  </si>
  <si>
    <t>• Mark "NA" if the contractor has not been notified of any confirmed incidents of abuse, neglect, or exploitation on or after 09/01/2014</t>
  </si>
  <si>
    <t>• Mark "NA" if the contractor was notified of confirmed abuse, neglect, or exploitation on or after 09/01/2014; however, the annual review is not yet due</t>
  </si>
  <si>
    <t>• Mark "Y" if the contractor has been notified of confirmed incidents of abuse, neglect, or exploitation on or after 09/01/2014 and, at least annually, identified program process improvements to prevent reoccurrence and improve service delivery.</t>
  </si>
  <si>
    <r>
      <t xml:space="preserve">Reference:  </t>
    </r>
    <r>
      <rPr>
        <sz val="8"/>
        <color theme="1"/>
        <rFont val="Arial"/>
        <family val="2"/>
      </rPr>
      <t>40 TAC §62.33 Service Delivery</t>
    </r>
  </si>
  <si>
    <r>
      <t xml:space="preserve">ii. If entered service prior to the monitoring period then "NA"
</t>
    </r>
    <r>
      <rPr>
        <b/>
        <sz val="10"/>
        <color theme="1"/>
        <rFont val="Arial"/>
        <family val="2"/>
      </rPr>
      <t>Note:</t>
    </r>
    <r>
      <rPr>
        <sz val="10"/>
        <color theme="1"/>
        <rFont val="Arial"/>
        <family val="2"/>
      </rPr>
      <t xml:space="preserve"> Informing the Individual and LAR regarding ANE applies to those individuals who entered services on or after 09/01/2014</t>
    </r>
  </si>
  <si>
    <t>Std1dot2a</t>
  </si>
  <si>
    <t>Std1dot3a</t>
  </si>
  <si>
    <t>Std1dot3aComments</t>
  </si>
  <si>
    <t>Std1dot3b</t>
  </si>
  <si>
    <t>Std1dot3bComments</t>
  </si>
  <si>
    <t>Std1Comments</t>
  </si>
  <si>
    <t>Std3dot5Comments</t>
  </si>
  <si>
    <t>Std3dot5NumberYes</t>
  </si>
  <si>
    <t>Std3dot5NumberNo</t>
  </si>
  <si>
    <t>Std3dot6Comments</t>
  </si>
  <si>
    <t>Std3dot6NumberYes</t>
  </si>
  <si>
    <t>Std3dot6NumberNo</t>
  </si>
  <si>
    <t>Std3dot5</t>
  </si>
  <si>
    <t>Std3dot6</t>
  </si>
  <si>
    <r>
      <rPr>
        <b/>
        <sz val="8"/>
        <color theme="1"/>
        <rFont val="Arial"/>
        <family val="2"/>
      </rPr>
      <t>Reference:</t>
    </r>
    <r>
      <rPr>
        <sz val="8"/>
        <color theme="1"/>
        <rFont val="Arial"/>
        <family val="2"/>
      </rPr>
      <t xml:space="preserve">  40 TAC §49.309 Complaint Process; 40 TAC §49.310 Abuse, Neglect, and Exploitation Allegations</t>
    </r>
  </si>
  <si>
    <t>• Select "NA" if individual entered services during monitoring period, and annual notice was not yet due
• Select "NA" if individual entered services prior to 9/1/2014 and annual notice is not yet due</t>
  </si>
  <si>
    <r>
      <t>Column F</t>
    </r>
    <r>
      <rPr>
        <sz val="9"/>
        <color theme="1"/>
        <rFont val="Arial"/>
        <family val="2"/>
      </rPr>
      <t>: Select “Y” if the employee was hired/first date of service was within the monitoring period. If ”N”- leave columns H and I blank.</t>
    </r>
  </si>
  <si>
    <t>The check was completed as required (If F is ”N”, leave blank)</t>
  </si>
  <si>
    <t>No Bars- Attendant is Employable (If F is ”N”, leave blank)</t>
  </si>
  <si>
    <r>
      <rPr>
        <b/>
        <sz val="8"/>
        <color theme="1"/>
        <rFont val="Arial"/>
        <family val="2"/>
      </rPr>
      <t>Reference:</t>
    </r>
    <r>
      <rPr>
        <sz val="8"/>
        <color theme="1"/>
        <rFont val="Arial"/>
        <family val="2"/>
      </rPr>
      <t xml:space="preserve">  40 TAC §62.33 Service Delivery; Information Letter No. 09-25; Information Letter 14-74, Contract and Fiscal Compliance Monitoring - Updated Negative Billing Procedures; 40 TAC §49.311 Claims Payment</t>
    </r>
  </si>
  <si>
    <t>5.0.5</t>
  </si>
  <si>
    <t xml:space="preserve">           •     date any excluded employee/contractor was self-reported to HHSC-OIG</t>
  </si>
  <si>
    <t>ICN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</si>
</sst>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mm/dd/yyyy"/>
    <numFmt numFmtId="166" formatCode="0.0000"/>
    <numFmt numFmtId="167" formatCode="mm/yyyy"/>
    <numFmt numFmtId="168" formatCode="[$-409]mmmm\ d\,\ yyyy;@"/>
  </numFmts>
  <fonts count="54" x14ac:knownFonts="1">
    <font>
      <sz val="11"/>
      <color theme="1"/>
      <name val="Arial"/>
      <family val="2"/>
    </font>
    <font>
      <sz val="11"/>
      <color theme="1"/>
      <name val="Calibri"/>
      <family val="2"/>
      <scheme val="minor"/>
    </font>
    <font>
      <b/>
      <sz val="11"/>
      <color theme="1"/>
      <name val="Arial"/>
      <family val="2"/>
    </font>
    <font>
      <sz val="10"/>
      <color theme="1"/>
      <name val="Times New Roman"/>
      <family val="1"/>
    </font>
    <font>
      <sz val="12"/>
      <color theme="1"/>
      <name val="Times New Roman"/>
      <family val="1"/>
    </font>
    <font>
      <b/>
      <sz val="9"/>
      <color theme="1"/>
      <name val="Arial"/>
      <family val="2"/>
    </font>
    <font>
      <sz val="9"/>
      <color theme="1"/>
      <name val="Arial"/>
      <family val="2"/>
    </font>
    <font>
      <b/>
      <sz val="8"/>
      <color theme="1"/>
      <name val="Arial"/>
      <family val="2"/>
    </font>
    <font>
      <sz val="9"/>
      <color theme="1"/>
      <name val="Times New Roman"/>
      <family val="1"/>
    </font>
    <font>
      <b/>
      <sz val="12"/>
      <color theme="1"/>
      <name val="Arial"/>
      <family val="2"/>
    </font>
    <font>
      <b/>
      <sz val="11"/>
      <color theme="1"/>
      <name val="Times New Roman"/>
      <family val="1"/>
    </font>
    <font>
      <sz val="8"/>
      <color theme="1"/>
      <name val="Arial"/>
      <family val="2"/>
    </font>
    <font>
      <b/>
      <sz val="10"/>
      <color theme="1"/>
      <name val="Arial"/>
      <family val="2"/>
    </font>
    <font>
      <sz val="10"/>
      <color theme="1"/>
      <name val="Arial"/>
      <family val="2"/>
    </font>
    <font>
      <sz val="9"/>
      <color theme="1"/>
      <name val="Courier New"/>
      <family val="3"/>
    </font>
    <font>
      <sz val="7"/>
      <color theme="1"/>
      <name val="Times New Roman"/>
      <family val="1"/>
    </font>
    <font>
      <b/>
      <sz val="8"/>
      <color rgb="FF000000"/>
      <name val="Arial"/>
      <family val="2"/>
    </font>
    <font>
      <sz val="8"/>
      <color rgb="FF000000"/>
      <name val="Arial"/>
      <family val="2"/>
    </font>
    <font>
      <b/>
      <sz val="12"/>
      <color rgb="FF000000"/>
      <name val="Arial"/>
      <family val="2"/>
    </font>
    <font>
      <b/>
      <sz val="10"/>
      <color rgb="FF000000"/>
      <name val="Arial"/>
      <family val="2"/>
    </font>
    <font>
      <sz val="10"/>
      <color rgb="FF000000"/>
      <name val="Symbol"/>
      <family val="1"/>
      <charset val="2"/>
    </font>
    <font>
      <sz val="7"/>
      <color rgb="FF000000"/>
      <name val="Times New Roman"/>
      <family val="1"/>
    </font>
    <font>
      <b/>
      <sz val="7"/>
      <color theme="1"/>
      <name val="Times New Roman"/>
      <family val="1"/>
    </font>
    <font>
      <sz val="12"/>
      <color theme="1"/>
      <name val="Arial"/>
      <family val="2"/>
    </font>
    <font>
      <i/>
      <sz val="9"/>
      <color theme="1"/>
      <name val="Arial"/>
      <family val="2"/>
    </font>
    <font>
      <i/>
      <sz val="10"/>
      <color theme="1"/>
      <name val="Arial"/>
      <family val="2"/>
    </font>
    <font>
      <b/>
      <sz val="8"/>
      <color theme="1"/>
      <name val="Times New Roman"/>
      <family val="1"/>
    </font>
    <font>
      <sz val="8"/>
      <color theme="1"/>
      <name val="Times New Roman"/>
      <family val="1"/>
    </font>
    <font>
      <sz val="8"/>
      <color rgb="FF000000"/>
      <name val="Times New Roman"/>
      <family val="1"/>
    </font>
    <font>
      <sz val="11"/>
      <color theme="1"/>
      <name val="Calibri"/>
      <family val="2"/>
      <scheme val="minor"/>
    </font>
    <font>
      <b/>
      <sz val="12"/>
      <color theme="1"/>
      <name val="Courier New"/>
      <family val="3"/>
    </font>
    <font>
      <sz val="10"/>
      <color theme="1"/>
      <name val="Symbol"/>
      <family val="1"/>
      <charset val="2"/>
    </font>
    <font>
      <sz val="9"/>
      <color theme="1"/>
      <name val="Symbol"/>
      <family val="1"/>
      <charset val="2"/>
    </font>
    <font>
      <sz val="10"/>
      <color theme="1"/>
      <name val="Courier New"/>
      <family val="3"/>
    </font>
    <font>
      <u/>
      <sz val="10"/>
      <color theme="1"/>
      <name val="Arial"/>
      <family val="2"/>
    </font>
    <font>
      <sz val="10"/>
      <color theme="1"/>
      <name val="Calibri"/>
      <family val="2"/>
      <scheme val="minor"/>
    </font>
    <font>
      <sz val="8"/>
      <color theme="1"/>
      <name val="Courier New"/>
      <family val="3"/>
    </font>
    <font>
      <sz val="11"/>
      <color theme="1"/>
      <name val="Times New Roman"/>
      <family val="1"/>
    </font>
    <font>
      <b/>
      <sz val="11"/>
      <color theme="1"/>
      <name val="Calibri"/>
      <family val="2"/>
      <scheme val="minor"/>
    </font>
    <font>
      <sz val="7"/>
      <name val="Times New Roman"/>
      <family val="1"/>
    </font>
    <font>
      <sz val="9"/>
      <name val="Arial"/>
      <family val="2"/>
    </font>
    <font>
      <sz val="11"/>
      <name val="Arial"/>
      <family val="2"/>
    </font>
    <font>
      <sz val="10"/>
      <name val="Symbol"/>
      <family val="1"/>
      <charset val="2"/>
    </font>
    <font>
      <sz val="9"/>
      <color indexed="8"/>
      <name val="Arial"/>
      <family val="2"/>
    </font>
    <font>
      <b/>
      <sz val="10"/>
      <color indexed="8"/>
      <name val="Arial"/>
      <family val="2"/>
    </font>
    <font>
      <sz val="10"/>
      <color indexed="8"/>
      <name val="Arial"/>
      <family val="2"/>
    </font>
    <font>
      <b/>
      <sz val="10"/>
      <name val="Arial"/>
      <family val="2"/>
    </font>
    <font>
      <sz val="10"/>
      <name val="Arial"/>
      <family val="2"/>
    </font>
    <font>
      <sz val="11"/>
      <color theme="1"/>
      <name val="Arial"/>
      <family val="2"/>
    </font>
    <font>
      <sz val="11"/>
      <color rgb="FF006100"/>
      <name val="Calibri"/>
      <family val="2"/>
      <scheme val="minor"/>
    </font>
    <font>
      <sz val="10"/>
      <color rgb="FF000000"/>
      <name val="Arial"/>
      <family val="2"/>
    </font>
    <font>
      <sz val="9"/>
      <color theme="0"/>
      <name val="Arial"/>
      <family val="2"/>
    </font>
    <font>
      <sz val="9"/>
      <color rgb="FFFF0000"/>
      <name val="Arial"/>
      <family val="2"/>
    </font>
    <font>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6EFCE"/>
      </patternFill>
    </fill>
    <fill>
      <patternFill patternType="solid">
        <fgColor rgb="FFFFFFCC"/>
      </patternFill>
    </fill>
    <fill>
      <patternFill patternType="solid">
        <fgColor rgb="FFCCFFCC"/>
        <bgColor rgb="FF66FF66"/>
      </patternFill>
    </fill>
    <fill>
      <patternFill patternType="solid">
        <fgColor rgb="FFCCFFCC"/>
        <bgColor indexed="64"/>
      </patternFill>
    </fill>
    <fill>
      <patternFill patternType="solid">
        <fgColor theme="0"/>
        <bgColor indexed="64"/>
      </patternFill>
    </fill>
  </fills>
  <borders count="82">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style="thick">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style="thin">
        <color rgb="FFB2B2B2"/>
      </left>
      <right style="thin">
        <color rgb="FFB2B2B2"/>
      </right>
      <top style="thin">
        <color rgb="FFB2B2B2"/>
      </top>
      <bottom style="thin">
        <color rgb="FFB2B2B2"/>
      </bottom>
      <diagonal/>
    </border>
    <border>
      <left style="medium">
        <color indexed="64"/>
      </left>
      <right style="thick">
        <color indexed="64"/>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
      <left style="medium">
        <color indexed="64"/>
      </left>
      <right style="thick">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s>
  <cellStyleXfs count="5">
    <xf numFmtId="0" fontId="0" fillId="0" borderId="0"/>
    <xf numFmtId="0" fontId="29" fillId="0" borderId="0"/>
    <xf numFmtId="0" fontId="1" fillId="0" borderId="0"/>
    <xf numFmtId="0" fontId="49" fillId="6" borderId="0" applyNumberFormat="0" applyBorder="0" applyAlignment="0" applyProtection="0"/>
    <xf numFmtId="0" fontId="48" fillId="7" borderId="59" applyNumberFormat="0" applyFont="0" applyAlignment="0" applyProtection="0"/>
  </cellStyleXfs>
  <cellXfs count="848">
    <xf numFmtId="0" fontId="0" fillId="0" borderId="0" xfId="0"/>
    <xf numFmtId="0" fontId="3" fillId="0" borderId="0" xfId="0" applyFont="1" applyAlignment="1">
      <alignment wrapText="1"/>
    </xf>
    <xf numFmtId="0" fontId="5" fillId="0" borderId="0" xfId="0" applyFont="1" applyBorder="1" applyAlignment="1">
      <alignment vertical="top" wrapText="1"/>
    </xf>
    <xf numFmtId="0" fontId="6" fillId="0" borderId="0" xfId="0" applyFont="1" applyBorder="1" applyAlignment="1">
      <alignment vertical="top" wrapText="1"/>
    </xf>
    <xf numFmtId="0" fontId="0" fillId="0" borderId="0" xfId="0" applyBorder="1"/>
    <xf numFmtId="0" fontId="23" fillId="0" borderId="0" xfId="1" applyFont="1"/>
    <xf numFmtId="0" fontId="6" fillId="0" borderId="11" xfId="1" applyFont="1" applyFill="1" applyBorder="1" applyAlignment="1" applyProtection="1">
      <alignment horizontal="right" vertical="center" wrapText="1"/>
    </xf>
    <xf numFmtId="0" fontId="29" fillId="0" borderId="0" xfId="1"/>
    <xf numFmtId="0" fontId="3" fillId="0" borderId="0" xfId="1" applyFont="1" applyAlignment="1">
      <alignment wrapText="1"/>
    </xf>
    <xf numFmtId="0" fontId="4" fillId="0" borderId="0" xfId="1" applyFont="1"/>
    <xf numFmtId="0" fontId="30" fillId="0" borderId="0" xfId="0" applyFont="1"/>
    <xf numFmtId="0" fontId="35" fillId="0" borderId="0" xfId="0" applyFont="1"/>
    <xf numFmtId="0" fontId="24" fillId="0" borderId="0" xfId="1" applyFont="1" applyBorder="1" applyAlignment="1">
      <alignment vertical="top" wrapText="1"/>
    </xf>
    <xf numFmtId="0" fontId="29" fillId="0" borderId="0" xfId="1" applyBorder="1"/>
    <xf numFmtId="0" fontId="7" fillId="0" borderId="0" xfId="1" applyFont="1" applyBorder="1" applyAlignment="1">
      <alignment vertical="top" wrapText="1"/>
    </xf>
    <xf numFmtId="0" fontId="36" fillId="0" borderId="0" xfId="1" applyFont="1" applyBorder="1" applyAlignment="1">
      <alignment vertical="top" wrapText="1"/>
    </xf>
    <xf numFmtId="0" fontId="37" fillId="0" borderId="0" xfId="1" applyFont="1" applyAlignment="1">
      <alignment wrapText="1"/>
    </xf>
    <xf numFmtId="0" fontId="32" fillId="0" borderId="0" xfId="0" applyFont="1" applyBorder="1" applyAlignment="1">
      <alignment horizontal="left" vertical="top" wrapText="1"/>
    </xf>
    <xf numFmtId="0" fontId="7" fillId="0" borderId="48" xfId="1" applyFont="1" applyBorder="1" applyAlignment="1" applyProtection="1">
      <alignment vertical="top" wrapText="1"/>
    </xf>
    <xf numFmtId="0" fontId="13" fillId="0" borderId="0" xfId="1" applyFont="1"/>
    <xf numFmtId="0" fontId="13" fillId="0" borderId="33" xfId="1" applyFont="1" applyBorder="1" applyAlignment="1">
      <alignment horizontal="right"/>
    </xf>
    <xf numFmtId="0" fontId="12" fillId="0" borderId="42" xfId="1" applyFont="1" applyBorder="1"/>
    <xf numFmtId="0" fontId="38" fillId="0" borderId="0" xfId="1" applyFont="1"/>
    <xf numFmtId="0" fontId="13" fillId="0" borderId="30" xfId="1" applyFont="1" applyBorder="1" applyAlignment="1">
      <alignment horizontal="right" indent="1"/>
    </xf>
    <xf numFmtId="0" fontId="13" fillId="0" borderId="47" xfId="0" applyFont="1" applyBorder="1" applyAlignment="1" applyProtection="1">
      <alignment horizontal="left" vertical="top" wrapText="1" indent="1"/>
    </xf>
    <xf numFmtId="0" fontId="13" fillId="0" borderId="0" xfId="0" applyFont="1" applyBorder="1" applyAlignment="1" applyProtection="1">
      <alignment horizontal="right" vertical="top"/>
    </xf>
    <xf numFmtId="0" fontId="7" fillId="0" borderId="37" xfId="0" applyFont="1" applyBorder="1" applyAlignment="1" applyProtection="1">
      <alignment vertical="top" wrapText="1"/>
    </xf>
    <xf numFmtId="0" fontId="11" fillId="0" borderId="13" xfId="0" applyFont="1" applyBorder="1" applyAlignment="1">
      <alignment horizontal="center" vertical="top" wrapText="1"/>
    </xf>
    <xf numFmtId="0" fontId="13" fillId="0" borderId="4" xfId="0" applyFont="1" applyBorder="1" applyAlignment="1" applyProtection="1">
      <alignment horizontal="center" vertical="top" wrapText="1"/>
    </xf>
    <xf numFmtId="0" fontId="7" fillId="0" borderId="41" xfId="1" applyFont="1" applyBorder="1" applyAlignment="1" applyProtection="1">
      <alignment vertical="top" wrapText="1"/>
    </xf>
    <xf numFmtId="0" fontId="0" fillId="0" borderId="12" xfId="0" applyBorder="1"/>
    <xf numFmtId="0" fontId="12" fillId="0" borderId="1" xfId="0" applyFont="1" applyFill="1" applyBorder="1" applyAlignment="1">
      <alignment horizontal="center" vertical="center" wrapText="1"/>
    </xf>
    <xf numFmtId="0" fontId="7" fillId="0" borderId="51" xfId="0" applyFont="1" applyBorder="1" applyAlignment="1" applyProtection="1">
      <alignment vertical="top" wrapText="1"/>
    </xf>
    <xf numFmtId="0" fontId="7" fillId="0" borderId="33" xfId="1" applyFont="1" applyBorder="1" applyAlignment="1" applyProtection="1">
      <alignment vertical="top" wrapText="1"/>
    </xf>
    <xf numFmtId="0" fontId="5" fillId="0" borderId="30" xfId="1" applyFont="1" applyBorder="1" applyAlignment="1" applyProtection="1">
      <alignment horizontal="left" vertical="top" wrapText="1"/>
    </xf>
    <xf numFmtId="0" fontId="5" fillId="0" borderId="31" xfId="1" applyFont="1" applyBorder="1" applyAlignment="1" applyProtection="1">
      <alignment horizontal="left" vertical="top" wrapText="1"/>
    </xf>
    <xf numFmtId="0" fontId="13" fillId="0" borderId="0" xfId="0" applyFont="1" applyProtection="1"/>
    <xf numFmtId="0" fontId="13" fillId="0" borderId="0" xfId="0" applyFont="1"/>
    <xf numFmtId="0" fontId="13" fillId="0" borderId="0" xfId="0" applyFont="1" applyBorder="1" applyAlignment="1" applyProtection="1">
      <alignment wrapText="1"/>
    </xf>
    <xf numFmtId="0" fontId="13" fillId="0" borderId="11" xfId="0" applyFont="1" applyBorder="1" applyAlignment="1" applyProtection="1">
      <alignment wrapText="1"/>
    </xf>
    <xf numFmtId="0" fontId="12" fillId="0" borderId="0" xfId="0" applyFont="1" applyBorder="1" applyAlignment="1" applyProtection="1">
      <alignment vertical="top" wrapText="1"/>
    </xf>
    <xf numFmtId="0" fontId="25" fillId="0" borderId="0" xfId="0" applyFont="1" applyBorder="1" applyAlignment="1" applyProtection="1">
      <alignment vertical="top" wrapText="1"/>
    </xf>
    <xf numFmtId="0" fontId="13" fillId="0" borderId="0" xfId="0" applyFont="1" applyBorder="1" applyAlignment="1" applyProtection="1">
      <alignment horizontal="left" vertical="top" wrapText="1" indent="1"/>
    </xf>
    <xf numFmtId="0" fontId="13" fillId="0" borderId="0" xfId="0" applyFont="1" applyBorder="1"/>
    <xf numFmtId="0" fontId="13" fillId="0" borderId="11" xfId="0" applyFont="1" applyBorder="1" applyAlignment="1" applyProtection="1"/>
    <xf numFmtId="0" fontId="0" fillId="0" borderId="33" xfId="0" applyBorder="1" applyAlignment="1">
      <alignment wrapText="1"/>
    </xf>
    <xf numFmtId="0" fontId="0" fillId="0" borderId="27" xfId="0" applyBorder="1" applyAlignment="1">
      <alignment wrapText="1"/>
    </xf>
    <xf numFmtId="0" fontId="13" fillId="0" borderId="33" xfId="0" applyFont="1" applyBorder="1" applyAlignment="1">
      <alignment wrapText="1"/>
    </xf>
    <xf numFmtId="0" fontId="13" fillId="0" borderId="27" xfId="0" applyFont="1" applyBorder="1" applyAlignment="1">
      <alignment wrapText="1"/>
    </xf>
    <xf numFmtId="0" fontId="13" fillId="0" borderId="32" xfId="0" applyFont="1" applyFill="1" applyBorder="1" applyAlignment="1">
      <alignment wrapText="1"/>
    </xf>
    <xf numFmtId="0" fontId="13" fillId="0" borderId="0" xfId="0" applyFont="1" applyBorder="1" applyAlignment="1"/>
    <xf numFmtId="0" fontId="13" fillId="0" borderId="32" xfId="0" applyFont="1" applyBorder="1" applyAlignment="1">
      <alignment wrapText="1"/>
    </xf>
    <xf numFmtId="0" fontId="13" fillId="0" borderId="0" xfId="0" applyFont="1" applyAlignment="1">
      <alignment wrapText="1"/>
    </xf>
    <xf numFmtId="0" fontId="38" fillId="0" borderId="0" xfId="1" applyFont="1" applyFill="1" applyBorder="1"/>
    <xf numFmtId="0" fontId="29" fillId="0" borderId="0" xfId="1" applyFill="1" applyBorder="1"/>
    <xf numFmtId="164" fontId="44" fillId="0" borderId="0" xfId="0" quotePrefix="1" applyNumberFormat="1" applyFont="1" applyFill="1" applyBorder="1" applyAlignment="1" applyProtection="1">
      <alignment horizontal="center" vertical="center" wrapText="1"/>
    </xf>
    <xf numFmtId="0" fontId="0" fillId="0" borderId="0" xfId="0" applyFill="1" applyBorder="1"/>
    <xf numFmtId="0" fontId="5" fillId="0" borderId="2" xfId="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0" borderId="8" xfId="1" applyFont="1" applyFill="1" applyBorder="1" applyAlignment="1">
      <alignment horizontal="center" vertical="top" wrapText="1"/>
    </xf>
    <xf numFmtId="0" fontId="29" fillId="0" borderId="0" xfId="1" applyFill="1"/>
    <xf numFmtId="0" fontId="7" fillId="0" borderId="28" xfId="1" applyFont="1" applyFill="1" applyBorder="1" applyAlignment="1">
      <alignment horizontal="center" wrapText="1"/>
    </xf>
    <xf numFmtId="0" fontId="29" fillId="0" borderId="0" xfId="1" applyProtection="1"/>
    <xf numFmtId="0" fontId="38" fillId="0" borderId="0" xfId="1" applyFont="1" applyFill="1" applyBorder="1" applyProtection="1"/>
    <xf numFmtId="1" fontId="13" fillId="0" borderId="0" xfId="1" applyNumberFormat="1" applyFont="1" applyFill="1" applyBorder="1" applyAlignment="1" applyProtection="1">
      <alignment horizontal="left"/>
    </xf>
    <xf numFmtId="0" fontId="29" fillId="0" borderId="0" xfId="1" applyFill="1" applyBorder="1" applyProtection="1"/>
    <xf numFmtId="0" fontId="12" fillId="0" borderId="1" xfId="0" applyFont="1" applyFill="1" applyBorder="1" applyAlignment="1">
      <alignment horizontal="center" vertical="top" wrapText="1"/>
    </xf>
    <xf numFmtId="164" fontId="12" fillId="0" borderId="1" xfId="0" quotePrefix="1" applyNumberFormat="1" applyFont="1" applyFill="1" applyBorder="1" applyAlignment="1" applyProtection="1">
      <alignment horizontal="center" vertical="center" wrapText="1"/>
    </xf>
    <xf numFmtId="0" fontId="0" fillId="0" borderId="0" xfId="0" applyAlignment="1">
      <alignment horizontal="left"/>
    </xf>
    <xf numFmtId="0" fontId="0" fillId="0" borderId="0" xfId="0"/>
    <xf numFmtId="165" fontId="13" fillId="0" borderId="43" xfId="0" applyNumberFormat="1" applyFont="1" applyFill="1" applyBorder="1"/>
    <xf numFmtId="49" fontId="13" fillId="0" borderId="46" xfId="0" applyNumberFormat="1" applyFont="1" applyFill="1" applyBorder="1" applyAlignment="1">
      <alignment wrapText="1"/>
    </xf>
    <xf numFmtId="49" fontId="13" fillId="0" borderId="17" xfId="0" applyNumberFormat="1" applyFont="1" applyFill="1" applyBorder="1"/>
    <xf numFmtId="49" fontId="13" fillId="0" borderId="41" xfId="0" applyNumberFormat="1" applyFont="1" applyFill="1" applyBorder="1" applyAlignment="1">
      <alignment wrapText="1"/>
    </xf>
    <xf numFmtId="49" fontId="13" fillId="0" borderId="43" xfId="0" applyNumberFormat="1" applyFont="1" applyFill="1" applyBorder="1"/>
    <xf numFmtId="49" fontId="13" fillId="0" borderId="17" xfId="0" applyNumberFormat="1" applyFont="1" applyFill="1" applyBorder="1" applyAlignment="1">
      <alignment wrapText="1"/>
    </xf>
    <xf numFmtId="165" fontId="13" fillId="0" borderId="17" xfId="0" applyNumberFormat="1" applyFont="1" applyFill="1" applyBorder="1"/>
    <xf numFmtId="1" fontId="13" fillId="0" borderId="17" xfId="0" applyNumberFormat="1" applyFont="1" applyFill="1" applyBorder="1"/>
    <xf numFmtId="2" fontId="13" fillId="0" borderId="43" xfId="0" applyNumberFormat="1" applyFont="1" applyFill="1" applyBorder="1"/>
    <xf numFmtId="166" fontId="13" fillId="0" borderId="46" xfId="0" applyNumberFormat="1" applyFont="1" applyFill="1" applyBorder="1"/>
    <xf numFmtId="166" fontId="13" fillId="0" borderId="17" xfId="0" applyNumberFormat="1" applyFont="1" applyFill="1" applyBorder="1"/>
    <xf numFmtId="1" fontId="13" fillId="0" borderId="0" xfId="0" applyNumberFormat="1" applyFont="1" applyFill="1" applyBorder="1"/>
    <xf numFmtId="49" fontId="13" fillId="0" borderId="0" xfId="0" applyNumberFormat="1" applyFont="1" applyFill="1" applyBorder="1" applyAlignment="1">
      <alignment wrapText="1"/>
    </xf>
    <xf numFmtId="165" fontId="13" fillId="0" borderId="0" xfId="0" applyNumberFormat="1" applyFont="1" applyFill="1" applyBorder="1"/>
    <xf numFmtId="1" fontId="13" fillId="0" borderId="41" xfId="0" applyNumberFormat="1" applyFont="1" applyFill="1" applyBorder="1"/>
    <xf numFmtId="1" fontId="13" fillId="0" borderId="46" xfId="0" applyNumberFormat="1" applyFont="1" applyFill="1" applyBorder="1"/>
    <xf numFmtId="165" fontId="13" fillId="0" borderId="35" xfId="0" applyNumberFormat="1" applyFont="1" applyFill="1" applyBorder="1"/>
    <xf numFmtId="49" fontId="13" fillId="0" borderId="35" xfId="0" applyNumberFormat="1" applyFont="1" applyFill="1" applyBorder="1" applyAlignment="1">
      <alignment wrapText="1"/>
    </xf>
    <xf numFmtId="49" fontId="13" fillId="0" borderId="43" xfId="0" applyNumberFormat="1" applyFont="1" applyFill="1" applyBorder="1" applyAlignment="1">
      <alignment wrapText="1"/>
    </xf>
    <xf numFmtId="2" fontId="13" fillId="0" borderId="0" xfId="0" applyNumberFormat="1" applyFont="1" applyFill="1" applyBorder="1" applyAlignment="1">
      <alignment wrapText="1"/>
    </xf>
    <xf numFmtId="2" fontId="13" fillId="0" borderId="17" xfId="0" applyNumberFormat="1" applyFont="1" applyFill="1" applyBorder="1" applyAlignment="1">
      <alignment wrapText="1"/>
    </xf>
    <xf numFmtId="0" fontId="13" fillId="3" borderId="30"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13" fillId="3" borderId="51" xfId="0" applyFont="1" applyFill="1" applyBorder="1" applyAlignment="1" applyProtection="1">
      <alignment horizontal="center" vertical="center"/>
      <protection locked="0"/>
    </xf>
    <xf numFmtId="0" fontId="45" fillId="3" borderId="30" xfId="0" applyFont="1" applyFill="1" applyBorder="1" applyAlignment="1" applyProtection="1">
      <alignment horizontal="center" vertical="center"/>
      <protection locked="0"/>
    </xf>
    <xf numFmtId="0" fontId="13" fillId="3" borderId="31" xfId="0" applyFont="1" applyFill="1" applyBorder="1" applyAlignment="1" applyProtection="1">
      <alignment horizontal="center" vertical="center"/>
      <protection locked="0"/>
    </xf>
    <xf numFmtId="0" fontId="13" fillId="3" borderId="29" xfId="1" applyFont="1" applyFill="1" applyBorder="1" applyAlignment="1" applyProtection="1">
      <alignment horizontal="center" vertical="center" wrapText="1"/>
      <protection locked="0"/>
    </xf>
    <xf numFmtId="165" fontId="13" fillId="3" borderId="34" xfId="1" applyNumberFormat="1" applyFont="1" applyFill="1" applyBorder="1" applyAlignment="1" applyProtection="1">
      <alignment horizontal="center" vertical="center" wrapText="1"/>
      <protection locked="0"/>
    </xf>
    <xf numFmtId="0" fontId="13" fillId="3" borderId="34" xfId="1" applyFont="1" applyFill="1" applyBorder="1" applyAlignment="1" applyProtection="1">
      <alignment horizontal="center" vertical="center" wrapText="1"/>
      <protection locked="0"/>
    </xf>
    <xf numFmtId="165" fontId="13" fillId="3" borderId="31" xfId="1" applyNumberFormat="1" applyFont="1" applyFill="1" applyBorder="1" applyAlignment="1" applyProtection="1">
      <alignment horizontal="center" vertical="center" wrapText="1"/>
      <protection locked="0"/>
    </xf>
    <xf numFmtId="0" fontId="13" fillId="3" borderId="49" xfId="1" applyFont="1" applyFill="1" applyBorder="1" applyAlignment="1" applyProtection="1">
      <alignment horizontal="center" vertical="top" wrapText="1"/>
      <protection locked="0"/>
    </xf>
    <xf numFmtId="0" fontId="13" fillId="3" borderId="34" xfId="1" applyFont="1" applyFill="1" applyBorder="1" applyAlignment="1" applyProtection="1">
      <alignment horizontal="center" vertical="top" wrapText="1"/>
      <protection locked="0"/>
    </xf>
    <xf numFmtId="165" fontId="13" fillId="3" borderId="32" xfId="1" applyNumberFormat="1" applyFont="1" applyFill="1" applyBorder="1" applyAlignment="1" applyProtection="1">
      <alignment horizontal="left" indent="1"/>
      <protection locked="0"/>
    </xf>
    <xf numFmtId="165" fontId="13" fillId="3" borderId="32" xfId="1" applyNumberFormat="1" applyFont="1" applyFill="1" applyBorder="1" applyAlignment="1" applyProtection="1">
      <alignment horizontal="left"/>
      <protection locked="0"/>
    </xf>
    <xf numFmtId="49" fontId="13" fillId="3" borderId="30" xfId="1" applyNumberFormat="1" applyFont="1" applyFill="1" applyBorder="1" applyAlignment="1" applyProtection="1">
      <alignment horizontal="left"/>
      <protection locked="0"/>
    </xf>
    <xf numFmtId="1" fontId="13" fillId="3" borderId="30" xfId="1" applyNumberFormat="1" applyFont="1" applyFill="1" applyBorder="1" applyAlignment="1" applyProtection="1">
      <alignment horizontal="left"/>
      <protection locked="0"/>
    </xf>
    <xf numFmtId="0" fontId="12" fillId="0" borderId="42" xfId="1" applyFont="1" applyBorder="1" applyAlignment="1">
      <alignment horizontal="center" wrapText="1"/>
    </xf>
    <xf numFmtId="165" fontId="13" fillId="3" borderId="30" xfId="1" applyNumberFormat="1" applyFont="1" applyFill="1" applyBorder="1" applyAlignment="1" applyProtection="1">
      <alignment horizontal="center"/>
      <protection locked="0"/>
    </xf>
    <xf numFmtId="0" fontId="0" fillId="4" borderId="27" xfId="0" applyFill="1" applyBorder="1" applyAlignment="1">
      <alignment wrapText="1"/>
    </xf>
    <xf numFmtId="0" fontId="13" fillId="0" borderId="44" xfId="0" applyFont="1" applyBorder="1" applyAlignment="1" applyProtection="1">
      <alignment horizontal="left" vertical="top" wrapText="1" indent="1"/>
    </xf>
    <xf numFmtId="0" fontId="13" fillId="0" borderId="10" xfId="0" applyFont="1" applyFill="1" applyBorder="1" applyAlignment="1">
      <alignment wrapText="1"/>
    </xf>
    <xf numFmtId="167"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top" wrapText="1"/>
    </xf>
    <xf numFmtId="0" fontId="13" fillId="0" borderId="9" xfId="0" applyFont="1" applyFill="1" applyBorder="1" applyAlignment="1" applyProtection="1">
      <alignment vertical="top" wrapText="1"/>
    </xf>
    <xf numFmtId="0" fontId="13" fillId="0" borderId="6" xfId="0" applyFont="1" applyFill="1" applyBorder="1" applyAlignment="1" applyProtection="1">
      <alignment vertical="top" wrapText="1"/>
    </xf>
    <xf numFmtId="1" fontId="13" fillId="2" borderId="54" xfId="0" applyNumberFormat="1"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58" xfId="0" applyFont="1" applyBorder="1" applyAlignment="1" applyProtection="1">
      <alignment horizontal="right" vertical="center" wrapText="1"/>
    </xf>
    <xf numFmtId="165" fontId="13" fillId="2" borderId="10" xfId="0" applyNumberFormat="1" applyFont="1" applyFill="1" applyBorder="1" applyAlignment="1" applyProtection="1">
      <alignment vertical="center" wrapText="1"/>
    </xf>
    <xf numFmtId="0" fontId="6" fillId="0" borderId="10" xfId="0" applyFont="1" applyBorder="1" applyAlignment="1" applyProtection="1">
      <alignment horizontal="right" vertical="center" wrapText="1"/>
    </xf>
    <xf numFmtId="167" fontId="13" fillId="0" borderId="10" xfId="0" applyNumberFormat="1" applyFont="1" applyFill="1" applyBorder="1" applyAlignment="1" applyProtection="1">
      <alignment horizontal="center" vertical="center"/>
      <protection locked="0"/>
    </xf>
    <xf numFmtId="0" fontId="13" fillId="0" borderId="8" xfId="0" applyFont="1" applyFill="1" applyBorder="1" applyAlignment="1">
      <alignment wrapText="1"/>
    </xf>
    <xf numFmtId="49" fontId="13" fillId="4" borderId="0" xfId="0" applyNumberFormat="1" applyFont="1" applyFill="1" applyBorder="1" applyAlignment="1">
      <alignment wrapText="1"/>
    </xf>
    <xf numFmtId="49" fontId="13" fillId="4" borderId="17" xfId="0" applyNumberFormat="1" applyFont="1" applyFill="1" applyBorder="1" applyAlignment="1">
      <alignment wrapText="1"/>
    </xf>
    <xf numFmtId="0" fontId="7" fillId="0" borderId="37" xfId="1" applyFont="1" applyFill="1" applyBorder="1" applyAlignment="1">
      <alignment horizontal="center" wrapText="1"/>
    </xf>
    <xf numFmtId="0" fontId="13" fillId="0" borderId="13" xfId="0" applyFont="1" applyBorder="1" applyAlignment="1">
      <alignment wrapText="1"/>
    </xf>
    <xf numFmtId="0" fontId="13" fillId="0" borderId="9" xfId="0" applyFont="1" applyBorder="1" applyAlignment="1">
      <alignment wrapText="1"/>
    </xf>
    <xf numFmtId="0" fontId="13" fillId="5" borderId="9" xfId="0" applyFont="1" applyFill="1" applyBorder="1" applyAlignment="1">
      <alignment wrapText="1"/>
    </xf>
    <xf numFmtId="0" fontId="13" fillId="4" borderId="9" xfId="0" applyFont="1" applyFill="1" applyBorder="1" applyAlignment="1">
      <alignment wrapText="1"/>
    </xf>
    <xf numFmtId="0" fontId="13" fillId="0" borderId="6" xfId="0" applyFont="1" applyBorder="1" applyAlignment="1">
      <alignment wrapText="1"/>
    </xf>
    <xf numFmtId="49" fontId="13" fillId="0" borderId="12" xfId="0" applyNumberFormat="1" applyFont="1" applyFill="1" applyBorder="1" applyAlignment="1">
      <alignment wrapText="1"/>
    </xf>
    <xf numFmtId="49" fontId="13" fillId="0" borderId="10" xfId="0" applyNumberFormat="1" applyFont="1" applyFill="1" applyBorder="1" applyAlignment="1">
      <alignment wrapText="1"/>
    </xf>
    <xf numFmtId="165" fontId="13" fillId="0" borderId="10" xfId="0" applyNumberFormat="1" applyFont="1" applyFill="1" applyBorder="1"/>
    <xf numFmtId="49" fontId="13" fillId="0" borderId="10" xfId="0" applyNumberFormat="1" applyFont="1" applyFill="1" applyBorder="1"/>
    <xf numFmtId="49" fontId="13" fillId="4" borderId="10" xfId="0" applyNumberFormat="1" applyFont="1" applyFill="1" applyBorder="1"/>
    <xf numFmtId="1" fontId="13" fillId="0" borderId="10" xfId="0" applyNumberFormat="1" applyFont="1" applyFill="1" applyBorder="1"/>
    <xf numFmtId="0" fontId="13" fillId="0" borderId="0" xfId="0" applyFont="1" applyBorder="1" applyAlignment="1">
      <alignment wrapText="1"/>
    </xf>
    <xf numFmtId="0" fontId="13" fillId="0" borderId="41" xfId="0" applyFont="1" applyBorder="1"/>
    <xf numFmtId="165" fontId="13" fillId="0" borderId="10" xfId="0" applyNumberFormat="1" applyFont="1" applyBorder="1"/>
    <xf numFmtId="0" fontId="0" fillId="0" borderId="0" xfId="0" applyAlignment="1">
      <alignment wrapText="1"/>
    </xf>
    <xf numFmtId="49" fontId="13" fillId="3" borderId="35" xfId="0" applyNumberFormat="1" applyFont="1" applyFill="1" applyBorder="1" applyAlignment="1" applyProtection="1">
      <alignment vertical="center" wrapText="1"/>
      <protection locked="0"/>
    </xf>
    <xf numFmtId="0" fontId="6" fillId="0" borderId="41" xfId="0" applyFont="1" applyBorder="1" applyAlignment="1">
      <alignment horizontal="right" vertical="center" wrapText="1"/>
    </xf>
    <xf numFmtId="0" fontId="11" fillId="0" borderId="41" xfId="1" applyFont="1" applyFill="1" applyBorder="1" applyAlignment="1" applyProtection="1">
      <alignment horizontal="right" vertical="center" wrapText="1"/>
    </xf>
    <xf numFmtId="164" fontId="13" fillId="0" borderId="35" xfId="0" applyNumberFormat="1" applyFont="1" applyFill="1" applyBorder="1" applyAlignment="1" applyProtection="1">
      <alignment vertical="center" wrapText="1"/>
    </xf>
    <xf numFmtId="0" fontId="11" fillId="0" borderId="46" xfId="1" applyFont="1" applyFill="1" applyBorder="1" applyAlignment="1" applyProtection="1">
      <alignment horizontal="right" vertical="center" wrapText="1"/>
    </xf>
    <xf numFmtId="164" fontId="13" fillId="0" borderId="43" xfId="0" applyNumberFormat="1" applyFont="1" applyFill="1" applyBorder="1" applyAlignment="1" applyProtection="1">
      <alignment vertical="center" wrapText="1"/>
    </xf>
    <xf numFmtId="0" fontId="6" fillId="0" borderId="41" xfId="1" applyFont="1" applyFill="1" applyBorder="1" applyAlignment="1" applyProtection="1">
      <alignment horizontal="right" vertical="center" wrapText="1"/>
    </xf>
    <xf numFmtId="165" fontId="13" fillId="0" borderId="35" xfId="0" applyNumberFormat="1" applyFont="1" applyFill="1" applyBorder="1" applyAlignment="1" applyProtection="1">
      <alignment vertical="center" wrapText="1"/>
    </xf>
    <xf numFmtId="0" fontId="6" fillId="0" borderId="46" xfId="1" applyFont="1" applyFill="1" applyBorder="1" applyAlignment="1" applyProtection="1">
      <alignment horizontal="right" vertical="center" wrapText="1"/>
    </xf>
    <xf numFmtId="165" fontId="13" fillId="0" borderId="43" xfId="0" applyNumberFormat="1" applyFont="1" applyFill="1" applyBorder="1" applyAlignment="1" applyProtection="1">
      <alignment vertical="center" wrapText="1"/>
    </xf>
    <xf numFmtId="164" fontId="13" fillId="2" borderId="0" xfId="1" applyNumberFormat="1" applyFont="1" applyFill="1" applyBorder="1" applyAlignment="1" applyProtection="1">
      <alignment vertical="center" wrapText="1"/>
    </xf>
    <xf numFmtId="165" fontId="13" fillId="2" borderId="35" xfId="1" applyNumberFormat="1" applyFont="1" applyFill="1" applyBorder="1" applyAlignment="1" applyProtection="1">
      <alignment vertical="center" wrapText="1"/>
    </xf>
    <xf numFmtId="164" fontId="13" fillId="2" borderId="17" xfId="1" applyNumberFormat="1" applyFont="1" applyFill="1" applyBorder="1" applyAlignment="1" applyProtection="1">
      <alignment vertical="center" wrapText="1"/>
    </xf>
    <xf numFmtId="0" fontId="6" fillId="0" borderId="16" xfId="1" applyFont="1" applyFill="1" applyBorder="1" applyAlignment="1" applyProtection="1">
      <alignment horizontal="right" vertical="center" wrapText="1"/>
    </xf>
    <xf numFmtId="165" fontId="13" fillId="2" borderId="43" xfId="1" applyNumberFormat="1" applyFont="1" applyFill="1" applyBorder="1" applyAlignment="1" applyProtection="1">
      <alignment vertical="center" wrapText="1"/>
    </xf>
    <xf numFmtId="49" fontId="13" fillId="0" borderId="8" xfId="0" applyNumberFormat="1" applyFont="1" applyBorder="1" applyAlignment="1">
      <alignment horizontal="center" vertical="center"/>
    </xf>
    <xf numFmtId="0" fontId="13" fillId="0" borderId="59" xfId="4" applyFont="1" applyFill="1"/>
    <xf numFmtId="0" fontId="13" fillId="0" borderId="0" xfId="0" applyFont="1" applyFill="1"/>
    <xf numFmtId="0" fontId="7" fillId="0" borderId="35" xfId="1" applyFont="1" applyFill="1" applyBorder="1" applyAlignment="1">
      <alignment horizontal="center" wrapText="1"/>
    </xf>
    <xf numFmtId="0" fontId="7" fillId="0" borderId="40" xfId="1" applyFont="1" applyFill="1" applyBorder="1" applyAlignment="1">
      <alignment horizontal="center" wrapText="1"/>
    </xf>
    <xf numFmtId="0" fontId="7" fillId="0" borderId="41" xfId="1" applyFont="1" applyFill="1" applyBorder="1" applyAlignment="1">
      <alignment horizontal="center" wrapText="1"/>
    </xf>
    <xf numFmtId="0" fontId="11" fillId="0" borderId="11" xfId="0" applyFont="1" applyBorder="1" applyAlignment="1">
      <alignment horizontal="right" vertical="center" wrapText="1"/>
    </xf>
    <xf numFmtId="165" fontId="13" fillId="2" borderId="7" xfId="0" applyNumberFormat="1" applyFont="1" applyFill="1" applyBorder="1" applyAlignment="1" applyProtection="1">
      <alignment vertical="center" wrapText="1"/>
    </xf>
    <xf numFmtId="0" fontId="11" fillId="0" borderId="12" xfId="0" applyFont="1" applyBorder="1" applyAlignment="1">
      <alignment horizontal="right" vertical="center" wrapText="1"/>
    </xf>
    <xf numFmtId="49" fontId="13" fillId="3" borderId="57" xfId="0" applyNumberFormat="1" applyFont="1" applyFill="1" applyBorder="1" applyAlignment="1" applyProtection="1">
      <alignment vertical="center" wrapText="1"/>
      <protection locked="0"/>
    </xf>
    <xf numFmtId="0" fontId="6" fillId="0" borderId="58" xfId="0" applyFont="1" applyBorder="1" applyAlignment="1">
      <alignment horizontal="right" vertical="center" wrapText="1"/>
    </xf>
    <xf numFmtId="165" fontId="13" fillId="2" borderId="8" xfId="0" applyNumberFormat="1" applyFont="1" applyFill="1" applyBorder="1" applyAlignment="1" applyProtection="1">
      <alignment vertical="center" wrapText="1"/>
    </xf>
    <xf numFmtId="0" fontId="7" fillId="0" borderId="42" xfId="1" applyFont="1" applyFill="1" applyBorder="1" applyAlignment="1">
      <alignment horizontal="center" wrapText="1"/>
    </xf>
    <xf numFmtId="0" fontId="11" fillId="0" borderId="11" xfId="1" applyFont="1" applyFill="1" applyBorder="1" applyAlignment="1" applyProtection="1">
      <alignment horizontal="right" vertical="center" wrapText="1"/>
    </xf>
    <xf numFmtId="0" fontId="11" fillId="0" borderId="16" xfId="1" applyFont="1" applyFill="1" applyBorder="1" applyAlignment="1" applyProtection="1">
      <alignment horizontal="right" vertical="center" wrapText="1"/>
    </xf>
    <xf numFmtId="49" fontId="11" fillId="0" borderId="49" xfId="1" applyNumberFormat="1" applyFont="1" applyFill="1" applyBorder="1" applyAlignment="1" applyProtection="1">
      <alignment horizontal="center"/>
    </xf>
    <xf numFmtId="1" fontId="11" fillId="3" borderId="42" xfId="1" applyNumberFormat="1" applyFont="1" applyFill="1" applyBorder="1" applyAlignment="1" applyProtection="1">
      <alignment shrinkToFit="1"/>
      <protection locked="0"/>
    </xf>
    <xf numFmtId="49" fontId="11" fillId="3" borderId="46" xfId="1" applyNumberFormat="1" applyFont="1" applyFill="1" applyBorder="1" applyAlignment="1" applyProtection="1">
      <alignment shrinkToFit="1"/>
      <protection locked="0"/>
    </xf>
    <xf numFmtId="49" fontId="11" fillId="3" borderId="42" xfId="1" applyNumberFormat="1" applyFont="1" applyFill="1" applyBorder="1" applyAlignment="1" applyProtection="1">
      <alignment horizontal="left" wrapText="1"/>
      <protection locked="0"/>
    </xf>
    <xf numFmtId="49" fontId="11" fillId="3" borderId="42" xfId="1" applyNumberFormat="1" applyFont="1" applyFill="1" applyBorder="1" applyAlignment="1" applyProtection="1">
      <alignment horizontal="center" wrapText="1"/>
      <protection locked="0"/>
    </xf>
    <xf numFmtId="165" fontId="11" fillId="3" borderId="42" xfId="1" applyNumberFormat="1" applyFont="1" applyFill="1" applyBorder="1" applyAlignment="1" applyProtection="1">
      <alignment horizontal="center" shrinkToFit="1"/>
      <protection locked="0"/>
    </xf>
    <xf numFmtId="44" fontId="11" fillId="3" borderId="42" xfId="1" applyNumberFormat="1" applyFont="1" applyFill="1" applyBorder="1" applyAlignment="1" applyProtection="1">
      <alignment shrinkToFit="1"/>
      <protection locked="0"/>
    </xf>
    <xf numFmtId="44" fontId="11" fillId="3" borderId="46" xfId="1" applyNumberFormat="1" applyFont="1" applyFill="1" applyBorder="1" applyAlignment="1" applyProtection="1">
      <alignment shrinkToFit="1"/>
      <protection locked="0"/>
    </xf>
    <xf numFmtId="44" fontId="11" fillId="0" borderId="42" xfId="1" applyNumberFormat="1" applyFont="1" applyBorder="1" applyAlignment="1">
      <alignment shrinkToFit="1"/>
    </xf>
    <xf numFmtId="49" fontId="11" fillId="0" borderId="29" xfId="1" applyNumberFormat="1" applyFont="1" applyFill="1" applyBorder="1" applyAlignment="1" applyProtection="1">
      <alignment horizontal="center"/>
    </xf>
    <xf numFmtId="1" fontId="11" fillId="3" borderId="30" xfId="1" applyNumberFormat="1" applyFont="1" applyFill="1" applyBorder="1" applyAlignment="1" applyProtection="1">
      <alignment shrinkToFit="1"/>
      <protection locked="0"/>
    </xf>
    <xf numFmtId="49" fontId="11" fillId="3" borderId="34" xfId="1" applyNumberFormat="1" applyFont="1" applyFill="1" applyBorder="1" applyAlignment="1" applyProtection="1">
      <alignment shrinkToFit="1"/>
      <protection locked="0"/>
    </xf>
    <xf numFmtId="49" fontId="11" fillId="3" borderId="30" xfId="1" applyNumberFormat="1" applyFont="1" applyFill="1" applyBorder="1" applyAlignment="1" applyProtection="1">
      <alignment horizontal="left" wrapText="1"/>
      <protection locked="0"/>
    </xf>
    <xf numFmtId="49" fontId="11" fillId="3" borderId="30" xfId="1" applyNumberFormat="1" applyFont="1" applyFill="1" applyBorder="1" applyAlignment="1" applyProtection="1">
      <alignment horizontal="center" wrapText="1"/>
      <protection locked="0"/>
    </xf>
    <xf numFmtId="165" fontId="11" fillId="3" borderId="30" xfId="1" applyNumberFormat="1" applyFont="1" applyFill="1" applyBorder="1" applyAlignment="1" applyProtection="1">
      <alignment horizontal="center" shrinkToFit="1"/>
      <protection locked="0"/>
    </xf>
    <xf numFmtId="44" fontId="11" fillId="3" borderId="34" xfId="1" applyNumberFormat="1" applyFont="1" applyFill="1" applyBorder="1" applyAlignment="1" applyProtection="1">
      <alignment shrinkToFit="1"/>
      <protection locked="0"/>
    </xf>
    <xf numFmtId="44" fontId="11" fillId="0" borderId="30" xfId="1" applyNumberFormat="1" applyFont="1" applyBorder="1" applyAlignment="1">
      <alignment shrinkToFit="1"/>
    </xf>
    <xf numFmtId="49" fontId="11" fillId="0" borderId="54" xfId="1" applyNumberFormat="1" applyFont="1" applyFill="1" applyBorder="1" applyAlignment="1" applyProtection="1">
      <alignment horizontal="center"/>
    </xf>
    <xf numFmtId="1" fontId="11" fillId="3" borderId="55" xfId="1" applyNumberFormat="1" applyFont="1" applyFill="1" applyBorder="1" applyAlignment="1" applyProtection="1">
      <alignment shrinkToFit="1"/>
      <protection locked="0"/>
    </xf>
    <xf numFmtId="49" fontId="11" fillId="3" borderId="53" xfId="1" applyNumberFormat="1" applyFont="1" applyFill="1" applyBorder="1" applyAlignment="1" applyProtection="1">
      <alignment shrinkToFit="1"/>
      <protection locked="0"/>
    </xf>
    <xf numFmtId="49" fontId="11" fillId="3" borderId="55" xfId="1" applyNumberFormat="1" applyFont="1" applyFill="1" applyBorder="1" applyAlignment="1" applyProtection="1">
      <alignment horizontal="left" wrapText="1"/>
      <protection locked="0"/>
    </xf>
    <xf numFmtId="49" fontId="11" fillId="3" borderId="55" xfId="1" applyNumberFormat="1" applyFont="1" applyFill="1" applyBorder="1" applyAlignment="1" applyProtection="1">
      <alignment horizontal="center" wrapText="1"/>
      <protection locked="0"/>
    </xf>
    <xf numFmtId="165" fontId="11" fillId="3" borderId="55" xfId="1" applyNumberFormat="1" applyFont="1" applyFill="1" applyBorder="1" applyAlignment="1" applyProtection="1">
      <alignment horizontal="center" shrinkToFit="1"/>
      <protection locked="0"/>
    </xf>
    <xf numFmtId="44" fontId="11" fillId="3" borderId="38" xfId="1" applyNumberFormat="1" applyFont="1" applyFill="1" applyBorder="1" applyAlignment="1" applyProtection="1">
      <alignment shrinkToFit="1"/>
      <protection locked="0"/>
    </xf>
    <xf numFmtId="44" fontId="11" fillId="3" borderId="53" xfId="1" applyNumberFormat="1" applyFont="1" applyFill="1" applyBorder="1" applyAlignment="1" applyProtection="1">
      <alignment shrinkToFit="1"/>
      <protection locked="0"/>
    </xf>
    <xf numFmtId="44" fontId="11" fillId="0" borderId="55" xfId="1" applyNumberFormat="1" applyFont="1" applyBorder="1" applyAlignment="1">
      <alignment shrinkToFit="1"/>
    </xf>
    <xf numFmtId="0" fontId="7" fillId="0" borderId="30" xfId="1" applyFont="1" applyFill="1" applyBorder="1" applyAlignment="1">
      <alignment horizontal="center" wrapText="1"/>
    </xf>
    <xf numFmtId="0" fontId="7" fillId="0" borderId="12" xfId="1" applyFont="1" applyFill="1" applyBorder="1" applyAlignment="1">
      <alignment horizontal="center" wrapText="1"/>
    </xf>
    <xf numFmtId="0" fontId="7" fillId="0" borderId="61" xfId="1" applyFont="1" applyFill="1" applyBorder="1" applyAlignment="1">
      <alignment horizontal="center" wrapText="1"/>
    </xf>
    <xf numFmtId="0" fontId="7" fillId="0" borderId="62" xfId="1" applyFont="1" applyFill="1" applyBorder="1" applyAlignment="1">
      <alignment horizontal="center" wrapText="1"/>
    </xf>
    <xf numFmtId="0" fontId="7" fillId="0" borderId="63" xfId="1" applyFont="1" applyFill="1" applyBorder="1" applyAlignment="1">
      <alignment horizontal="center" wrapText="1"/>
    </xf>
    <xf numFmtId="0" fontId="7" fillId="0" borderId="64" xfId="1" applyFont="1" applyFill="1" applyBorder="1" applyAlignment="1">
      <alignment horizontal="center" wrapText="1"/>
    </xf>
    <xf numFmtId="0" fontId="11" fillId="0" borderId="74" xfId="1" applyFont="1" applyFill="1" applyBorder="1" applyAlignment="1" applyProtection="1">
      <alignment horizontal="center" vertical="center" wrapText="1"/>
    </xf>
    <xf numFmtId="0" fontId="6" fillId="0" borderId="74" xfId="1" applyFont="1" applyFill="1" applyBorder="1" applyAlignment="1" applyProtection="1">
      <alignment horizontal="center" vertical="center" wrapText="1"/>
    </xf>
    <xf numFmtId="0" fontId="11" fillId="0" borderId="71" xfId="1" applyFont="1" applyFill="1" applyBorder="1" applyAlignment="1" applyProtection="1">
      <alignment horizontal="center" vertical="center" wrapText="1"/>
    </xf>
    <xf numFmtId="0" fontId="6" fillId="0" borderId="71" xfId="1"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7" fillId="0" borderId="32" xfId="0" applyFont="1" applyBorder="1" applyAlignment="1" applyProtection="1">
      <alignment vertical="top" wrapText="1"/>
    </xf>
    <xf numFmtId="0" fontId="7" fillId="0" borderId="27" xfId="0" applyFont="1" applyBorder="1" applyAlignment="1" applyProtection="1">
      <alignment vertical="top" wrapText="1"/>
    </xf>
    <xf numFmtId="0" fontId="7" fillId="0" borderId="43" xfId="0" applyFont="1" applyBorder="1" applyAlignment="1" applyProtection="1">
      <alignment horizontal="center" vertical="top" wrapText="1"/>
    </xf>
    <xf numFmtId="0" fontId="51" fillId="0" borderId="0" xfId="0" applyFont="1" applyAlignment="1">
      <alignment horizontal="center" vertical="center"/>
    </xf>
    <xf numFmtId="1" fontId="51" fillId="0" borderId="0" xfId="0" applyNumberFormat="1" applyFont="1" applyAlignment="1">
      <alignment horizontal="center" vertical="center"/>
    </xf>
    <xf numFmtId="0" fontId="12" fillId="0" borderId="0" xfId="0" applyFont="1" applyBorder="1" applyAlignment="1" applyProtection="1">
      <alignment wrapText="1"/>
    </xf>
    <xf numFmtId="0" fontId="52" fillId="0" borderId="0" xfId="0" applyFont="1" applyBorder="1" applyAlignment="1" applyProtection="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xf>
    <xf numFmtId="0" fontId="52" fillId="0" borderId="0" xfId="0" applyFont="1" applyBorder="1" applyAlignment="1">
      <alignment horizontal="center" vertical="center"/>
    </xf>
    <xf numFmtId="0" fontId="52" fillId="0" borderId="0" xfId="0" applyFont="1" applyFill="1" applyAlignment="1" applyProtection="1">
      <alignment horizontal="center" vertical="center"/>
      <protection hidden="1"/>
    </xf>
    <xf numFmtId="0" fontId="52" fillId="0" borderId="0" xfId="0" applyFont="1" applyFill="1" applyBorder="1" applyAlignment="1" applyProtection="1">
      <alignment horizontal="center" vertical="center"/>
      <protection hidden="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168" fontId="11" fillId="0" borderId="0" xfId="0" applyNumberFormat="1" applyFont="1" applyBorder="1" applyAlignment="1">
      <alignment horizontal="center" vertical="center" wrapText="1"/>
    </xf>
    <xf numFmtId="0" fontId="13" fillId="0" borderId="44" xfId="0" applyFont="1" applyBorder="1" applyAlignment="1" applyProtection="1">
      <alignment horizontal="left" vertical="top" wrapText="1" indent="1"/>
    </xf>
    <xf numFmtId="0" fontId="13" fillId="0" borderId="10" xfId="0" applyNumberFormat="1" applyFont="1" applyFill="1" applyBorder="1" applyAlignment="1">
      <alignment wrapText="1"/>
    </xf>
    <xf numFmtId="0" fontId="13" fillId="0" borderId="10" xfId="0" applyNumberFormat="1" applyFont="1" applyFill="1" applyBorder="1"/>
    <xf numFmtId="0" fontId="51" fillId="0" borderId="0" xfId="0" applyFont="1" applyAlignment="1" applyProtection="1">
      <alignment horizontal="center" vertical="center"/>
    </xf>
    <xf numFmtId="1" fontId="51" fillId="0" borderId="0" xfId="0" applyNumberFormat="1" applyFont="1" applyAlignment="1" applyProtection="1">
      <alignment horizontal="center" vertical="center"/>
    </xf>
    <xf numFmtId="0" fontId="13" fillId="0" borderId="11" xfId="0" applyFont="1" applyBorder="1" applyAlignment="1" applyProtection="1">
      <alignment horizontal="left" vertical="center" wrapText="1" indent="2"/>
    </xf>
    <xf numFmtId="0" fontId="13" fillId="0" borderId="0" xfId="0" applyFont="1" applyBorder="1" applyAlignment="1" applyProtection="1">
      <alignment horizontal="left" vertical="center" wrapText="1" indent="2"/>
    </xf>
    <xf numFmtId="0" fontId="13" fillId="0" borderId="0" xfId="0" applyFont="1" applyBorder="1" applyAlignment="1" applyProtection="1">
      <alignment horizontal="left" vertical="center" indent="2"/>
    </xf>
    <xf numFmtId="0" fontId="13" fillId="0" borderId="7" xfId="0" applyFont="1" applyBorder="1" applyAlignment="1" applyProtection="1">
      <alignment horizontal="left" vertical="center" indent="2"/>
    </xf>
    <xf numFmtId="44" fontId="11" fillId="0" borderId="46" xfId="1" applyNumberFormat="1" applyFont="1" applyBorder="1" applyAlignment="1">
      <alignment shrinkToFit="1"/>
    </xf>
    <xf numFmtId="44" fontId="11" fillId="0" borderId="34" xfId="1" applyNumberFormat="1" applyFont="1" applyBorder="1" applyAlignment="1">
      <alignment shrinkToFit="1"/>
    </xf>
    <xf numFmtId="44" fontId="11" fillId="0" borderId="53" xfId="1" applyNumberFormat="1" applyFont="1" applyBorder="1" applyAlignment="1">
      <alignment shrinkToFit="1"/>
    </xf>
    <xf numFmtId="49" fontId="11" fillId="9" borderId="66" xfId="1" applyNumberFormat="1" applyFont="1" applyFill="1" applyBorder="1" applyAlignment="1" applyProtection="1">
      <alignment shrinkToFit="1"/>
      <protection locked="0"/>
    </xf>
    <xf numFmtId="49" fontId="11" fillId="9" borderId="31" xfId="1" applyNumberFormat="1" applyFont="1" applyFill="1" applyBorder="1" applyAlignment="1" applyProtection="1">
      <alignment shrinkToFit="1"/>
      <protection locked="0"/>
    </xf>
    <xf numFmtId="49" fontId="11" fillId="9" borderId="39" xfId="1" applyNumberFormat="1" applyFont="1" applyFill="1" applyBorder="1" applyAlignment="1" applyProtection="1">
      <alignment shrinkToFit="1"/>
      <protection locked="0"/>
    </xf>
    <xf numFmtId="0" fontId="12" fillId="0" borderId="14" xfId="0" applyFont="1" applyFill="1" applyBorder="1" applyAlignment="1">
      <alignment horizontal="right" wrapText="1"/>
    </xf>
    <xf numFmtId="0" fontId="12" fillId="0" borderId="15" xfId="0" applyFont="1" applyFill="1" applyBorder="1" applyAlignment="1">
      <alignment horizontal="right" wrapText="1"/>
    </xf>
    <xf numFmtId="0" fontId="12" fillId="0" borderId="5" xfId="0" applyFont="1" applyFill="1" applyBorder="1" applyAlignment="1">
      <alignment horizontal="right" wrapText="1"/>
    </xf>
    <xf numFmtId="0" fontId="12" fillId="0" borderId="14" xfId="0" applyFont="1" applyFill="1" applyBorder="1" applyAlignment="1">
      <alignment horizontal="center" vertical="center" wrapText="1"/>
    </xf>
    <xf numFmtId="0" fontId="12" fillId="0" borderId="5" xfId="0" applyFont="1" applyFill="1" applyBorder="1" applyAlignment="1">
      <alignment horizontal="center" vertical="center" wrapText="1"/>
    </xf>
    <xf numFmtId="1" fontId="12" fillId="0" borderId="1" xfId="0" applyNumberFormat="1" applyFont="1" applyBorder="1" applyAlignment="1" applyProtection="1">
      <alignment horizontal="center" vertical="center" wrapText="1"/>
      <protection hidden="1"/>
    </xf>
    <xf numFmtId="0" fontId="11" fillId="0" borderId="11" xfId="0" applyFont="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left" wrapText="1"/>
    </xf>
    <xf numFmtId="0" fontId="0" fillId="0" borderId="11" xfId="0" applyFont="1" applyBorder="1" applyAlignment="1">
      <alignment horizontal="left"/>
    </xf>
    <xf numFmtId="0" fontId="0" fillId="0" borderId="0" xfId="0" applyFont="1" applyBorder="1" applyAlignment="1">
      <alignment horizontal="left"/>
    </xf>
    <xf numFmtId="0" fontId="0" fillId="0" borderId="7" xfId="0" applyFont="1" applyBorder="1" applyAlignment="1">
      <alignment horizontal="left"/>
    </xf>
    <xf numFmtId="0" fontId="0" fillId="0" borderId="12" xfId="0" applyFont="1" applyBorder="1" applyAlignment="1">
      <alignment horizontal="left"/>
    </xf>
    <xf numFmtId="0" fontId="0" fillId="0" borderId="10" xfId="0" applyFont="1" applyBorder="1" applyAlignment="1">
      <alignment horizontal="left"/>
    </xf>
    <xf numFmtId="0" fontId="0" fillId="0" borderId="8" xfId="0" applyFont="1" applyBorder="1" applyAlignment="1">
      <alignment horizontal="left"/>
    </xf>
    <xf numFmtId="1" fontId="12" fillId="0" borderId="14" xfId="0" applyNumberFormat="1" applyFont="1" applyFill="1" applyBorder="1" applyAlignment="1" applyProtection="1">
      <alignment horizontal="center" vertical="center" wrapText="1"/>
      <protection hidden="1"/>
    </xf>
    <xf numFmtId="1" fontId="12" fillId="0" borderId="5" xfId="0" applyNumberFormat="1" applyFont="1" applyFill="1" applyBorder="1" applyAlignment="1" applyProtection="1">
      <alignment horizontal="center" vertical="center" wrapText="1"/>
      <protection hidden="1"/>
    </xf>
    <xf numFmtId="0" fontId="11" fillId="3" borderId="9" xfId="0" applyFont="1" applyFill="1" applyBorder="1" applyAlignment="1" applyProtection="1">
      <alignment horizontal="left" vertical="top" wrapText="1"/>
      <protection locked="0"/>
    </xf>
    <xf numFmtId="0" fontId="0" fillId="3" borderId="9" xfId="0" applyFill="1" applyBorder="1" applyAlignment="1" applyProtection="1">
      <alignment wrapText="1"/>
      <protection locked="0"/>
    </xf>
    <xf numFmtId="0" fontId="0" fillId="0" borderId="9" xfId="0" applyBorder="1" applyAlignment="1" applyProtection="1">
      <protection locked="0"/>
    </xf>
    <xf numFmtId="0" fontId="12" fillId="0" borderId="13" xfId="0" applyFont="1" applyFill="1" applyBorder="1" applyAlignment="1">
      <alignment vertical="top" wrapText="1"/>
    </xf>
    <xf numFmtId="0" fontId="12" fillId="0" borderId="9" xfId="0" applyFont="1" applyFill="1" applyBorder="1" applyAlignment="1">
      <alignment vertical="top" wrapText="1"/>
    </xf>
    <xf numFmtId="0" fontId="12" fillId="0" borderId="6" xfId="0" applyFont="1" applyFill="1" applyBorder="1" applyAlignment="1">
      <alignment vertical="top" wrapText="1"/>
    </xf>
    <xf numFmtId="0" fontId="8" fillId="0" borderId="12" xfId="0" applyFont="1" applyFill="1" applyBorder="1" applyAlignment="1"/>
    <xf numFmtId="0" fontId="8" fillId="0" borderId="10" xfId="0" applyFont="1" applyFill="1" applyBorder="1" applyAlignment="1"/>
    <xf numFmtId="0" fontId="8" fillId="0" borderId="8" xfId="0" applyFont="1" applyFill="1" applyBorder="1" applyAlignment="1"/>
    <xf numFmtId="0" fontId="12" fillId="0" borderId="13" xfId="0" applyFont="1" applyFill="1" applyBorder="1" applyAlignment="1">
      <alignment horizontal="left" vertical="top" wrapText="1"/>
    </xf>
    <xf numFmtId="0" fontId="0" fillId="0" borderId="9" xfId="0" applyFill="1" applyBorder="1" applyAlignment="1"/>
    <xf numFmtId="0" fontId="0" fillId="0" borderId="6" xfId="0" applyFill="1" applyBorder="1" applyAlignment="1"/>
    <xf numFmtId="0" fontId="0" fillId="0" borderId="11" xfId="0" applyFill="1" applyBorder="1" applyAlignment="1"/>
    <xf numFmtId="0" fontId="0" fillId="0" borderId="0" xfId="0" applyFill="1" applyBorder="1" applyAlignment="1"/>
    <xf numFmtId="0" fontId="0" fillId="0" borderId="7" xfId="0" applyFill="1" applyBorder="1" applyAlignment="1"/>
    <xf numFmtId="0" fontId="12" fillId="0" borderId="13" xfId="0" applyFont="1" applyBorder="1" applyAlignment="1">
      <alignment horizontal="left" vertical="top" wrapText="1"/>
    </xf>
    <xf numFmtId="0" fontId="0" fillId="0" borderId="9" xfId="0" applyBorder="1" applyAlignment="1"/>
    <xf numFmtId="0" fontId="0" fillId="0" borderId="6" xfId="0" applyBorder="1" applyAlignment="1"/>
    <xf numFmtId="0" fontId="0" fillId="0" borderId="11" xfId="0" applyBorder="1" applyAlignment="1"/>
    <xf numFmtId="0" fontId="0" fillId="0" borderId="0" xfId="0" applyBorder="1" applyAlignment="1"/>
    <xf numFmtId="0" fontId="0" fillId="0" borderId="7" xfId="0" applyBorder="1" applyAlignment="1"/>
    <xf numFmtId="0" fontId="11" fillId="0" borderId="13" xfId="0" applyFont="1" applyBorder="1" applyAlignment="1">
      <alignment horizontal="center" vertical="top" wrapText="1"/>
    </xf>
    <xf numFmtId="0" fontId="11" fillId="0" borderId="11" xfId="0" applyFont="1" applyBorder="1" applyAlignment="1">
      <alignment horizontal="center" vertical="top" wrapText="1"/>
    </xf>
    <xf numFmtId="0" fontId="11" fillId="3" borderId="6"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1" fontId="12" fillId="0" borderId="1" xfId="0" applyNumberFormat="1" applyFont="1" applyFill="1" applyBorder="1" applyAlignment="1" applyProtection="1">
      <alignment horizontal="center" vertical="center" wrapText="1"/>
      <protection hidden="1"/>
    </xf>
    <xf numFmtId="0" fontId="26" fillId="0" borderId="11" xfId="0" applyFont="1"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8" xfId="0" applyBorder="1" applyAlignment="1">
      <alignment wrapText="1"/>
    </xf>
    <xf numFmtId="0" fontId="0" fillId="0" borderId="10" xfId="0" applyFill="1" applyBorder="1" applyAlignment="1"/>
    <xf numFmtId="0" fontId="0" fillId="0" borderId="8" xfId="0" applyFill="1" applyBorder="1" applyAlignment="1"/>
    <xf numFmtId="0" fontId="0" fillId="0" borderId="9" xfId="0" applyFill="1" applyBorder="1" applyAlignment="1">
      <alignment vertical="top" wrapText="1"/>
    </xf>
    <xf numFmtId="0" fontId="0" fillId="0" borderId="6" xfId="0" applyFill="1" applyBorder="1" applyAlignment="1">
      <alignment vertical="top" wrapText="1"/>
    </xf>
    <xf numFmtId="0" fontId="11" fillId="0" borderId="0" xfId="0" applyFont="1" applyBorder="1" applyAlignment="1">
      <alignment horizontal="left" wrapText="1"/>
    </xf>
    <xf numFmtId="0" fontId="11" fillId="0" borderId="7" xfId="0" applyFont="1" applyBorder="1" applyAlignment="1">
      <alignment horizontal="left" wrapText="1"/>
    </xf>
    <xf numFmtId="0" fontId="11" fillId="0" borderId="12" xfId="0" applyFont="1" applyBorder="1" applyAlignment="1">
      <alignment horizontal="left" wrapText="1"/>
    </xf>
    <xf numFmtId="0" fontId="11" fillId="0" borderId="10" xfId="0" applyFont="1" applyBorder="1" applyAlignment="1">
      <alignment horizontal="left" wrapText="1"/>
    </xf>
    <xf numFmtId="0" fontId="11" fillId="0" borderId="8" xfId="0" applyFont="1" applyBorder="1" applyAlignment="1">
      <alignment horizontal="left" wrapText="1"/>
    </xf>
    <xf numFmtId="0" fontId="12" fillId="0" borderId="13" xfId="0" applyFont="1" applyFill="1" applyBorder="1" applyAlignment="1">
      <alignment horizontal="right" wrapText="1"/>
    </xf>
    <xf numFmtId="0" fontId="12" fillId="0" borderId="9" xfId="0" applyFont="1" applyFill="1" applyBorder="1" applyAlignment="1">
      <alignment horizontal="right" wrapText="1"/>
    </xf>
    <xf numFmtId="0" fontId="12" fillId="0" borderId="6" xfId="0" applyFont="1" applyFill="1" applyBorder="1" applyAlignment="1">
      <alignment horizontal="right" wrapText="1"/>
    </xf>
    <xf numFmtId="0" fontId="12" fillId="0" borderId="12" xfId="0" applyFont="1" applyFill="1" applyBorder="1" applyAlignment="1">
      <alignment horizontal="right" wrapText="1"/>
    </xf>
    <xf numFmtId="0" fontId="12" fillId="0" borderId="10" xfId="0" applyFont="1" applyFill="1" applyBorder="1" applyAlignment="1">
      <alignment horizontal="right" wrapText="1"/>
    </xf>
    <xf numFmtId="0" fontId="12" fillId="0" borderId="8" xfId="0" applyFont="1" applyFill="1" applyBorder="1" applyAlignment="1">
      <alignment horizontal="right" wrapText="1"/>
    </xf>
    <xf numFmtId="0" fontId="11" fillId="0" borderId="12" xfId="0" applyFont="1" applyBorder="1" applyAlignment="1">
      <alignment horizontal="center" vertical="top" wrapText="1"/>
    </xf>
    <xf numFmtId="0" fontId="11" fillId="3" borderId="10"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7" fillId="0" borderId="11" xfId="0" applyFont="1" applyBorder="1" applyAlignment="1">
      <alignment wrapText="1"/>
    </xf>
    <xf numFmtId="0" fontId="0" fillId="0" borderId="0" xfId="0" applyFont="1" applyBorder="1" applyAlignment="1">
      <alignment wrapText="1"/>
    </xf>
    <xf numFmtId="0" fontId="0" fillId="0" borderId="7"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Border="1" applyAlignment="1">
      <alignment wrapText="1"/>
    </xf>
    <xf numFmtId="0" fontId="0" fillId="0" borderId="8" xfId="0" applyFont="1" applyBorder="1" applyAlignment="1">
      <alignment wrapText="1"/>
    </xf>
    <xf numFmtId="164" fontId="6" fillId="0" borderId="13" xfId="0" quotePrefix="1" applyNumberFormat="1" applyFont="1" applyFill="1" applyBorder="1" applyAlignment="1" applyProtection="1">
      <alignment horizontal="left" vertical="center" wrapText="1" indent="1"/>
    </xf>
    <xf numFmtId="164" fontId="6" fillId="0" borderId="9" xfId="0" quotePrefix="1" applyNumberFormat="1" applyFont="1" applyFill="1" applyBorder="1" applyAlignment="1" applyProtection="1">
      <alignment horizontal="left" vertical="center" wrapText="1" indent="1"/>
    </xf>
    <xf numFmtId="164" fontId="6" fillId="0" borderId="6" xfId="0" quotePrefix="1" applyNumberFormat="1" applyFont="1" applyFill="1" applyBorder="1" applyAlignment="1" applyProtection="1">
      <alignment horizontal="left" vertical="center" wrapText="1" indent="1"/>
    </xf>
    <xf numFmtId="0" fontId="6" fillId="0" borderId="13" xfId="0" applyFont="1" applyBorder="1" applyAlignment="1">
      <alignment horizontal="left" vertical="top" wrapText="1" indent="1"/>
    </xf>
    <xf numFmtId="0" fontId="6" fillId="0" borderId="6" xfId="0" applyFont="1" applyBorder="1" applyAlignment="1">
      <alignment horizontal="left" vertical="top" wrapText="1" indent="1"/>
    </xf>
    <xf numFmtId="0" fontId="6" fillId="0" borderId="9" xfId="0" applyFont="1" applyBorder="1" applyAlignment="1">
      <alignment horizontal="left" vertical="top" wrapText="1" indent="1"/>
    </xf>
    <xf numFmtId="49" fontId="13" fillId="3" borderId="11" xfId="0" applyNumberFormat="1" applyFont="1" applyFill="1" applyBorder="1" applyAlignment="1" applyProtection="1">
      <alignment horizontal="left" vertical="center" wrapText="1" indent="1"/>
      <protection locked="0"/>
    </xf>
    <xf numFmtId="49" fontId="13" fillId="3" borderId="0" xfId="0" applyNumberFormat="1" applyFont="1" applyFill="1" applyBorder="1" applyAlignment="1" applyProtection="1">
      <alignment horizontal="left" vertical="center" wrapText="1" indent="1"/>
      <protection locked="0"/>
    </xf>
    <xf numFmtId="49" fontId="13" fillId="3" borderId="7" xfId="0" applyNumberFormat="1" applyFont="1" applyFill="1" applyBorder="1" applyAlignment="1" applyProtection="1">
      <alignment horizontal="left" vertical="center" wrapText="1" indent="1"/>
      <protection locked="0"/>
    </xf>
    <xf numFmtId="49" fontId="13" fillId="3" borderId="11"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13" fillId="3" borderId="0" xfId="0" applyNumberFormat="1" applyFont="1" applyFill="1" applyBorder="1" applyAlignment="1" applyProtection="1">
      <alignment horizontal="center" vertical="center" wrapText="1"/>
      <protection locked="0"/>
    </xf>
    <xf numFmtId="0" fontId="0" fillId="0" borderId="9" xfId="0" applyBorder="1" applyAlignment="1">
      <alignment vertical="top" wrapText="1"/>
    </xf>
    <xf numFmtId="0" fontId="0" fillId="0" borderId="6" xfId="0" applyBorder="1" applyAlignment="1">
      <alignment vertical="top" wrapText="1"/>
    </xf>
    <xf numFmtId="0" fontId="7" fillId="0" borderId="11" xfId="0" applyFont="1" applyBorder="1" applyAlignment="1">
      <alignment horizontal="left" wrapText="1"/>
    </xf>
    <xf numFmtId="0" fontId="7" fillId="0" borderId="0" xfId="0" applyFont="1" applyBorder="1" applyAlignment="1">
      <alignment horizontal="left" wrapText="1"/>
    </xf>
    <xf numFmtId="0" fontId="7" fillId="0" borderId="7" xfId="0" applyFont="1" applyBorder="1" applyAlignment="1">
      <alignment horizontal="left" wrapText="1"/>
    </xf>
    <xf numFmtId="0" fontId="7" fillId="0" borderId="12" xfId="0" applyFont="1" applyBorder="1" applyAlignment="1">
      <alignment horizontal="left" wrapText="1"/>
    </xf>
    <xf numFmtId="0" fontId="7" fillId="0" borderId="10" xfId="0" applyFont="1" applyBorder="1" applyAlignment="1">
      <alignment horizontal="left" wrapText="1"/>
    </xf>
    <xf numFmtId="0" fontId="7" fillId="0" borderId="8" xfId="0" applyFont="1" applyBorder="1" applyAlignment="1">
      <alignment horizontal="left" wrapText="1"/>
    </xf>
    <xf numFmtId="0" fontId="9" fillId="0" borderId="2" xfId="0" applyFont="1" applyBorder="1" applyAlignment="1">
      <alignment horizontal="justify" vertical="top" wrapText="1"/>
    </xf>
    <xf numFmtId="0" fontId="0" fillId="0" borderId="2" xfId="0" applyBorder="1" applyAlignment="1"/>
    <xf numFmtId="0" fontId="10" fillId="0" borderId="8" xfId="0" applyFont="1" applyBorder="1" applyAlignment="1">
      <alignment vertical="top" wrapText="1"/>
    </xf>
    <xf numFmtId="0" fontId="0" fillId="0" borderId="4" xfId="0" applyBorder="1" applyAlignment="1">
      <alignment vertical="top" wrapText="1"/>
    </xf>
    <xf numFmtId="0" fontId="0" fillId="0" borderId="4" xfId="0" applyBorder="1" applyAlignment="1"/>
    <xf numFmtId="0" fontId="16" fillId="0" borderId="4" xfId="0" applyFont="1" applyBorder="1" applyAlignment="1">
      <alignment vertical="top" wrapText="1"/>
    </xf>
    <xf numFmtId="0" fontId="19" fillId="0" borderId="13" xfId="0" applyFont="1" applyBorder="1" applyAlignment="1">
      <alignment horizontal="justify" vertical="top" wrapText="1"/>
    </xf>
    <xf numFmtId="0" fontId="19" fillId="0" borderId="9" xfId="0" applyFont="1" applyBorder="1" applyAlignment="1">
      <alignment horizontal="justify" vertical="top" wrapText="1"/>
    </xf>
    <xf numFmtId="0" fontId="20" fillId="0" borderId="11" xfId="0" applyFont="1" applyBorder="1" applyAlignment="1">
      <alignment horizontal="left" vertical="top" wrapText="1" indent="2"/>
    </xf>
    <xf numFmtId="0" fontId="20" fillId="0" borderId="0" xfId="0" applyFont="1" applyBorder="1" applyAlignment="1">
      <alignment horizontal="left" vertical="top" wrapText="1" indent="2"/>
    </xf>
    <xf numFmtId="0" fontId="0" fillId="0" borderId="0" xfId="0" applyFont="1" applyBorder="1" applyAlignment="1">
      <alignment horizontal="left" indent="2"/>
    </xf>
    <xf numFmtId="0" fontId="12" fillId="0" borderId="14" xfId="0" applyFont="1" applyFill="1" applyBorder="1" applyAlignment="1">
      <alignment vertical="top" wrapText="1"/>
    </xf>
    <xf numFmtId="0" fontId="0" fillId="0" borderId="15" xfId="0" applyFill="1" applyBorder="1" applyAlignment="1">
      <alignment vertical="top" wrapText="1"/>
    </xf>
    <xf numFmtId="0" fontId="0" fillId="0" borderId="5" xfId="0" applyFill="1" applyBorder="1" applyAlignment="1">
      <alignment vertical="top" wrapText="1"/>
    </xf>
    <xf numFmtId="0" fontId="49" fillId="8" borderId="13" xfId="3" applyFill="1" applyBorder="1" applyAlignment="1" applyProtection="1">
      <alignment horizontal="center" vertical="center" wrapText="1"/>
      <protection locked="0"/>
    </xf>
    <xf numFmtId="0" fontId="49" fillId="8" borderId="6" xfId="3" applyFill="1" applyBorder="1" applyAlignment="1" applyProtection="1">
      <alignment horizontal="center" vertical="center" wrapText="1"/>
      <protection locked="0"/>
    </xf>
    <xf numFmtId="0" fontId="49" fillId="8" borderId="11" xfId="3" applyFill="1" applyBorder="1" applyAlignment="1" applyProtection="1">
      <alignment horizontal="center" vertical="center" wrapText="1"/>
      <protection locked="0"/>
    </xf>
    <xf numFmtId="0" fontId="49" fillId="8" borderId="7" xfId="3" applyFill="1" applyBorder="1" applyAlignment="1" applyProtection="1">
      <alignment horizontal="center" vertical="center" wrapText="1"/>
      <protection locked="0"/>
    </xf>
    <xf numFmtId="0" fontId="49" fillId="8" borderId="12" xfId="3" applyFill="1" applyBorder="1" applyAlignment="1" applyProtection="1">
      <alignment horizontal="center" vertical="center" wrapText="1"/>
      <protection locked="0"/>
    </xf>
    <xf numFmtId="0" fontId="49" fillId="8" borderId="8" xfId="3" applyFill="1" applyBorder="1" applyAlignment="1" applyProtection="1">
      <alignment horizontal="center" vertical="center" wrapText="1"/>
      <protection locked="0"/>
    </xf>
    <xf numFmtId="0" fontId="2" fillId="0" borderId="10" xfId="0" applyFont="1" applyBorder="1" applyAlignment="1">
      <alignment horizontal="left" wrapText="1"/>
    </xf>
    <xf numFmtId="0" fontId="2" fillId="0" borderId="8" xfId="0" applyFont="1" applyBorder="1" applyAlignment="1">
      <alignment horizontal="left" wrapText="1"/>
    </xf>
    <xf numFmtId="0" fontId="6" fillId="0" borderId="13" xfId="0" applyFont="1" applyBorder="1" applyAlignment="1" applyProtection="1">
      <alignment horizontal="right" vertical="center" wrapText="1"/>
    </xf>
    <xf numFmtId="0" fontId="6" fillId="0" borderId="9" xfId="0" applyFont="1" applyBorder="1" applyAlignment="1" applyProtection="1">
      <alignment horizontal="right" vertical="center" wrapText="1"/>
    </xf>
    <xf numFmtId="49" fontId="13" fillId="3" borderId="9"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7" xfId="0" applyFont="1" applyBorder="1" applyAlignment="1">
      <alignment horizontal="left" vertical="top" wrapText="1"/>
    </xf>
    <xf numFmtId="0" fontId="13" fillId="3" borderId="1" xfId="0" applyFont="1" applyFill="1" applyBorder="1" applyAlignment="1" applyProtection="1">
      <alignment horizontal="center" vertical="center" wrapText="1"/>
      <protection locked="0"/>
    </xf>
    <xf numFmtId="0" fontId="0" fillId="0" borderId="1" xfId="0" applyBorder="1" applyAlignment="1" applyProtection="1">
      <protection locked="0"/>
    </xf>
    <xf numFmtId="0" fontId="12" fillId="0" borderId="2" xfId="0" applyFont="1" applyBorder="1" applyAlignment="1">
      <alignment vertical="top" wrapText="1"/>
    </xf>
    <xf numFmtId="0" fontId="13" fillId="0" borderId="3" xfId="0" applyFont="1" applyBorder="1" applyAlignment="1">
      <alignment horizontal="left" vertical="top" wrapText="1" indent="1"/>
    </xf>
    <xf numFmtId="0" fontId="13" fillId="0" borderId="3" xfId="0" applyFont="1" applyBorder="1" applyAlignment="1">
      <alignment horizontal="left" indent="1"/>
    </xf>
    <xf numFmtId="0" fontId="12" fillId="0" borderId="9" xfId="0" applyFont="1" applyBorder="1" applyAlignment="1">
      <alignment horizontal="left" vertical="top" wrapText="1"/>
    </xf>
    <xf numFmtId="0" fontId="12" fillId="0" borderId="6" xfId="0" applyFont="1" applyBorder="1" applyAlignment="1">
      <alignment horizontal="left" vertical="top" wrapText="1"/>
    </xf>
    <xf numFmtId="0" fontId="2" fillId="0" borderId="0" xfId="0" applyFont="1" applyBorder="1" applyAlignment="1">
      <alignment horizontal="left" wrapText="1"/>
    </xf>
    <xf numFmtId="0" fontId="2" fillId="0" borderId="7" xfId="0" applyFont="1" applyBorder="1" applyAlignment="1">
      <alignment horizontal="left" wrapText="1"/>
    </xf>
    <xf numFmtId="0" fontId="13" fillId="0" borderId="0" xfId="0" applyFont="1" applyBorder="1" applyAlignment="1">
      <alignment horizontal="left" vertical="top" wrapText="1" indent="1"/>
    </xf>
    <xf numFmtId="0" fontId="13" fillId="0" borderId="7"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53" fillId="6" borderId="9" xfId="3" applyFont="1" applyBorder="1" applyAlignment="1">
      <alignment horizontal="left" vertical="top" wrapText="1"/>
    </xf>
    <xf numFmtId="0" fontId="53" fillId="6" borderId="6" xfId="3" applyFont="1" applyBorder="1" applyAlignment="1">
      <alignment horizontal="left" vertical="top" wrapText="1"/>
    </xf>
    <xf numFmtId="0" fontId="53" fillId="6" borderId="10" xfId="3" applyFont="1" applyBorder="1" applyAlignment="1">
      <alignment horizontal="left" vertical="top" wrapText="1"/>
    </xf>
    <xf numFmtId="0" fontId="53" fillId="6" borderId="8" xfId="3"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0" fillId="0" borderId="10" xfId="0" applyBorder="1" applyAlignment="1"/>
    <xf numFmtId="0" fontId="13" fillId="3" borderId="13" xfId="0" applyFont="1" applyFill="1" applyBorder="1" applyAlignment="1" applyProtection="1">
      <alignment horizontal="center" vertical="center" wrapText="1"/>
      <protection locked="0"/>
    </xf>
    <xf numFmtId="0" fontId="0" fillId="0" borderId="6" xfId="0" applyBorder="1" applyAlignment="1" applyProtection="1">
      <protection locked="0"/>
    </xf>
    <xf numFmtId="0" fontId="0" fillId="0" borderId="11" xfId="0" applyBorder="1" applyAlignment="1" applyProtection="1">
      <protection locked="0"/>
    </xf>
    <xf numFmtId="0" fontId="0" fillId="0" borderId="7" xfId="0" applyBorder="1" applyAlignment="1" applyProtection="1">
      <protection locked="0"/>
    </xf>
    <xf numFmtId="0" fontId="0" fillId="0" borderId="12" xfId="0" applyBorder="1" applyAlignment="1" applyProtection="1">
      <protection locked="0"/>
    </xf>
    <xf numFmtId="0" fontId="0" fillId="0" borderId="8" xfId="0" applyBorder="1" applyAlignment="1" applyProtection="1">
      <protection locked="0"/>
    </xf>
    <xf numFmtId="0" fontId="12"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Border="1" applyAlignment="1">
      <alignment horizontal="justify" vertical="top" wrapText="1"/>
    </xf>
    <xf numFmtId="0" fontId="0" fillId="0" borderId="1" xfId="0" applyBorder="1" applyAlignment="1"/>
    <xf numFmtId="0" fontId="12" fillId="0" borderId="1" xfId="0" applyFont="1" applyFill="1" applyBorder="1" applyAlignment="1">
      <alignment vertical="top" wrapText="1"/>
    </xf>
    <xf numFmtId="0" fontId="0" fillId="0" borderId="1" xfId="0" applyFill="1" applyBorder="1" applyAlignment="1"/>
    <xf numFmtId="0" fontId="12"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13" xfId="0" applyFont="1" applyBorder="1" applyAlignment="1">
      <alignment horizontal="left" vertical="top" wrapText="1"/>
    </xf>
    <xf numFmtId="0" fontId="11" fillId="0" borderId="9" xfId="0" applyFont="1" applyBorder="1" applyAlignment="1">
      <alignment horizontal="left" vertical="top" wrapText="1"/>
    </xf>
    <xf numFmtId="0" fontId="0" fillId="0" borderId="9" xfId="0" applyBorder="1" applyAlignment="1">
      <alignment horizontal="left"/>
    </xf>
    <xf numFmtId="0" fontId="0" fillId="0" borderId="6" xfId="0" applyBorder="1" applyAlignment="1">
      <alignment horizontal="left"/>
    </xf>
    <xf numFmtId="0" fontId="13" fillId="0" borderId="11" xfId="0" applyFont="1" applyBorder="1" applyAlignment="1">
      <alignment horizontal="left" vertical="top" wrapText="1" indent="2"/>
    </xf>
    <xf numFmtId="0" fontId="13" fillId="0" borderId="0" xfId="0" applyFont="1" applyBorder="1" applyAlignment="1">
      <alignment horizontal="left" vertical="top" wrapText="1" indent="2"/>
    </xf>
    <xf numFmtId="0" fontId="13" fillId="0" borderId="7" xfId="0" applyFont="1" applyBorder="1" applyAlignment="1">
      <alignment horizontal="left" vertical="top" wrapText="1" indent="2"/>
    </xf>
    <xf numFmtId="0" fontId="13" fillId="0" borderId="11" xfId="0" applyFont="1" applyBorder="1" applyAlignment="1">
      <alignment horizontal="left" vertical="top" wrapText="1" indent="1"/>
    </xf>
    <xf numFmtId="0" fontId="6" fillId="0" borderId="33" xfId="0" applyFont="1" applyBorder="1" applyAlignment="1">
      <alignment horizontal="center" vertical="top" wrapText="1"/>
    </xf>
    <xf numFmtId="0" fontId="6" fillId="0" borderId="26"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5" xfId="0" applyFont="1" applyBorder="1" applyAlignment="1">
      <alignment horizontal="center" vertical="top" wrapText="1"/>
    </xf>
    <xf numFmtId="0" fontId="6" fillId="0" borderId="32" xfId="0" applyFont="1" applyBorder="1" applyAlignment="1">
      <alignment horizontal="center" vertical="top" wrapText="1"/>
    </xf>
    <xf numFmtId="0" fontId="6" fillId="0" borderId="41" xfId="0" applyFont="1" applyBorder="1" applyAlignment="1">
      <alignment horizontal="center" vertical="top" wrapText="1"/>
    </xf>
    <xf numFmtId="0" fontId="6" fillId="0" borderId="35" xfId="0" applyFont="1" applyBorder="1" applyAlignment="1">
      <alignment horizontal="center" vertical="top" wrapText="1"/>
    </xf>
    <xf numFmtId="165" fontId="13" fillId="3" borderId="58" xfId="0" applyNumberFormat="1" applyFont="1" applyFill="1" applyBorder="1" applyAlignment="1" applyProtection="1">
      <alignment horizontal="center" vertical="top" wrapText="1"/>
      <protection locked="0"/>
    </xf>
    <xf numFmtId="165" fontId="13" fillId="3" borderId="57" xfId="0" applyNumberFormat="1" applyFont="1" applyFill="1" applyBorder="1" applyAlignment="1" applyProtection="1">
      <alignment horizontal="center" vertical="top" wrapText="1"/>
      <protection locked="0"/>
    </xf>
    <xf numFmtId="0" fontId="5" fillId="3" borderId="1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12" fillId="0" borderId="14" xfId="0" applyFont="1" applyBorder="1" applyAlignment="1">
      <alignment horizontal="right" wrapText="1"/>
    </xf>
    <xf numFmtId="0" fontId="12" fillId="0" borderId="15" xfId="0" applyFont="1" applyBorder="1" applyAlignment="1">
      <alignment horizontal="right" wrapText="1"/>
    </xf>
    <xf numFmtId="0" fontId="0" fillId="0" borderId="15" xfId="0" applyBorder="1" applyAlignment="1">
      <alignment horizontal="right" wrapText="1"/>
    </xf>
    <xf numFmtId="0" fontId="0" fillId="0" borderId="5" xfId="0" applyBorder="1" applyAlignment="1"/>
    <xf numFmtId="0" fontId="12" fillId="0" borderId="1" xfId="0" applyFont="1" applyFill="1" applyBorder="1" applyAlignment="1" applyProtection="1">
      <alignment horizontal="left" wrapText="1"/>
    </xf>
    <xf numFmtId="0" fontId="13" fillId="0" borderId="1" xfId="0" applyFont="1" applyFill="1" applyBorder="1" applyAlignment="1" applyProtection="1">
      <alignment wrapText="1"/>
    </xf>
    <xf numFmtId="0" fontId="13" fillId="0" borderId="1" xfId="0" applyFont="1" applyFill="1" applyBorder="1" applyAlignment="1"/>
    <xf numFmtId="0" fontId="13" fillId="3" borderId="14" xfId="0" applyFont="1" applyFill="1" applyBorder="1" applyAlignment="1" applyProtection="1">
      <alignment horizontal="center" wrapText="1"/>
      <protection locked="0"/>
    </xf>
    <xf numFmtId="0" fontId="0" fillId="0" borderId="5" xfId="0" applyBorder="1" applyAlignment="1" applyProtection="1">
      <protection locked="0"/>
    </xf>
    <xf numFmtId="0" fontId="13" fillId="0" borderId="14" xfId="0" applyFont="1" applyBorder="1" applyAlignment="1" applyProtection="1">
      <alignment horizontal="left" wrapText="1"/>
    </xf>
    <xf numFmtId="0" fontId="0" fillId="0" borderId="15" xfId="0" applyBorder="1" applyAlignment="1" applyProtection="1">
      <alignment horizontal="left"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13"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43" fillId="3" borderId="29" xfId="0" applyFont="1" applyFill="1" applyBorder="1" applyAlignment="1" applyProtection="1">
      <alignment vertical="center"/>
      <protection locked="0"/>
    </xf>
    <xf numFmtId="0" fontId="43" fillId="3" borderId="30" xfId="0" applyFont="1" applyFill="1" applyBorder="1" applyAlignment="1" applyProtection="1">
      <alignment vertical="center"/>
      <protection locked="0"/>
    </xf>
    <xf numFmtId="0" fontId="31" fillId="0" borderId="11" xfId="0" applyFont="1" applyBorder="1" applyAlignment="1" applyProtection="1">
      <alignment horizontal="left" vertical="top" wrapText="1" indent="2"/>
    </xf>
    <xf numFmtId="0" fontId="31" fillId="0" borderId="0" xfId="0" applyFont="1" applyBorder="1" applyAlignment="1" applyProtection="1">
      <alignment horizontal="left" vertical="top" wrapText="1" indent="2"/>
    </xf>
    <xf numFmtId="0" fontId="13" fillId="0" borderId="0" xfId="0" applyFont="1" applyBorder="1" applyAlignment="1" applyProtection="1">
      <alignment horizontal="left" wrapText="1" indent="2"/>
    </xf>
    <xf numFmtId="0" fontId="13" fillId="0" borderId="0" xfId="0" applyFont="1" applyBorder="1" applyAlignment="1" applyProtection="1">
      <alignment horizontal="left" indent="2"/>
    </xf>
    <xf numFmtId="0" fontId="13" fillId="0" borderId="7" xfId="0" applyFont="1" applyBorder="1" applyAlignment="1" applyProtection="1">
      <alignment horizontal="left" indent="2"/>
    </xf>
    <xf numFmtId="0" fontId="31" fillId="0" borderId="12" xfId="0" applyFont="1" applyBorder="1" applyAlignment="1" applyProtection="1">
      <alignment horizontal="left" vertical="top" wrapText="1" indent="2"/>
    </xf>
    <xf numFmtId="0" fontId="31" fillId="0" borderId="10" xfId="0" applyFont="1" applyBorder="1" applyAlignment="1" applyProtection="1">
      <alignment horizontal="left" vertical="top" wrapText="1" indent="2"/>
    </xf>
    <xf numFmtId="0" fontId="13" fillId="0" borderId="10" xfId="0" applyFont="1" applyBorder="1" applyAlignment="1" applyProtection="1">
      <alignment horizontal="left" wrapText="1" indent="2"/>
    </xf>
    <xf numFmtId="0" fontId="13" fillId="0" borderId="10" xfId="0" applyFont="1" applyBorder="1" applyAlignment="1" applyProtection="1">
      <alignment horizontal="left" indent="2"/>
    </xf>
    <xf numFmtId="0" fontId="13" fillId="0" borderId="8" xfId="0" applyFont="1" applyBorder="1" applyAlignment="1" applyProtection="1">
      <alignment horizontal="left" indent="2"/>
    </xf>
    <xf numFmtId="0" fontId="9" fillId="0" borderId="1" xfId="0" applyFont="1" applyFill="1" applyBorder="1" applyAlignment="1" applyProtection="1">
      <alignment wrapText="1"/>
    </xf>
    <xf numFmtId="0" fontId="0" fillId="0" borderId="1" xfId="0" applyFill="1" applyBorder="1" applyAlignment="1" applyProtection="1"/>
    <xf numFmtId="43" fontId="13" fillId="3" borderId="1" xfId="0" applyNumberFormat="1" applyFont="1" applyFill="1" applyBorder="1" applyAlignment="1" applyProtection="1">
      <alignment horizontal="center" wrapText="1"/>
      <protection locked="0"/>
    </xf>
    <xf numFmtId="43" fontId="0" fillId="3" borderId="1" xfId="0" applyNumberFormat="1" applyFill="1" applyBorder="1" applyAlignment="1" applyProtection="1">
      <alignment horizontal="center" wrapText="1"/>
      <protection locked="0"/>
    </xf>
    <xf numFmtId="43" fontId="0" fillId="0" borderId="1" xfId="0" applyNumberFormat="1" applyBorder="1" applyAlignment="1" applyProtection="1">
      <protection locked="0"/>
    </xf>
    <xf numFmtId="43" fontId="13" fillId="0" borderId="1" xfId="0" applyNumberFormat="1" applyFont="1" applyBorder="1" applyAlignment="1" applyProtection="1">
      <alignment horizontal="center" wrapText="1"/>
    </xf>
    <xf numFmtId="43" fontId="0" fillId="0" borderId="1" xfId="0" applyNumberFormat="1" applyBorder="1" applyAlignment="1"/>
    <xf numFmtId="0" fontId="13" fillId="0" borderId="1" xfId="0" applyFont="1" applyBorder="1" applyAlignment="1" applyProtection="1">
      <alignment wrapText="1"/>
    </xf>
    <xf numFmtId="0" fontId="0" fillId="0" borderId="1" xfId="0" applyBorder="1" applyAlignment="1" applyProtection="1"/>
    <xf numFmtId="0" fontId="13" fillId="0" borderId="1" xfId="0" applyFont="1" applyBorder="1" applyAlignment="1" applyProtection="1">
      <alignment horizontal="center" vertical="center" wrapText="1"/>
    </xf>
    <xf numFmtId="0" fontId="0" fillId="0" borderId="1" xfId="0" applyFont="1" applyBorder="1" applyAlignment="1"/>
    <xf numFmtId="0" fontId="13" fillId="0" borderId="1" xfId="0" applyFont="1" applyBorder="1" applyAlignment="1" applyProtection="1">
      <alignment horizontal="left" wrapText="1"/>
    </xf>
    <xf numFmtId="0" fontId="0" fillId="0" borderId="1" xfId="0" applyBorder="1" applyAlignment="1" applyProtection="1">
      <alignment horizontal="left" wrapText="1"/>
    </xf>
    <xf numFmtId="0" fontId="13"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42" fillId="0" borderId="14" xfId="0" applyFont="1" applyFill="1" applyBorder="1" applyAlignment="1" applyProtection="1">
      <alignment horizontal="left" vertical="center" wrapText="1" indent="2"/>
    </xf>
    <xf numFmtId="0" fontId="42" fillId="0" borderId="15" xfId="0" applyFont="1" applyFill="1" applyBorder="1" applyAlignment="1" applyProtection="1">
      <alignment horizontal="left" vertical="center" wrapText="1" indent="2"/>
    </xf>
    <xf numFmtId="0" fontId="41" fillId="0" borderId="15" xfId="0" applyFont="1" applyFill="1" applyBorder="1" applyAlignment="1" applyProtection="1">
      <alignment horizontal="left" vertical="center" wrapText="1" indent="2"/>
    </xf>
    <xf numFmtId="0" fontId="41" fillId="0" borderId="5" xfId="0" applyFont="1" applyFill="1" applyBorder="1" applyAlignment="1">
      <alignment horizontal="left" vertical="center" wrapText="1" indent="2"/>
    </xf>
    <xf numFmtId="0" fontId="0" fillId="0" borderId="14" xfId="0" applyFill="1" applyBorder="1" applyAlignment="1" applyProtection="1">
      <alignment horizontal="center" vertical="center"/>
    </xf>
    <xf numFmtId="0" fontId="0" fillId="0" borderId="5" xfId="0" applyFill="1" applyBorder="1" applyAlignment="1" applyProtection="1">
      <alignment horizontal="center" vertical="center"/>
    </xf>
    <xf numFmtId="0" fontId="13" fillId="0" borderId="44" xfId="0" applyFont="1" applyBorder="1" applyAlignment="1" applyProtection="1">
      <alignment horizontal="left" vertical="top" wrapText="1" indent="1"/>
    </xf>
    <xf numFmtId="0" fontId="13" fillId="0" borderId="45" xfId="0" applyFont="1" applyBorder="1" applyAlignment="1" applyProtection="1">
      <alignment horizontal="left" vertical="top" wrapText="1" indent="1"/>
    </xf>
    <xf numFmtId="164" fontId="13" fillId="2" borderId="58" xfId="0" applyNumberFormat="1" applyFont="1" applyFill="1" applyBorder="1" applyAlignment="1" applyProtection="1">
      <alignment horizontal="center" vertical="center" wrapText="1"/>
    </xf>
    <xf numFmtId="164" fontId="13" fillId="2" borderId="57" xfId="0" applyNumberFormat="1" applyFont="1" applyFill="1" applyBorder="1" applyAlignment="1" applyProtection="1">
      <alignment horizontal="center" vertical="center" wrapText="1"/>
    </xf>
    <xf numFmtId="0" fontId="13" fillId="0" borderId="44" xfId="0" applyFont="1" applyBorder="1" applyAlignment="1" applyProtection="1">
      <alignment horizontal="center" vertical="top" wrapText="1"/>
    </xf>
    <xf numFmtId="0" fontId="13" fillId="0" borderId="9" xfId="0" applyFont="1" applyBorder="1" applyAlignment="1" applyProtection="1">
      <alignment horizontal="center" vertical="top" wrapText="1"/>
    </xf>
    <xf numFmtId="0" fontId="13" fillId="0" borderId="13"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13" fillId="0" borderId="2" xfId="0" applyFont="1" applyBorder="1" applyAlignment="1" applyProtection="1">
      <alignment vertical="top" wrapText="1"/>
    </xf>
    <xf numFmtId="0" fontId="12" fillId="0" borderId="4" xfId="0" applyFont="1" applyBorder="1" applyAlignment="1" applyProtection="1">
      <alignment vertical="top" wrapText="1"/>
    </xf>
    <xf numFmtId="0" fontId="9" fillId="0" borderId="13" xfId="0" applyFont="1" applyBorder="1" applyAlignment="1" applyProtection="1">
      <alignment horizontal="justify" vertical="top" wrapText="1"/>
    </xf>
    <xf numFmtId="0" fontId="9" fillId="0" borderId="9" xfId="0" applyFont="1" applyBorder="1" applyAlignment="1" applyProtection="1">
      <alignment horizontal="justify" vertical="top" wrapText="1"/>
    </xf>
    <xf numFmtId="0" fontId="0" fillId="0" borderId="9" xfId="0" applyBorder="1" applyAlignment="1">
      <alignment wrapText="1"/>
    </xf>
    <xf numFmtId="0" fontId="0" fillId="0" borderId="6" xfId="0" applyBorder="1" applyAlignment="1">
      <alignment wrapText="1"/>
    </xf>
    <xf numFmtId="0" fontId="46" fillId="0" borderId="12" xfId="0" applyFont="1" applyFill="1" applyBorder="1" applyAlignment="1" applyProtection="1">
      <alignment vertical="top" wrapText="1"/>
    </xf>
    <xf numFmtId="0" fontId="41" fillId="0" borderId="10" xfId="0" applyFont="1" applyFill="1" applyBorder="1" applyAlignment="1"/>
    <xf numFmtId="0" fontId="41" fillId="0" borderId="8" xfId="0" applyFont="1" applyFill="1" applyBorder="1" applyAlignment="1"/>
    <xf numFmtId="0" fontId="6" fillId="3" borderId="29" xfId="0" applyFont="1" applyFill="1" applyBorder="1" applyAlignment="1" applyProtection="1">
      <alignment vertical="center"/>
      <protection locked="0"/>
    </xf>
    <xf numFmtId="0" fontId="6" fillId="3" borderId="30" xfId="0" applyFont="1" applyFill="1" applyBorder="1" applyAlignment="1" applyProtection="1">
      <alignment vertical="center"/>
      <protection locked="0"/>
    </xf>
    <xf numFmtId="0" fontId="7" fillId="0" borderId="11" xfId="0" applyFont="1" applyBorder="1" applyAlignment="1" applyProtection="1">
      <alignment vertical="top" wrapText="1"/>
    </xf>
    <xf numFmtId="0" fontId="0" fillId="0" borderId="0" xfId="0" applyBorder="1" applyAlignment="1" applyProtection="1"/>
    <xf numFmtId="0" fontId="0" fillId="0" borderId="16" xfId="0" applyBorder="1" applyAlignment="1" applyProtection="1"/>
    <xf numFmtId="0" fontId="0" fillId="0" borderId="17" xfId="0" applyBorder="1" applyAlignment="1" applyProtection="1"/>
    <xf numFmtId="0" fontId="7" fillId="0" borderId="40" xfId="0" applyFont="1" applyBorder="1" applyAlignment="1" applyProtection="1">
      <alignment vertical="top" wrapText="1"/>
    </xf>
    <xf numFmtId="0" fontId="0" fillId="0" borderId="42" xfId="0" applyBorder="1" applyAlignment="1" applyProtection="1">
      <alignment vertical="top" wrapText="1"/>
    </xf>
    <xf numFmtId="0" fontId="7" fillId="0" borderId="52" xfId="0" applyFont="1" applyBorder="1" applyAlignment="1" applyProtection="1">
      <alignment vertical="top" wrapText="1"/>
    </xf>
    <xf numFmtId="0" fontId="0" fillId="0" borderId="31" xfId="0" applyBorder="1" applyAlignment="1" applyProtection="1"/>
    <xf numFmtId="0" fontId="13" fillId="3" borderId="41"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35" xfId="0" applyFont="1" applyFill="1" applyBorder="1" applyAlignment="1" applyProtection="1">
      <alignment horizontal="left" vertical="top" wrapText="1"/>
      <protection locked="0"/>
    </xf>
    <xf numFmtId="0" fontId="24" fillId="0" borderId="11" xfId="0" applyFont="1" applyBorder="1" applyAlignment="1" applyProtection="1">
      <alignment vertical="top" wrapText="1"/>
    </xf>
    <xf numFmtId="0" fontId="6" fillId="0" borderId="0" xfId="0" applyFont="1" applyBorder="1" applyAlignment="1">
      <alignment vertical="top" wrapText="1"/>
    </xf>
    <xf numFmtId="0" fontId="6" fillId="0" borderId="7" xfId="0" applyFont="1" applyBorder="1" applyAlignment="1">
      <alignment vertical="top" wrapText="1"/>
    </xf>
    <xf numFmtId="0" fontId="5" fillId="0" borderId="11" xfId="0" applyFont="1" applyBorder="1" applyAlignment="1" applyProtection="1">
      <alignment vertical="top" wrapText="1"/>
    </xf>
    <xf numFmtId="0" fontId="13" fillId="0" borderId="11" xfId="0" applyNumberFormat="1" applyFont="1" applyBorder="1" applyAlignment="1" applyProtection="1">
      <alignment horizontal="left" vertical="center" wrapText="1" indent="1"/>
    </xf>
    <xf numFmtId="0" fontId="13" fillId="0" borderId="0" xfId="0" applyNumberFormat="1" applyFont="1" applyBorder="1" applyAlignment="1" applyProtection="1">
      <alignment horizontal="left" vertical="center" wrapText="1" indent="1"/>
    </xf>
    <xf numFmtId="0" fontId="12" fillId="0" borderId="13"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6" fillId="10" borderId="16" xfId="0" applyFont="1" applyFill="1" applyBorder="1" applyAlignment="1" applyProtection="1">
      <alignment horizontal="left" vertical="top" wrapText="1"/>
    </xf>
    <xf numFmtId="0" fontId="6" fillId="10" borderId="17" xfId="0" applyFont="1" applyFill="1" applyBorder="1" applyAlignment="1">
      <alignment horizontal="left" vertical="top" wrapText="1"/>
    </xf>
    <xf numFmtId="0" fontId="6" fillId="10" borderId="18" xfId="0" applyFont="1" applyFill="1" applyBorder="1" applyAlignment="1">
      <alignment horizontal="left" vertical="top" wrapText="1"/>
    </xf>
    <xf numFmtId="0" fontId="5" fillId="0" borderId="19" xfId="0" applyFont="1" applyBorder="1" applyAlignment="1" applyProtection="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13" fillId="0" borderId="41" xfId="0" applyFont="1" applyBorder="1" applyAlignment="1" applyProtection="1">
      <alignment horizontal="left" vertical="top" wrapText="1"/>
    </xf>
    <xf numFmtId="0" fontId="13" fillId="0" borderId="0" xfId="0" applyFont="1" applyBorder="1" applyAlignment="1" applyProtection="1">
      <alignment horizontal="left" vertical="top" wrapText="1"/>
    </xf>
    <xf numFmtId="165" fontId="13" fillId="3" borderId="41" xfId="0" applyNumberFormat="1" applyFont="1" applyFill="1" applyBorder="1" applyAlignment="1" applyProtection="1">
      <alignment horizontal="left" vertical="top" wrapText="1"/>
      <protection locked="0"/>
    </xf>
    <xf numFmtId="165" fontId="13" fillId="3" borderId="0" xfId="0" applyNumberFormat="1" applyFont="1" applyFill="1" applyBorder="1" applyAlignment="1" applyProtection="1">
      <alignment horizontal="left" vertical="top" wrapText="1"/>
      <protection locked="0"/>
    </xf>
    <xf numFmtId="0" fontId="9" fillId="0" borderId="14" xfId="0" applyFont="1" applyFill="1" applyBorder="1" applyAlignment="1" applyProtection="1">
      <alignment wrapText="1"/>
    </xf>
    <xf numFmtId="0" fontId="0" fillId="0" borderId="15" xfId="0" applyFill="1" applyBorder="1" applyAlignment="1">
      <alignment wrapText="1"/>
    </xf>
    <xf numFmtId="0" fontId="0" fillId="0" borderId="5" xfId="0" applyFill="1" applyBorder="1" applyAlignment="1">
      <alignment wrapText="1"/>
    </xf>
    <xf numFmtId="0" fontId="6" fillId="0" borderId="13" xfId="0" applyFont="1" applyBorder="1" applyAlignment="1" applyProtection="1">
      <alignment wrapText="1"/>
    </xf>
    <xf numFmtId="0" fontId="6" fillId="0" borderId="11" xfId="0" applyFont="1" applyBorder="1" applyAlignment="1" applyProtection="1">
      <alignment wrapText="1"/>
    </xf>
    <xf numFmtId="0" fontId="6" fillId="0" borderId="16" xfId="0" applyFont="1" applyBorder="1" applyAlignment="1" applyProtection="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5" fillId="0" borderId="25" xfId="0" applyFont="1" applyBorder="1" applyAlignment="1" applyProtection="1">
      <alignment vertical="top" wrapText="1"/>
    </xf>
    <xf numFmtId="0" fontId="6" fillId="0" borderId="27" xfId="0" applyFont="1" applyBorder="1" applyAlignment="1">
      <alignment vertical="top" wrapText="1"/>
    </xf>
    <xf numFmtId="0" fontId="6" fillId="0" borderId="26" xfId="0" applyFont="1" applyBorder="1" applyAlignment="1">
      <alignment vertical="top" wrapText="1"/>
    </xf>
    <xf numFmtId="0" fontId="6" fillId="10" borderId="11" xfId="0" applyFont="1" applyFill="1" applyBorder="1" applyAlignment="1" applyProtection="1">
      <alignment horizontal="left" vertical="top" wrapText="1"/>
    </xf>
    <xf numFmtId="0" fontId="6" fillId="10" borderId="0" xfId="0" applyFont="1" applyFill="1" applyBorder="1" applyAlignment="1">
      <alignment horizontal="left" vertical="top" wrapText="1"/>
    </xf>
    <xf numFmtId="0" fontId="6" fillId="10" borderId="7" xfId="0" applyFont="1" applyFill="1" applyBorder="1" applyAlignment="1">
      <alignment horizontal="left" vertical="top" wrapText="1"/>
    </xf>
    <xf numFmtId="0" fontId="7" fillId="0" borderId="33"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7" fillId="0" borderId="32" xfId="0" applyFont="1" applyBorder="1" applyAlignment="1" applyProtection="1">
      <alignment horizontal="left" vertical="top" wrapText="1"/>
    </xf>
    <xf numFmtId="0" fontId="7" fillId="0" borderId="4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43" xfId="0" applyFont="1" applyBorder="1" applyAlignment="1" applyProtection="1">
      <alignment horizontal="left" vertical="top" wrapText="1"/>
    </xf>
    <xf numFmtId="0" fontId="7" fillId="0" borderId="40" xfId="0" applyFont="1" applyBorder="1" applyAlignment="1" applyProtection="1">
      <alignment horizontal="left" vertical="top" wrapText="1"/>
    </xf>
    <xf numFmtId="0" fontId="7" fillId="0" borderId="42" xfId="0" applyFont="1" applyBorder="1" applyAlignment="1" applyProtection="1">
      <alignment horizontal="left" vertical="top" wrapText="1"/>
    </xf>
    <xf numFmtId="0" fontId="7" fillId="0" borderId="25" xfId="0" applyFont="1" applyBorder="1" applyAlignment="1" applyProtection="1">
      <alignment vertical="top" wrapText="1"/>
    </xf>
    <xf numFmtId="0" fontId="0" fillId="0" borderId="27" xfId="0" applyBorder="1" applyAlignment="1" applyProtection="1"/>
    <xf numFmtId="0" fontId="0" fillId="3" borderId="6"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top" wrapText="1"/>
    </xf>
    <xf numFmtId="0" fontId="9" fillId="0" borderId="15"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12" fillId="0" borderId="13" xfId="0" applyFont="1" applyBorder="1" applyAlignment="1" applyProtection="1">
      <alignment horizontal="left" wrapText="1"/>
    </xf>
    <xf numFmtId="0" fontId="12" fillId="0" borderId="9" xfId="0" applyFont="1" applyBorder="1" applyAlignment="1" applyProtection="1">
      <alignment horizontal="left" wrapText="1"/>
    </xf>
    <xf numFmtId="0" fontId="12" fillId="0" borderId="6" xfId="0" applyFont="1" applyBorder="1" applyAlignment="1" applyProtection="1">
      <alignment horizontal="left" wrapText="1"/>
    </xf>
    <xf numFmtId="0" fontId="13" fillId="0" borderId="4" xfId="0" applyFont="1" applyBorder="1" applyAlignment="1" applyProtection="1">
      <alignment vertical="top" wrapText="1"/>
    </xf>
    <xf numFmtId="0" fontId="0" fillId="0" borderId="4" xfId="0" applyBorder="1" applyAlignment="1" applyProtection="1">
      <alignment wrapText="1"/>
    </xf>
    <xf numFmtId="0" fontId="9" fillId="0" borderId="13"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0" fillId="0" borderId="9" xfId="0" applyBorder="1" applyAlignment="1" applyProtection="1">
      <alignment wrapText="1"/>
    </xf>
    <xf numFmtId="0" fontId="0" fillId="0" borderId="6" xfId="0" applyBorder="1" applyAlignment="1" applyProtection="1">
      <alignment wrapText="1"/>
    </xf>
    <xf numFmtId="0" fontId="31" fillId="0" borderId="11"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0" fillId="0" borderId="0" xfId="0" applyBorder="1" applyAlignment="1" applyProtection="1">
      <alignment wrapText="1"/>
    </xf>
    <xf numFmtId="0" fontId="0" fillId="0" borderId="7" xfId="0" applyBorder="1" applyAlignment="1" applyProtection="1">
      <alignment wrapText="1"/>
    </xf>
    <xf numFmtId="0" fontId="31" fillId="0" borderId="12" xfId="0" applyFont="1" applyBorder="1" applyAlignment="1" applyProtection="1">
      <alignment horizontal="left" vertical="top" wrapText="1"/>
    </xf>
    <xf numFmtId="0" fontId="31" fillId="0" borderId="10" xfId="0" applyFont="1" applyBorder="1" applyAlignment="1" applyProtection="1">
      <alignment horizontal="left" vertical="top" wrapText="1"/>
    </xf>
    <xf numFmtId="0" fontId="0" fillId="0" borderId="10" xfId="0" applyBorder="1" applyAlignment="1" applyProtection="1">
      <alignment wrapText="1"/>
    </xf>
    <xf numFmtId="0" fontId="0" fillId="0" borderId="8" xfId="0" applyBorder="1" applyAlignment="1" applyProtection="1">
      <alignment wrapText="1"/>
    </xf>
    <xf numFmtId="0" fontId="13" fillId="0" borderId="14" xfId="0" applyFont="1" applyBorder="1" applyAlignment="1" applyProtection="1">
      <alignment wrapText="1"/>
    </xf>
    <xf numFmtId="0" fontId="0" fillId="0" borderId="15" xfId="0" applyBorder="1" applyAlignment="1" applyProtection="1">
      <alignment wrapText="1"/>
    </xf>
    <xf numFmtId="0" fontId="0" fillId="0" borderId="15" xfId="0" applyBorder="1" applyAlignment="1" applyProtection="1"/>
    <xf numFmtId="0" fontId="0" fillId="0" borderId="5" xfId="0" applyBorder="1" applyAlignment="1" applyProtection="1"/>
    <xf numFmtId="0" fontId="0" fillId="0" borderId="9" xfId="0" applyBorder="1" applyAlignment="1" applyProtection="1"/>
    <xf numFmtId="0" fontId="0" fillId="0" borderId="6" xfId="0" applyBorder="1" applyAlignment="1" applyProtection="1"/>
    <xf numFmtId="0" fontId="0" fillId="0" borderId="2" xfId="0" applyBorder="1" applyAlignment="1" applyProtection="1">
      <alignment wrapText="1"/>
    </xf>
    <xf numFmtId="0" fontId="13" fillId="0" borderId="11" xfId="0" applyFont="1" applyBorder="1" applyAlignment="1" applyProtection="1">
      <alignment vertical="top" wrapText="1"/>
    </xf>
    <xf numFmtId="0" fontId="13" fillId="0" borderId="0" xfId="0" applyFont="1" applyBorder="1" applyAlignment="1" applyProtection="1">
      <alignment vertical="top" wrapText="1"/>
    </xf>
    <xf numFmtId="0" fontId="0" fillId="0" borderId="7" xfId="0" applyBorder="1" applyAlignment="1" applyProtection="1"/>
    <xf numFmtId="0" fontId="9" fillId="0" borderId="14"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0" fillId="0" borderId="15" xfId="0" applyBorder="1" applyAlignment="1"/>
    <xf numFmtId="0" fontId="13" fillId="0" borderId="11" xfId="0" applyFont="1" applyBorder="1" applyAlignment="1" applyProtection="1">
      <alignment horizontal="left" vertical="top" wrapText="1" indent="2"/>
    </xf>
    <xf numFmtId="0" fontId="13" fillId="0" borderId="0" xfId="0" applyFont="1" applyBorder="1" applyAlignment="1" applyProtection="1">
      <alignment horizontal="left" vertical="top" wrapText="1" indent="2"/>
    </xf>
    <xf numFmtId="0" fontId="13" fillId="0" borderId="12" xfId="0" applyFont="1" applyBorder="1" applyAlignment="1" applyProtection="1">
      <alignment horizontal="left" vertical="top" wrapText="1" indent="2"/>
    </xf>
    <xf numFmtId="0" fontId="13" fillId="0" borderId="10" xfId="0" applyFont="1" applyBorder="1" applyAlignment="1" applyProtection="1">
      <alignment horizontal="left" vertical="top" wrapText="1" indent="2"/>
    </xf>
    <xf numFmtId="0" fontId="13" fillId="0" borderId="11" xfId="0" applyFont="1" applyBorder="1" applyAlignment="1" applyProtection="1">
      <alignment horizontal="left" vertical="center" wrapText="1" indent="2"/>
    </xf>
    <xf numFmtId="0" fontId="13" fillId="0" borderId="0" xfId="0" applyFont="1" applyBorder="1" applyAlignment="1" applyProtection="1">
      <alignment horizontal="left" vertical="center" wrapText="1" indent="2"/>
    </xf>
    <xf numFmtId="0" fontId="13" fillId="0" borderId="0" xfId="0" applyFont="1" applyBorder="1" applyAlignment="1" applyProtection="1">
      <alignment horizontal="left" vertical="center" indent="2"/>
    </xf>
    <xf numFmtId="0" fontId="13" fillId="0" borderId="7" xfId="0" applyFont="1" applyBorder="1" applyAlignment="1" applyProtection="1">
      <alignment horizontal="left" vertical="center" indent="2"/>
    </xf>
    <xf numFmtId="0" fontId="13" fillId="0" borderId="7" xfId="0" applyFont="1" applyBorder="1" applyAlignment="1" applyProtection="1">
      <alignment horizontal="left" vertical="top" wrapText="1" indent="2"/>
    </xf>
    <xf numFmtId="0" fontId="6" fillId="0" borderId="33" xfId="1" applyFont="1" applyFill="1" applyBorder="1" applyAlignment="1" applyProtection="1">
      <alignment horizontal="center" vertical="top" wrapText="1"/>
    </xf>
    <xf numFmtId="0" fontId="6" fillId="0" borderId="32" xfId="1" applyFont="1" applyFill="1" applyBorder="1" applyAlignment="1" applyProtection="1">
      <alignment horizontal="center" vertical="top" wrapText="1"/>
    </xf>
    <xf numFmtId="0" fontId="6" fillId="0" borderId="41" xfId="1" applyFont="1" applyFill="1" applyBorder="1" applyAlignment="1" applyProtection="1">
      <alignment horizontal="center" vertical="top" wrapText="1"/>
    </xf>
    <xf numFmtId="0" fontId="6" fillId="0" borderId="35" xfId="1" applyFont="1" applyFill="1" applyBorder="1" applyAlignment="1" applyProtection="1">
      <alignment horizontal="center" vertical="top" wrapText="1"/>
    </xf>
    <xf numFmtId="0" fontId="6" fillId="0" borderId="13" xfId="1" applyFont="1" applyFill="1" applyBorder="1" applyAlignment="1" applyProtection="1">
      <alignment horizontal="left" vertical="top" wrapText="1" indent="1"/>
    </xf>
    <xf numFmtId="0" fontId="6" fillId="0" borderId="9" xfId="1" applyFont="1" applyFill="1" applyBorder="1" applyAlignment="1" applyProtection="1">
      <alignment horizontal="left" vertical="top" wrapText="1" indent="1"/>
    </xf>
    <xf numFmtId="0" fontId="6" fillId="0" borderId="6" xfId="1" applyFont="1" applyFill="1" applyBorder="1" applyAlignment="1" applyProtection="1">
      <alignment horizontal="left" vertical="top" wrapText="1" indent="1"/>
    </xf>
    <xf numFmtId="164" fontId="13" fillId="0" borderId="11" xfId="0" applyNumberFormat="1" applyFont="1" applyFill="1" applyBorder="1" applyAlignment="1" applyProtection="1">
      <alignment horizontal="left" vertical="center" wrapText="1" indent="1"/>
    </xf>
    <xf numFmtId="164" fontId="13" fillId="0" borderId="0" xfId="0" applyNumberFormat="1" applyFont="1" applyFill="1" applyBorder="1" applyAlignment="1" applyProtection="1">
      <alignment horizontal="left" vertical="center" wrapText="1" indent="1"/>
    </xf>
    <xf numFmtId="164" fontId="13" fillId="0" borderId="7" xfId="0" applyNumberFormat="1" applyFont="1" applyFill="1" applyBorder="1" applyAlignment="1" applyProtection="1">
      <alignment horizontal="left" vertical="center" wrapText="1" indent="1"/>
    </xf>
    <xf numFmtId="164" fontId="13" fillId="0" borderId="11" xfId="0" applyNumberFormat="1" applyFont="1" applyFill="1" applyBorder="1" applyAlignment="1" applyProtection="1">
      <alignment horizontal="center" vertical="center" wrapText="1"/>
    </xf>
    <xf numFmtId="164" fontId="13" fillId="0" borderId="7" xfId="0" applyNumberFormat="1" applyFont="1" applyFill="1" applyBorder="1" applyAlignment="1" applyProtection="1">
      <alignment horizontal="center" vertical="center" wrapText="1"/>
    </xf>
    <xf numFmtId="164" fontId="13" fillId="0" borderId="0" xfId="0" applyNumberFormat="1" applyFont="1" applyFill="1" applyBorder="1" applyAlignment="1" applyProtection="1">
      <alignment horizontal="center" vertical="center" wrapText="1"/>
    </xf>
    <xf numFmtId="0" fontId="6" fillId="0" borderId="12" xfId="0" applyFont="1" applyFill="1" applyBorder="1" applyAlignment="1" applyProtection="1">
      <alignment horizontal="right" vertical="center" wrapText="1"/>
    </xf>
    <xf numFmtId="0" fontId="6" fillId="0" borderId="10" xfId="0" applyFont="1" applyFill="1" applyBorder="1" applyAlignment="1" applyProtection="1">
      <alignment horizontal="right" vertical="center" wrapText="1"/>
    </xf>
    <xf numFmtId="164" fontId="13" fillId="0" borderId="10" xfId="0" applyNumberFormat="1" applyFont="1" applyFill="1" applyBorder="1" applyAlignment="1" applyProtection="1">
      <alignment horizontal="center" vertical="center" wrapText="1"/>
    </xf>
    <xf numFmtId="164" fontId="13" fillId="0" borderId="8" xfId="0" applyNumberFormat="1" applyFont="1" applyFill="1" applyBorder="1" applyAlignment="1" applyProtection="1">
      <alignment horizontal="center" vertical="center" wrapText="1"/>
    </xf>
    <xf numFmtId="0" fontId="6" fillId="0" borderId="0" xfId="0" applyFont="1" applyFill="1" applyBorder="1" applyAlignment="1">
      <alignment horizontal="right" vertical="center" wrapText="1"/>
    </xf>
    <xf numFmtId="165" fontId="13" fillId="0" borderId="46" xfId="0" applyNumberFormat="1" applyFont="1" applyFill="1" applyBorder="1" applyAlignment="1" applyProtection="1">
      <alignment horizontal="center" vertical="top" wrapText="1"/>
    </xf>
    <xf numFmtId="165" fontId="13" fillId="0" borderId="43" xfId="0" applyNumberFormat="1" applyFont="1" applyFill="1" applyBorder="1" applyAlignment="1" applyProtection="1">
      <alignment horizontal="center" vertical="top" wrapText="1"/>
    </xf>
    <xf numFmtId="0" fontId="5" fillId="0" borderId="13" xfId="1" applyFont="1"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6" xfId="0" applyFill="1" applyBorder="1" applyAlignment="1">
      <alignment horizontal="left" vertical="center" wrapText="1" indent="1"/>
    </xf>
    <xf numFmtId="0" fontId="5" fillId="0" borderId="12" xfId="1" applyFont="1"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8" xfId="0" applyFill="1" applyBorder="1" applyAlignment="1">
      <alignment horizontal="left" vertical="center" wrapText="1" indent="1"/>
    </xf>
    <xf numFmtId="1" fontId="6" fillId="0" borderId="2" xfId="1" applyNumberFormat="1" applyFont="1" applyFill="1" applyBorder="1" applyAlignment="1">
      <alignment horizontal="center" vertical="center" wrapText="1"/>
    </xf>
    <xf numFmtId="1" fontId="6" fillId="0" borderId="4" xfId="1" applyNumberFormat="1" applyFont="1" applyFill="1" applyBorder="1" applyAlignment="1">
      <alignment horizontal="center" vertical="center" wrapText="1"/>
    </xf>
    <xf numFmtId="10" fontId="6" fillId="0" borderId="2" xfId="1" applyNumberFormat="1" applyFont="1" applyFill="1" applyBorder="1" applyAlignment="1">
      <alignment horizontal="center" vertical="center" wrapText="1"/>
    </xf>
    <xf numFmtId="10" fontId="6" fillId="0" borderId="4" xfId="1" applyNumberFormat="1" applyFont="1" applyFill="1" applyBorder="1" applyAlignment="1">
      <alignment horizontal="center" vertical="center" wrapText="1"/>
    </xf>
    <xf numFmtId="0" fontId="12" fillId="0" borderId="3" xfId="1" applyFont="1" applyFill="1" applyBorder="1" applyAlignment="1">
      <alignment horizontal="left" vertical="top" wrapText="1"/>
    </xf>
    <xf numFmtId="0" fontId="12" fillId="0" borderId="4" xfId="1" applyFont="1" applyFill="1" applyBorder="1" applyAlignment="1">
      <alignment horizontal="left" vertical="top" wrapText="1"/>
    </xf>
    <xf numFmtId="0" fontId="5" fillId="0" borderId="13" xfId="1" applyFont="1" applyFill="1" applyBorder="1" applyAlignment="1">
      <alignment horizontal="left" vertical="top" wrapText="1" indent="1"/>
    </xf>
    <xf numFmtId="0" fontId="0" fillId="0" borderId="9" xfId="0" applyFill="1" applyBorder="1" applyAlignment="1">
      <alignment horizontal="left" vertical="top" wrapText="1" indent="1"/>
    </xf>
    <xf numFmtId="0" fontId="0" fillId="0" borderId="6" xfId="0" applyFill="1" applyBorder="1" applyAlignment="1">
      <alignment horizontal="left" vertical="top" wrapText="1" indent="1"/>
    </xf>
    <xf numFmtId="0" fontId="9" fillId="0" borderId="13"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8" xfId="1" applyFont="1" applyFill="1" applyBorder="1" applyAlignment="1">
      <alignment horizontal="center" vertical="center" wrapText="1"/>
    </xf>
    <xf numFmtId="44" fontId="12" fillId="0" borderId="23" xfId="1" applyNumberFormat="1" applyFont="1" applyFill="1" applyBorder="1" applyAlignment="1">
      <alignment horizontal="center"/>
    </xf>
    <xf numFmtId="44" fontId="12" fillId="0" borderId="24" xfId="1" applyNumberFormat="1" applyFont="1" applyFill="1" applyBorder="1" applyAlignment="1">
      <alignment horizontal="center"/>
    </xf>
    <xf numFmtId="0" fontId="9" fillId="0" borderId="11" xfId="1" applyFont="1" applyFill="1" applyBorder="1" applyAlignment="1">
      <alignment horizontal="right" vertical="center"/>
    </xf>
    <xf numFmtId="0" fontId="9" fillId="0" borderId="0" xfId="1" applyFont="1" applyFill="1" applyBorder="1" applyAlignment="1">
      <alignment horizontal="right" vertical="center"/>
    </xf>
    <xf numFmtId="0" fontId="9" fillId="0" borderId="35" xfId="1" applyFont="1" applyFill="1" applyBorder="1" applyAlignment="1">
      <alignment horizontal="right" vertical="center"/>
    </xf>
    <xf numFmtId="0" fontId="9" fillId="0" borderId="12" xfId="1" applyFont="1" applyFill="1" applyBorder="1" applyAlignment="1">
      <alignment horizontal="right" vertical="center"/>
    </xf>
    <xf numFmtId="0" fontId="9" fillId="0" borderId="10" xfId="1" applyFont="1" applyFill="1" applyBorder="1" applyAlignment="1">
      <alignment horizontal="right" vertical="center"/>
    </xf>
    <xf numFmtId="0" fontId="9" fillId="0" borderId="57" xfId="1" applyFont="1" applyFill="1" applyBorder="1" applyAlignment="1">
      <alignment horizontal="right" vertical="center"/>
    </xf>
    <xf numFmtId="0" fontId="9" fillId="0" borderId="13" xfId="1" applyFont="1" applyFill="1" applyBorder="1" applyAlignment="1">
      <alignment horizontal="center" vertical="top" wrapText="1"/>
    </xf>
    <xf numFmtId="0" fontId="9" fillId="0" borderId="9" xfId="1" applyFont="1" applyFill="1" applyBorder="1" applyAlignment="1">
      <alignment horizontal="center" vertical="top" wrapText="1"/>
    </xf>
    <xf numFmtId="0" fontId="9" fillId="0" borderId="6" xfId="1" applyFont="1" applyFill="1" applyBorder="1" applyAlignment="1">
      <alignment horizontal="center" vertical="top" wrapText="1"/>
    </xf>
    <xf numFmtId="0" fontId="13" fillId="0" borderId="12" xfId="1" applyFont="1" applyFill="1" applyBorder="1" applyAlignment="1">
      <alignment horizontal="center" vertical="top" wrapText="1"/>
    </xf>
    <xf numFmtId="0" fontId="13" fillId="0" borderId="10" xfId="1" applyFont="1" applyFill="1" applyBorder="1" applyAlignment="1">
      <alignment horizontal="center" vertical="top" wrapText="1"/>
    </xf>
    <xf numFmtId="0" fontId="13" fillId="0" borderId="8" xfId="1" applyFont="1" applyFill="1" applyBorder="1" applyAlignment="1">
      <alignment horizontal="center" vertical="top" wrapText="1"/>
    </xf>
    <xf numFmtId="0" fontId="12" fillId="0" borderId="17" xfId="1" applyFont="1" applyFill="1" applyBorder="1" applyAlignment="1">
      <alignment horizontal="center"/>
    </xf>
    <xf numFmtId="0" fontId="12" fillId="0" borderId="18" xfId="1" applyFont="1" applyFill="1" applyBorder="1" applyAlignment="1">
      <alignment horizontal="center"/>
    </xf>
    <xf numFmtId="1" fontId="12" fillId="0" borderId="2" xfId="1" applyNumberFormat="1" applyFont="1" applyFill="1" applyBorder="1" applyAlignment="1">
      <alignment horizontal="center" vertical="center" wrapText="1"/>
    </xf>
    <xf numFmtId="1" fontId="12" fillId="0" borderId="4" xfId="1" applyNumberFormat="1" applyFont="1" applyFill="1" applyBorder="1" applyAlignment="1">
      <alignment horizontal="center" vertical="center" wrapText="1"/>
    </xf>
    <xf numFmtId="0" fontId="12" fillId="0" borderId="13" xfId="1" applyFont="1" applyFill="1" applyBorder="1" applyAlignment="1">
      <alignment horizontal="right" vertical="center" wrapText="1" indent="1"/>
    </xf>
    <xf numFmtId="0" fontId="0" fillId="0" borderId="9" xfId="0" applyFill="1" applyBorder="1" applyAlignment="1">
      <alignment horizontal="right" vertical="center" wrapText="1" indent="1"/>
    </xf>
    <xf numFmtId="0" fontId="0" fillId="0" borderId="6" xfId="0" applyFill="1" applyBorder="1" applyAlignment="1">
      <alignment horizontal="right" vertical="center" wrapText="1" indent="1"/>
    </xf>
    <xf numFmtId="0" fontId="12" fillId="0" borderId="12" xfId="1" applyFont="1" applyFill="1" applyBorder="1" applyAlignment="1">
      <alignment horizontal="left" vertical="center" wrapText="1" indent="1"/>
    </xf>
    <xf numFmtId="0" fontId="7" fillId="0" borderId="2" xfId="1"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44" xfId="1" applyFont="1" applyFill="1" applyBorder="1" applyAlignment="1" applyProtection="1">
      <alignment horizontal="center" vertical="top" wrapText="1"/>
    </xf>
    <xf numFmtId="0" fontId="6" fillId="0" borderId="9" xfId="1" applyFont="1" applyFill="1" applyBorder="1" applyAlignment="1" applyProtection="1">
      <alignment horizontal="center" vertical="top" wrapText="1"/>
    </xf>
    <xf numFmtId="164" fontId="6" fillId="0" borderId="46" xfId="1" applyNumberFormat="1" applyFont="1" applyFill="1" applyBorder="1" applyAlignment="1" applyProtection="1">
      <alignment horizontal="center" vertical="center" wrapText="1"/>
    </xf>
    <xf numFmtId="164" fontId="6" fillId="0" borderId="17" xfId="1" applyNumberFormat="1" applyFont="1" applyFill="1" applyBorder="1" applyAlignment="1" applyProtection="1">
      <alignment horizontal="center" vertical="center" wrapText="1"/>
    </xf>
    <xf numFmtId="0" fontId="0" fillId="0" borderId="17" xfId="0" applyBorder="1" applyAlignment="1"/>
    <xf numFmtId="0" fontId="0" fillId="0" borderId="18" xfId="0" applyBorder="1" applyAlignment="1"/>
    <xf numFmtId="0" fontId="6" fillId="0" borderId="27" xfId="1" applyFont="1" applyFill="1" applyBorder="1" applyAlignment="1" applyProtection="1">
      <alignment horizontal="center" vertical="top" wrapText="1"/>
    </xf>
    <xf numFmtId="0" fontId="0" fillId="0" borderId="27" xfId="0" applyBorder="1" applyAlignment="1"/>
    <xf numFmtId="0" fontId="0" fillId="0" borderId="26" xfId="0" applyBorder="1" applyAlignment="1"/>
    <xf numFmtId="165" fontId="11" fillId="0" borderId="7" xfId="1" applyNumberFormat="1" applyFont="1" applyFill="1" applyBorder="1" applyAlignment="1" applyProtection="1">
      <alignment vertical="center" wrapText="1"/>
    </xf>
    <xf numFmtId="165" fontId="11" fillId="0" borderId="17" xfId="1" applyNumberFormat="1" applyFont="1" applyFill="1" applyBorder="1" applyAlignment="1" applyProtection="1">
      <alignment vertical="center" wrapText="1"/>
    </xf>
    <xf numFmtId="0" fontId="6" fillId="0" borderId="34" xfId="1" applyFont="1" applyFill="1" applyBorder="1" applyAlignment="1" applyProtection="1">
      <alignment horizontal="center" vertical="top" wrapText="1"/>
    </xf>
    <xf numFmtId="0" fontId="6" fillId="0" borderId="20" xfId="1" applyFont="1" applyFill="1" applyBorder="1" applyAlignment="1" applyProtection="1">
      <alignment horizontal="center" vertical="top" wrapText="1"/>
    </xf>
    <xf numFmtId="0" fontId="0" fillId="0" borderId="20" xfId="0" applyBorder="1" applyAlignment="1"/>
    <xf numFmtId="0" fontId="0" fillId="0" borderId="21" xfId="0" applyBorder="1" applyAlignment="1"/>
    <xf numFmtId="49" fontId="13" fillId="0" borderId="53" xfId="1" applyNumberFormat="1" applyFont="1" applyFill="1" applyBorder="1" applyAlignment="1" applyProtection="1">
      <alignment horizontal="center" vertical="top" wrapText="1"/>
    </xf>
    <xf numFmtId="49" fontId="13" fillId="0" borderId="23" xfId="1" applyNumberFormat="1" applyFont="1" applyFill="1" applyBorder="1" applyAlignment="1" applyProtection="1">
      <alignment horizontal="center" vertical="top" wrapText="1"/>
    </xf>
    <xf numFmtId="0" fontId="0" fillId="0" borderId="23" xfId="0" applyBorder="1" applyAlignment="1"/>
    <xf numFmtId="0" fontId="0" fillId="0" borderId="24" xfId="0" applyBorder="1" applyAlignment="1"/>
    <xf numFmtId="0" fontId="12" fillId="0" borderId="79" xfId="1" applyFont="1" applyFill="1" applyBorder="1" applyAlignment="1" applyProtection="1">
      <alignment horizontal="center"/>
    </xf>
    <xf numFmtId="0" fontId="12" fillId="0" borderId="80" xfId="1" applyFont="1" applyFill="1" applyBorder="1" applyAlignment="1" applyProtection="1">
      <alignment horizontal="center"/>
    </xf>
    <xf numFmtId="0" fontId="0" fillId="0" borderId="80" xfId="0" applyBorder="1" applyAlignment="1"/>
    <xf numFmtId="0" fontId="0" fillId="0" borderId="81" xfId="0" applyBorder="1" applyAlignment="1"/>
    <xf numFmtId="44" fontId="12" fillId="0" borderId="53" xfId="1" applyNumberFormat="1" applyFont="1" applyFill="1" applyBorder="1" applyAlignment="1" applyProtection="1">
      <alignment horizontal="left" shrinkToFit="1"/>
    </xf>
    <xf numFmtId="44" fontId="12" fillId="0" borderId="23" xfId="1" applyNumberFormat="1" applyFont="1" applyFill="1" applyBorder="1" applyAlignment="1" applyProtection="1">
      <alignment horizontal="left" shrinkToFit="1"/>
    </xf>
    <xf numFmtId="0" fontId="13" fillId="0" borderId="14" xfId="1" applyFont="1" applyFill="1" applyBorder="1" applyAlignment="1">
      <alignment horizontal="center" wrapText="1"/>
    </xf>
    <xf numFmtId="0" fontId="13" fillId="0" borderId="15" xfId="1" applyFont="1" applyFill="1" applyBorder="1" applyAlignment="1">
      <alignment horizontal="center" wrapText="1"/>
    </xf>
    <xf numFmtId="0" fontId="7" fillId="0" borderId="56" xfId="1" applyFont="1" applyFill="1" applyBorder="1" applyAlignment="1">
      <alignment horizontal="center" wrapText="1"/>
    </xf>
    <xf numFmtId="0" fontId="7" fillId="0" borderId="60" xfId="1" applyFont="1" applyFill="1" applyBorder="1" applyAlignment="1">
      <alignment horizontal="center" wrapText="1"/>
    </xf>
    <xf numFmtId="0" fontId="7" fillId="0" borderId="16" xfId="1" applyFont="1" applyFill="1" applyBorder="1" applyAlignment="1">
      <alignment horizontal="center" wrapText="1"/>
    </xf>
    <xf numFmtId="0" fontId="7" fillId="0" borderId="65" xfId="1" applyFont="1" applyFill="1" applyBorder="1" applyAlignment="1">
      <alignment horizontal="center" wrapText="1"/>
    </xf>
    <xf numFmtId="0" fontId="7" fillId="0" borderId="46" xfId="1" applyFont="1" applyFill="1" applyBorder="1" applyAlignment="1">
      <alignment horizontal="center" wrapText="1"/>
    </xf>
    <xf numFmtId="0" fontId="7" fillId="0" borderId="17" xfId="1" applyFont="1" applyFill="1" applyBorder="1" applyAlignment="1">
      <alignment horizontal="center" wrapText="1"/>
    </xf>
    <xf numFmtId="0" fontId="7" fillId="0" borderId="43" xfId="1" applyFont="1" applyFill="1" applyBorder="1" applyAlignment="1">
      <alignment horizontal="center" wrapText="1"/>
    </xf>
    <xf numFmtId="165" fontId="6" fillId="0" borderId="46" xfId="1" applyNumberFormat="1" applyFont="1" applyFill="1" applyBorder="1" applyAlignment="1" applyProtection="1">
      <alignment horizontal="center" vertical="top" wrapText="1"/>
    </xf>
    <xf numFmtId="165" fontId="6" fillId="0" borderId="43" xfId="1" applyNumberFormat="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6" fillId="0" borderId="45" xfId="1" applyFont="1" applyFill="1" applyBorder="1" applyAlignment="1" applyProtection="1">
      <alignment horizontal="center" vertical="top" wrapText="1"/>
    </xf>
    <xf numFmtId="164" fontId="6" fillId="0" borderId="16" xfId="1" applyNumberFormat="1" applyFont="1" applyFill="1" applyBorder="1" applyAlignment="1" applyProtection="1">
      <alignment horizontal="center" vertical="center" wrapText="1"/>
    </xf>
    <xf numFmtId="164" fontId="6" fillId="0" borderId="43" xfId="1" applyNumberFormat="1" applyFont="1" applyFill="1" applyBorder="1" applyAlignment="1" applyProtection="1">
      <alignment horizontal="center" vertical="center" wrapText="1"/>
    </xf>
    <xf numFmtId="0" fontId="12" fillId="0" borderId="54" xfId="1" applyFont="1" applyFill="1" applyBorder="1" applyAlignment="1">
      <alignment horizontal="right" vertical="top" wrapText="1"/>
    </xf>
    <xf numFmtId="0" fontId="12" fillId="0" borderId="55" xfId="1" applyFont="1" applyFill="1" applyBorder="1" applyAlignment="1">
      <alignment horizontal="right" vertical="top" wrapText="1"/>
    </xf>
    <xf numFmtId="164" fontId="6" fillId="0" borderId="0" xfId="1" applyNumberFormat="1" applyFont="1" applyFill="1" applyBorder="1" applyAlignment="1" applyProtection="1">
      <alignment horizontal="center" vertical="center" wrapText="1"/>
    </xf>
    <xf numFmtId="0" fontId="6" fillId="0" borderId="25" xfId="1" applyFont="1" applyFill="1" applyBorder="1" applyAlignment="1" applyProtection="1">
      <alignment horizontal="center" vertical="top" wrapText="1"/>
    </xf>
    <xf numFmtId="0" fontId="6" fillId="0" borderId="36" xfId="1" applyFont="1" applyFill="1" applyBorder="1" applyAlignment="1" applyProtection="1">
      <alignment horizontal="center" vertical="top" wrapText="1"/>
    </xf>
    <xf numFmtId="0" fontId="6" fillId="0" borderId="19" xfId="1" applyFont="1" applyFill="1" applyBorder="1" applyAlignment="1" applyProtection="1">
      <alignment horizontal="center" vertical="top" wrapText="1"/>
    </xf>
    <xf numFmtId="49" fontId="13" fillId="0" borderId="25" xfId="1" applyNumberFormat="1" applyFont="1" applyFill="1" applyBorder="1" applyAlignment="1" applyProtection="1">
      <alignment horizontal="center" vertical="top" wrapText="1"/>
    </xf>
    <xf numFmtId="49" fontId="13" fillId="0" borderId="27" xfId="1" applyNumberFormat="1" applyFont="1" applyFill="1" applyBorder="1" applyAlignment="1" applyProtection="1">
      <alignment horizontal="center" vertical="top" wrapText="1"/>
    </xf>
    <xf numFmtId="49" fontId="13" fillId="0" borderId="32" xfId="1" applyNumberFormat="1" applyFont="1" applyFill="1" applyBorder="1" applyAlignment="1" applyProtection="1">
      <alignment horizontal="center" vertical="top" wrapText="1"/>
    </xf>
    <xf numFmtId="164" fontId="13" fillId="0" borderId="33" xfId="1" applyNumberFormat="1" applyFont="1" applyFill="1" applyBorder="1" applyAlignment="1" applyProtection="1">
      <alignment horizontal="center" vertical="top" wrapText="1"/>
    </xf>
    <xf numFmtId="164" fontId="13" fillId="0" borderId="27" xfId="1" applyNumberFormat="1" applyFont="1" applyFill="1" applyBorder="1" applyAlignment="1" applyProtection="1">
      <alignment horizontal="center" vertical="top" wrapText="1"/>
    </xf>
    <xf numFmtId="164" fontId="13" fillId="0" borderId="32" xfId="1" applyNumberFormat="1" applyFont="1" applyFill="1" applyBorder="1" applyAlignment="1" applyProtection="1">
      <alignment horizontal="center" vertical="top" wrapText="1"/>
    </xf>
    <xf numFmtId="0" fontId="11" fillId="0" borderId="19" xfId="1" applyFont="1" applyFill="1" applyBorder="1" applyAlignment="1">
      <alignment horizontal="left" vertical="top" wrapText="1"/>
    </xf>
    <xf numFmtId="0" fontId="11" fillId="0" borderId="36" xfId="1" applyFont="1" applyFill="1" applyBorder="1" applyAlignment="1">
      <alignment horizontal="left" vertical="top" wrapText="1"/>
    </xf>
    <xf numFmtId="0" fontId="11" fillId="0" borderId="34" xfId="1" applyFont="1" applyFill="1" applyBorder="1" applyAlignment="1">
      <alignment horizontal="left" vertical="top" wrapText="1"/>
    </xf>
    <xf numFmtId="0" fontId="11" fillId="0" borderId="20" xfId="1" applyFont="1" applyFill="1" applyBorder="1" applyAlignment="1">
      <alignment horizontal="left" vertical="top" wrapText="1"/>
    </xf>
    <xf numFmtId="0" fontId="11" fillId="0" borderId="21" xfId="1" applyFont="1" applyFill="1" applyBorder="1" applyAlignment="1">
      <alignment horizontal="left" vertical="top" wrapText="1"/>
    </xf>
    <xf numFmtId="0" fontId="12" fillId="0" borderId="22" xfId="1" applyFont="1" applyFill="1" applyBorder="1" applyAlignment="1">
      <alignment horizontal="left" vertical="top" wrapText="1"/>
    </xf>
    <xf numFmtId="0" fontId="12" fillId="0" borderId="23" xfId="1" applyFont="1" applyFill="1" applyBorder="1" applyAlignment="1">
      <alignment horizontal="left" vertical="top" wrapText="1"/>
    </xf>
    <xf numFmtId="0" fontId="12" fillId="0" borderId="24" xfId="1" applyFont="1" applyFill="1" applyBorder="1" applyAlignment="1">
      <alignment horizontal="left" vertical="top" wrapText="1"/>
    </xf>
    <xf numFmtId="0" fontId="11" fillId="0" borderId="19" xfId="1" applyFont="1" applyBorder="1" applyAlignment="1">
      <alignment horizontal="left" vertical="top" wrapText="1"/>
    </xf>
    <xf numFmtId="0" fontId="11" fillId="0" borderId="36" xfId="1" applyFont="1" applyBorder="1" applyAlignment="1">
      <alignment horizontal="left" vertical="top" wrapText="1"/>
    </xf>
    <xf numFmtId="0" fontId="11" fillId="0" borderId="34" xfId="1" applyFont="1" applyBorder="1" applyAlignment="1">
      <alignment horizontal="left" vertical="top" wrapText="1"/>
    </xf>
    <xf numFmtId="0" fontId="11" fillId="0" borderId="20" xfId="1" applyFont="1" applyBorder="1" applyAlignment="1">
      <alignment horizontal="left" vertical="top" wrapText="1"/>
    </xf>
    <xf numFmtId="0" fontId="11" fillId="0" borderId="21" xfId="1" applyFont="1" applyBorder="1" applyAlignment="1">
      <alignment horizontal="left" vertical="top" wrapText="1"/>
    </xf>
    <xf numFmtId="0" fontId="11" fillId="0" borderId="33" xfId="1" applyFont="1" applyFill="1" applyBorder="1" applyAlignment="1">
      <alignment horizontal="left" vertical="top" wrapText="1"/>
    </xf>
    <xf numFmtId="0" fontId="11" fillId="0" borderId="32" xfId="1" applyFont="1" applyFill="1" applyBorder="1" applyAlignment="1">
      <alignment horizontal="left" vertical="top" wrapText="1"/>
    </xf>
    <xf numFmtId="0" fontId="11" fillId="0" borderId="46" xfId="1" applyFont="1" applyFill="1" applyBorder="1" applyAlignment="1">
      <alignment horizontal="left" vertical="top" wrapText="1"/>
    </xf>
    <xf numFmtId="0" fontId="11" fillId="0" borderId="43" xfId="1" applyFont="1" applyFill="1" applyBorder="1" applyAlignment="1">
      <alignment horizontal="left" vertical="top" wrapText="1"/>
    </xf>
    <xf numFmtId="0" fontId="11" fillId="0" borderId="27" xfId="1" applyFont="1" applyFill="1" applyBorder="1" applyAlignment="1">
      <alignment horizontal="left" vertical="top" wrapText="1"/>
    </xf>
    <xf numFmtId="0" fontId="11" fillId="0" borderId="26" xfId="1" applyFont="1" applyFill="1" applyBorder="1" applyAlignment="1">
      <alignment horizontal="left" vertical="top" wrapText="1"/>
    </xf>
    <xf numFmtId="0" fontId="11" fillId="0" borderId="17" xfId="1" applyFont="1" applyFill="1" applyBorder="1" applyAlignment="1">
      <alignment horizontal="left" vertical="top" wrapText="1"/>
    </xf>
    <xf numFmtId="0" fontId="11" fillId="0" borderId="18" xfId="1" applyFont="1" applyFill="1" applyBorder="1" applyAlignment="1">
      <alignment horizontal="left" vertical="top" wrapText="1"/>
    </xf>
    <xf numFmtId="0" fontId="11" fillId="0" borderId="41" xfId="1" applyFont="1" applyFill="1" applyBorder="1" applyAlignment="1">
      <alignment horizontal="left" vertical="top" wrapText="1"/>
    </xf>
    <xf numFmtId="0" fontId="11" fillId="0" borderId="35"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7" xfId="1" applyFont="1" applyFill="1" applyBorder="1" applyAlignment="1">
      <alignment horizontal="left" vertical="top" wrapText="1"/>
    </xf>
    <xf numFmtId="0" fontId="13" fillId="0" borderId="50" xfId="1" applyFont="1" applyFill="1" applyBorder="1" applyAlignment="1">
      <alignment horizontal="left" vertical="top" wrapText="1"/>
    </xf>
    <xf numFmtId="0" fontId="13" fillId="0" borderId="37" xfId="1" applyFont="1" applyFill="1" applyBorder="1" applyAlignment="1">
      <alignment horizontal="left" vertical="top" wrapText="1"/>
    </xf>
    <xf numFmtId="0" fontId="13" fillId="0" borderId="33" xfId="1" applyFont="1" applyFill="1" applyBorder="1" applyAlignment="1">
      <alignment horizontal="left" vertical="top" wrapText="1"/>
    </xf>
    <xf numFmtId="0" fontId="13" fillId="0" borderId="27" xfId="1" applyFont="1" applyFill="1" applyBorder="1" applyAlignment="1">
      <alignment horizontal="left" vertical="top" wrapText="1"/>
    </xf>
    <xf numFmtId="0" fontId="13" fillId="0" borderId="32" xfId="1" applyFont="1" applyFill="1" applyBorder="1" applyAlignment="1">
      <alignment horizontal="left" vertical="top" wrapText="1"/>
    </xf>
    <xf numFmtId="0" fontId="13" fillId="0" borderId="30" xfId="1" applyFont="1" applyFill="1" applyBorder="1" applyAlignment="1">
      <alignment horizontal="left" vertical="top" wrapText="1"/>
    </xf>
    <xf numFmtId="0" fontId="13" fillId="0" borderId="31" xfId="1" applyFont="1" applyFill="1" applyBorder="1" applyAlignment="1">
      <alignment horizontal="left" vertical="top" wrapText="1"/>
    </xf>
    <xf numFmtId="0" fontId="25" fillId="0" borderId="9" xfId="1" applyFont="1" applyBorder="1" applyAlignment="1">
      <alignment horizontal="left"/>
    </xf>
    <xf numFmtId="0" fontId="25" fillId="0" borderId="0" xfId="1" applyFont="1" applyBorder="1" applyAlignment="1">
      <alignment horizontal="left"/>
    </xf>
    <xf numFmtId="0" fontId="13" fillId="3" borderId="34" xfId="1" applyFont="1" applyFill="1" applyBorder="1" applyAlignment="1" applyProtection="1">
      <alignment horizontal="left"/>
      <protection locked="0"/>
    </xf>
    <xf numFmtId="0" fontId="13" fillId="3" borderId="36" xfId="1" applyFont="1" applyFill="1" applyBorder="1" applyAlignment="1" applyProtection="1">
      <alignment horizontal="left"/>
      <protection locked="0"/>
    </xf>
    <xf numFmtId="0" fontId="13" fillId="3" borderId="34" xfId="1" applyFont="1" applyFill="1" applyBorder="1" applyAlignment="1" applyProtection="1">
      <alignment horizontal="left" vertical="center"/>
      <protection locked="0"/>
    </xf>
    <xf numFmtId="0" fontId="13" fillId="3" borderId="36" xfId="1" applyFont="1" applyFill="1" applyBorder="1" applyAlignment="1" applyProtection="1">
      <alignment horizontal="left" vertical="center"/>
      <protection locked="0"/>
    </xf>
    <xf numFmtId="0" fontId="2" fillId="0" borderId="14" xfId="1" applyFont="1" applyFill="1" applyBorder="1" applyAlignment="1">
      <alignment horizontal="left" vertical="top" wrapText="1"/>
    </xf>
    <xf numFmtId="0" fontId="2" fillId="0" borderId="15" xfId="1" applyFont="1" applyFill="1" applyBorder="1" applyAlignment="1">
      <alignment horizontal="left" vertical="top" wrapText="1"/>
    </xf>
    <xf numFmtId="0" fontId="2" fillId="0" borderId="5"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4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43" xfId="1" applyFont="1" applyFill="1" applyBorder="1" applyAlignment="1">
      <alignment horizontal="left" vertical="top" wrapText="1"/>
    </xf>
    <xf numFmtId="0" fontId="12" fillId="0" borderId="6" xfId="1" applyFont="1" applyFill="1" applyBorder="1" applyAlignment="1">
      <alignment horizontal="left" vertical="top" wrapText="1"/>
    </xf>
    <xf numFmtId="0" fontId="6" fillId="0" borderId="11" xfId="0" applyFont="1" applyBorder="1" applyAlignment="1" applyProtection="1">
      <alignment vertical="top" wrapText="1"/>
    </xf>
    <xf numFmtId="0" fontId="0" fillId="0" borderId="0" xfId="0" applyBorder="1" applyAlignment="1" applyProtection="1">
      <alignment vertical="top" wrapText="1"/>
    </xf>
    <xf numFmtId="0" fontId="0" fillId="0" borderId="7" xfId="0" applyBorder="1" applyAlignment="1" applyProtection="1">
      <alignment vertical="top" wrapText="1"/>
    </xf>
    <xf numFmtId="0" fontId="32" fillId="0" borderId="11"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7" xfId="0" applyBorder="1" applyAlignment="1" applyProtection="1">
      <alignment horizontal="left" vertical="top" wrapText="1"/>
    </xf>
    <xf numFmtId="164" fontId="13" fillId="2" borderId="11" xfId="1" applyNumberFormat="1" applyFont="1" applyFill="1" applyBorder="1" applyAlignment="1" applyProtection="1">
      <alignment horizontal="left" vertical="center" wrapText="1" indent="1"/>
    </xf>
    <xf numFmtId="164" fontId="13" fillId="2" borderId="0" xfId="1" applyNumberFormat="1" applyFont="1" applyFill="1" applyBorder="1" applyAlignment="1" applyProtection="1">
      <alignment horizontal="left" vertical="center" wrapText="1" indent="1"/>
    </xf>
    <xf numFmtId="164" fontId="13" fillId="2" borderId="7" xfId="1" applyNumberFormat="1" applyFont="1" applyFill="1" applyBorder="1" applyAlignment="1" applyProtection="1">
      <alignment horizontal="left" vertical="center" wrapText="1" indent="1"/>
    </xf>
    <xf numFmtId="0" fontId="6" fillId="0" borderId="26" xfId="1" applyFont="1" applyFill="1" applyBorder="1" applyAlignment="1" applyProtection="1">
      <alignment horizontal="center" vertical="top" wrapText="1"/>
    </xf>
    <xf numFmtId="0" fontId="6" fillId="0" borderId="11" xfId="1" applyFont="1" applyFill="1" applyBorder="1" applyAlignment="1" applyProtection="1">
      <alignment horizontal="center" vertical="top" wrapText="1"/>
    </xf>
    <xf numFmtId="0" fontId="6" fillId="0" borderId="0" xfId="1" applyFont="1" applyFill="1" applyBorder="1" applyAlignment="1" applyProtection="1">
      <alignment horizontal="center" vertical="top" wrapText="1"/>
    </xf>
    <xf numFmtId="165" fontId="13" fillId="2" borderId="16" xfId="1" applyNumberFormat="1" applyFont="1" applyFill="1" applyBorder="1" applyAlignment="1" applyProtection="1">
      <alignment horizontal="center" vertical="top" wrapText="1"/>
    </xf>
    <xf numFmtId="165" fontId="13" fillId="2" borderId="17" xfId="1" applyNumberFormat="1" applyFont="1" applyFill="1" applyBorder="1" applyAlignment="1" applyProtection="1">
      <alignment horizontal="center" vertical="top" wrapText="1"/>
    </xf>
    <xf numFmtId="165" fontId="13" fillId="2" borderId="46" xfId="1" applyNumberFormat="1" applyFont="1" applyFill="1" applyBorder="1" applyAlignment="1" applyProtection="1">
      <alignment horizontal="center" vertical="top" wrapText="1"/>
    </xf>
    <xf numFmtId="165" fontId="13" fillId="2" borderId="43" xfId="1" applyNumberFormat="1" applyFont="1" applyFill="1" applyBorder="1" applyAlignment="1" applyProtection="1">
      <alignment horizontal="center" vertical="top" wrapText="1"/>
    </xf>
    <xf numFmtId="0" fontId="6" fillId="0" borderId="7" xfId="1" applyFont="1" applyFill="1" applyBorder="1" applyAlignment="1" applyProtection="1">
      <alignment horizontal="center" vertical="top" wrapText="1"/>
    </xf>
    <xf numFmtId="165" fontId="13" fillId="2" borderId="18" xfId="1" applyNumberFormat="1" applyFont="1" applyFill="1" applyBorder="1" applyAlignment="1" applyProtection="1">
      <alignment horizontal="center" vertical="top" wrapText="1"/>
    </xf>
    <xf numFmtId="0" fontId="5" fillId="0" borderId="34" xfId="1" applyFont="1" applyBorder="1" applyAlignment="1" applyProtection="1">
      <alignment horizontal="center" vertical="top" wrapText="1"/>
    </xf>
    <xf numFmtId="0" fontId="5" fillId="0" borderId="20" xfId="1" applyFont="1" applyBorder="1" applyAlignment="1" applyProtection="1">
      <alignment horizontal="center" vertical="top" wrapText="1"/>
    </xf>
    <xf numFmtId="0" fontId="5" fillId="0" borderId="21" xfId="1" applyFont="1" applyBorder="1" applyAlignment="1" applyProtection="1">
      <alignment horizontal="center" vertical="top" wrapText="1"/>
    </xf>
    <xf numFmtId="0" fontId="7" fillId="0" borderId="40" xfId="1" applyFont="1" applyBorder="1" applyAlignment="1" applyProtection="1">
      <alignment horizontal="left" vertical="top" wrapText="1"/>
    </xf>
    <xf numFmtId="0" fontId="7" fillId="0" borderId="42" xfId="1" applyFont="1" applyBorder="1" applyAlignment="1" applyProtection="1">
      <alignment horizontal="left" vertical="top" wrapText="1"/>
    </xf>
    <xf numFmtId="0" fontId="7" fillId="0" borderId="33" xfId="1" applyFont="1" applyBorder="1" applyAlignment="1" applyProtection="1">
      <alignment horizontal="left" vertical="top" wrapText="1"/>
    </xf>
    <xf numFmtId="0" fontId="7" fillId="0" borderId="27" xfId="1" applyFont="1" applyBorder="1" applyAlignment="1" applyProtection="1">
      <alignment horizontal="left" vertical="top" wrapText="1"/>
    </xf>
    <xf numFmtId="0" fontId="7" fillId="0" borderId="32" xfId="1" applyFont="1" applyBorder="1" applyAlignment="1" applyProtection="1">
      <alignment horizontal="left" vertical="top" wrapText="1"/>
    </xf>
    <xf numFmtId="0" fontId="12" fillId="0" borderId="46" xfId="1" applyFont="1" applyBorder="1" applyAlignment="1" applyProtection="1">
      <alignment horizontal="center" vertical="top"/>
    </xf>
    <xf numFmtId="0" fontId="12" fillId="0" borderId="17" xfId="1" applyFont="1" applyBorder="1" applyAlignment="1" applyProtection="1">
      <alignment horizontal="center" vertical="top"/>
    </xf>
    <xf numFmtId="0" fontId="12" fillId="0" borderId="43" xfId="1" applyFont="1" applyBorder="1" applyAlignment="1" applyProtection="1">
      <alignment horizontal="center" vertical="top"/>
    </xf>
    <xf numFmtId="0" fontId="13" fillId="0" borderId="46" xfId="0" applyFont="1" applyBorder="1" applyAlignment="1" applyProtection="1">
      <alignment horizontal="left" vertical="top"/>
    </xf>
    <xf numFmtId="0" fontId="13" fillId="0" borderId="17" xfId="0" applyFont="1" applyBorder="1" applyAlignment="1" applyProtection="1">
      <alignment horizontal="left" vertical="top"/>
    </xf>
    <xf numFmtId="0" fontId="7" fillId="0" borderId="46" xfId="1" applyFont="1" applyBorder="1" applyAlignment="1" applyProtection="1">
      <alignment horizontal="left" vertical="top" wrapText="1"/>
    </xf>
    <xf numFmtId="0" fontId="29" fillId="0" borderId="17" xfId="1" applyBorder="1" applyAlignment="1" applyProtection="1"/>
    <xf numFmtId="0" fontId="29" fillId="0" borderId="18" xfId="1" applyBorder="1" applyAlignment="1" applyProtection="1"/>
    <xf numFmtId="0" fontId="32" fillId="0" borderId="16" xfId="0" applyFont="1"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12" fillId="0" borderId="48" xfId="1" applyFont="1" applyBorder="1" applyAlignment="1" applyProtection="1">
      <alignment horizontal="left" vertical="top" wrapText="1"/>
    </xf>
    <xf numFmtId="0" fontId="13" fillId="0" borderId="49" xfId="0" applyFont="1" applyBorder="1" applyAlignment="1" applyProtection="1">
      <alignment horizontal="left" vertical="top" wrapText="1"/>
    </xf>
    <xf numFmtId="0" fontId="5" fillId="0" borderId="40" xfId="1" applyFont="1" applyBorder="1" applyAlignment="1" applyProtection="1">
      <alignment horizontal="left" vertical="top" wrapText="1"/>
    </xf>
    <xf numFmtId="0" fontId="6" fillId="0" borderId="42" xfId="0" applyFont="1" applyBorder="1" applyAlignment="1" applyProtection="1">
      <alignment horizontal="left" vertical="top" wrapText="1"/>
    </xf>
    <xf numFmtId="0" fontId="12" fillId="0" borderId="34" xfId="1" applyFont="1" applyBorder="1" applyAlignment="1">
      <alignment horizontal="center"/>
    </xf>
    <xf numFmtId="0" fontId="12" fillId="0" borderId="20" xfId="1" applyFont="1" applyBorder="1" applyAlignment="1">
      <alignment horizontal="center"/>
    </xf>
    <xf numFmtId="0" fontId="12" fillId="0" borderId="36" xfId="1" applyFont="1" applyBorder="1" applyAlignment="1">
      <alignment horizontal="center"/>
    </xf>
    <xf numFmtId="0" fontId="9" fillId="0" borderId="34" xfId="1" applyFont="1" applyFill="1" applyBorder="1" applyAlignment="1">
      <alignment horizontal="left" wrapText="1"/>
    </xf>
    <xf numFmtId="0" fontId="9" fillId="0" borderId="20" xfId="1" applyFont="1" applyFill="1" applyBorder="1" applyAlignment="1">
      <alignment horizontal="left" wrapText="1"/>
    </xf>
    <xf numFmtId="0" fontId="9" fillId="0" borderId="36" xfId="1" applyFont="1" applyFill="1" applyBorder="1" applyAlignment="1">
      <alignment horizontal="left" wrapText="1"/>
    </xf>
    <xf numFmtId="49" fontId="6" fillId="9" borderId="74" xfId="0" applyNumberFormat="1" applyFont="1" applyFill="1" applyBorder="1" applyAlignment="1" applyProtection="1">
      <alignment horizontal="center" vertical="center" wrapText="1"/>
      <protection locked="0"/>
    </xf>
    <xf numFmtId="49" fontId="6" fillId="9" borderId="67" xfId="0" applyNumberFormat="1" applyFont="1" applyFill="1" applyBorder="1" applyAlignment="1" applyProtection="1">
      <alignment horizontal="center" vertical="center" wrapText="1"/>
      <protection locked="0"/>
    </xf>
    <xf numFmtId="49" fontId="6" fillId="9" borderId="67" xfId="0" applyNumberFormat="1" applyFont="1" applyFill="1" applyBorder="1" applyAlignment="1" applyProtection="1">
      <alignment horizontal="left" vertical="top" wrapText="1"/>
      <protection locked="0"/>
    </xf>
    <xf numFmtId="49" fontId="6" fillId="9" borderId="75" xfId="0" applyNumberFormat="1" applyFont="1" applyFill="1" applyBorder="1" applyAlignment="1" applyProtection="1">
      <alignment horizontal="left" vertical="top" wrapText="1"/>
      <protection locked="0"/>
    </xf>
    <xf numFmtId="49" fontId="6" fillId="9" borderId="71" xfId="0" applyNumberFormat="1" applyFont="1" applyFill="1" applyBorder="1" applyAlignment="1" applyProtection="1">
      <alignment horizontal="center" vertical="center" wrapText="1"/>
      <protection locked="0"/>
    </xf>
    <xf numFmtId="49" fontId="6" fillId="9" borderId="72" xfId="0" applyNumberFormat="1" applyFont="1" applyFill="1" applyBorder="1" applyAlignment="1" applyProtection="1">
      <alignment horizontal="center" vertical="center" wrapText="1"/>
      <protection locked="0"/>
    </xf>
    <xf numFmtId="49" fontId="6" fillId="9" borderId="72" xfId="0" applyNumberFormat="1" applyFont="1" applyFill="1" applyBorder="1" applyAlignment="1" applyProtection="1">
      <alignment horizontal="left" vertical="top" wrapText="1"/>
      <protection locked="0"/>
    </xf>
    <xf numFmtId="49" fontId="6" fillId="9" borderId="73" xfId="0" applyNumberFormat="1" applyFont="1" applyFill="1" applyBorder="1" applyAlignment="1" applyProtection="1">
      <alignment horizontal="left" vertical="top" wrapText="1"/>
      <protection locked="0"/>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164" fontId="6" fillId="2" borderId="71" xfId="0" applyNumberFormat="1" applyFont="1" applyFill="1" applyBorder="1" applyAlignment="1" applyProtection="1">
      <alignment horizontal="center" vertical="center" wrapText="1"/>
    </xf>
    <xf numFmtId="164" fontId="6" fillId="2" borderId="72" xfId="0" applyNumberFormat="1" applyFont="1" applyFill="1" applyBorder="1" applyAlignment="1" applyProtection="1">
      <alignment horizontal="center" vertical="center" wrapText="1"/>
    </xf>
    <xf numFmtId="164" fontId="6" fillId="2" borderId="73" xfId="0" applyNumberFormat="1" applyFont="1" applyFill="1" applyBorder="1" applyAlignment="1" applyProtection="1">
      <alignment horizontal="center" vertical="center" wrapText="1"/>
    </xf>
    <xf numFmtId="0" fontId="6" fillId="0" borderId="68" xfId="1" applyFont="1" applyFill="1" applyBorder="1" applyAlignment="1" applyProtection="1">
      <alignment horizontal="center" vertical="center" wrapText="1"/>
    </xf>
    <xf numFmtId="0" fontId="6" fillId="0" borderId="69" xfId="1" applyFont="1" applyFill="1" applyBorder="1" applyAlignment="1" applyProtection="1">
      <alignment horizontal="center" vertical="center" wrapText="1"/>
    </xf>
    <xf numFmtId="0" fontId="6" fillId="0" borderId="70" xfId="1" applyFont="1" applyFill="1" applyBorder="1" applyAlignment="1" applyProtection="1">
      <alignment horizontal="center" vertical="center" wrapText="1"/>
    </xf>
    <xf numFmtId="165" fontId="6" fillId="2" borderId="67" xfId="0" applyNumberFormat="1" applyFont="1" applyFill="1" applyBorder="1" applyAlignment="1" applyProtection="1">
      <alignment horizontal="left" vertical="center" wrapText="1"/>
    </xf>
    <xf numFmtId="165" fontId="6" fillId="2" borderId="75" xfId="0" applyNumberFormat="1" applyFont="1" applyFill="1" applyBorder="1" applyAlignment="1" applyProtection="1">
      <alignment horizontal="left" vertical="center" wrapText="1"/>
    </xf>
    <xf numFmtId="165" fontId="6" fillId="2" borderId="72" xfId="0" applyNumberFormat="1" applyFont="1" applyFill="1" applyBorder="1" applyAlignment="1" applyProtection="1">
      <alignment horizontal="left" vertical="center" wrapText="1"/>
    </xf>
    <xf numFmtId="165" fontId="6" fillId="2" borderId="73" xfId="0" applyNumberFormat="1" applyFont="1" applyFill="1" applyBorder="1" applyAlignment="1" applyProtection="1">
      <alignment horizontal="left" vertical="center" wrapText="1"/>
    </xf>
    <xf numFmtId="0" fontId="6" fillId="0" borderId="74" xfId="1" applyFont="1" applyFill="1" applyBorder="1" applyAlignment="1" applyProtection="1">
      <alignment horizontal="center" vertical="center" wrapText="1"/>
    </xf>
    <xf numFmtId="0" fontId="6" fillId="0" borderId="75" xfId="1" applyFont="1" applyFill="1" applyBorder="1" applyAlignment="1" applyProtection="1">
      <alignment horizontal="center" vertical="center" wrapText="1"/>
    </xf>
    <xf numFmtId="165" fontId="6" fillId="2" borderId="71" xfId="0" applyNumberFormat="1" applyFont="1" applyFill="1" applyBorder="1" applyAlignment="1" applyProtection="1">
      <alignment horizontal="center" vertical="center" wrapText="1"/>
    </xf>
    <xf numFmtId="165" fontId="6" fillId="2" borderId="73" xfId="0" applyNumberFormat="1"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6" fillId="0" borderId="77" xfId="0" applyFont="1" applyFill="1" applyBorder="1" applyAlignment="1" applyProtection="1">
      <alignment horizontal="center" vertical="center" wrapText="1"/>
    </xf>
    <xf numFmtId="164" fontId="6" fillId="2" borderId="77" xfId="0" applyNumberFormat="1" applyFont="1" applyFill="1" applyBorder="1" applyAlignment="1" applyProtection="1">
      <alignment horizontal="center" vertical="center" wrapText="1"/>
    </xf>
    <xf numFmtId="164" fontId="6" fillId="2" borderId="78" xfId="0" applyNumberFormat="1" applyFont="1" applyFill="1" applyBorder="1" applyAlignment="1" applyProtection="1">
      <alignment horizontal="center" vertical="center" wrapText="1"/>
    </xf>
    <xf numFmtId="164" fontId="6" fillId="2" borderId="67" xfId="0" applyNumberFormat="1" applyFont="1" applyFill="1" applyBorder="1" applyAlignment="1" applyProtection="1">
      <alignment horizontal="left" vertical="center" wrapText="1"/>
    </xf>
    <xf numFmtId="164" fontId="6" fillId="2" borderId="75" xfId="0" applyNumberFormat="1" applyFont="1" applyFill="1" applyBorder="1" applyAlignment="1" applyProtection="1">
      <alignment horizontal="left" vertical="center" wrapText="1"/>
    </xf>
    <xf numFmtId="164" fontId="6" fillId="2" borderId="72" xfId="0" applyNumberFormat="1" applyFont="1" applyFill="1" applyBorder="1" applyAlignment="1" applyProtection="1">
      <alignment horizontal="left" vertical="center" wrapText="1"/>
    </xf>
    <xf numFmtId="164" fontId="6" fillId="2" borderId="73" xfId="0" applyNumberFormat="1" applyFont="1" applyFill="1" applyBorder="1" applyAlignment="1" applyProtection="1">
      <alignment horizontal="left" vertical="center" wrapText="1"/>
    </xf>
    <xf numFmtId="0" fontId="6" fillId="0" borderId="78" xfId="0" applyFont="1" applyFill="1" applyBorder="1" applyAlignment="1" applyProtection="1">
      <alignment horizontal="center" vertical="center" wrapText="1"/>
    </xf>
    <xf numFmtId="0" fontId="6" fillId="0" borderId="68" xfId="1" applyFont="1" applyFill="1" applyBorder="1" applyAlignment="1" applyProtection="1">
      <alignment horizontal="left" vertical="center" wrapText="1"/>
    </xf>
    <xf numFmtId="0" fontId="6" fillId="0" borderId="69" xfId="1" applyFont="1" applyFill="1" applyBorder="1" applyAlignment="1" applyProtection="1">
      <alignment horizontal="left" vertical="center" wrapText="1"/>
    </xf>
    <xf numFmtId="0" fontId="6" fillId="0" borderId="70" xfId="1" applyFont="1" applyFill="1" applyBorder="1" applyAlignment="1" applyProtection="1">
      <alignment horizontal="left" vertical="center" wrapText="1"/>
    </xf>
    <xf numFmtId="164" fontId="6" fillId="2" borderId="71" xfId="0" applyNumberFormat="1" applyFont="1" applyFill="1" applyBorder="1" applyAlignment="1" applyProtection="1">
      <alignment horizontal="left" vertical="center" wrapText="1"/>
    </xf>
  </cellXfs>
  <cellStyles count="5">
    <cellStyle name="Good" xfId="3" builtinId="26"/>
    <cellStyle name="Normal" xfId="0" builtinId="0"/>
    <cellStyle name="Normal 2" xfId="1"/>
    <cellStyle name="Normal 2 2" xfId="2"/>
    <cellStyle name="Note" xfId="4" builtinId="10"/>
  </cellStyles>
  <dxfs count="57">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CFFCC"/>
      <color rgb="FF66FF66"/>
      <color rgb="FFFF3300"/>
      <color rgb="FFEAEAEA"/>
      <color rgb="FF33CCFF"/>
      <color rgb="FFCCFFFF"/>
      <color rgb="FFFF99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47" Type="http://schemas.openxmlformats.org/officeDocument/2006/relationships/usernames" Target="revisions/userNam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46"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7</xdr:row>
          <xdr:rowOff>0</xdr:rowOff>
        </xdr:from>
        <xdr:to>
          <xdr:col>0</xdr:col>
          <xdr:colOff>466725</xdr:colOff>
          <xdr:row>7</xdr:row>
          <xdr:rowOff>352425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59349B1-B3FD-4E00-881F-0C83A36F54A7}">
  <header guid="{B59349B1-B3FD-4E00-881F-0C83A36F54A7}" dateTime="2015-08-21T15:22:37" maxSheetId="38" userName="Crawford,Leveta (DADS)" r:id="rId1">
    <sheetIdMap count="3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B384"/>
  <sheetViews>
    <sheetView zoomScaleNormal="100" workbookViewId="0"/>
  </sheetViews>
  <sheetFormatPr defaultRowHeight="12.75" x14ac:dyDescent="0.2"/>
  <cols>
    <col min="1" max="1" width="19.75" style="37" bestFit="1" customWidth="1"/>
    <col min="2" max="2" width="9.75" style="37" bestFit="1" customWidth="1"/>
    <col min="3" max="3" width="9.875" style="37" bestFit="1" customWidth="1"/>
    <col min="4" max="4" width="9.75" style="37" bestFit="1" customWidth="1"/>
    <col min="5" max="5" width="8.75" style="37" bestFit="1" customWidth="1"/>
    <col min="6" max="6" width="9.75" style="37" bestFit="1" customWidth="1"/>
    <col min="7" max="7" width="9.625" style="37" bestFit="1" customWidth="1"/>
    <col min="8" max="8" width="9.75" style="37" bestFit="1" customWidth="1"/>
    <col min="9" max="9" width="9" style="37"/>
    <col min="10" max="10" width="8.75" style="37" bestFit="1" customWidth="1"/>
    <col min="11" max="11" width="9" style="37"/>
    <col min="12" max="12" width="8.875" style="37" bestFit="1" customWidth="1"/>
    <col min="13" max="13" width="7.375" style="37" bestFit="1" customWidth="1"/>
    <col min="14" max="14" width="8.5" style="37" bestFit="1" customWidth="1"/>
    <col min="15" max="16" width="8.875" style="37" bestFit="1" customWidth="1"/>
    <col min="17" max="22" width="8.5" style="37" bestFit="1" customWidth="1"/>
    <col min="23" max="24" width="8.875" style="37" bestFit="1" customWidth="1"/>
    <col min="25" max="36" width="8.5" style="37" bestFit="1" customWidth="1"/>
    <col min="37" max="38" width="8.875" style="37" bestFit="1" customWidth="1"/>
    <col min="39" max="39" width="8.5" style="37" bestFit="1" customWidth="1"/>
    <col min="40" max="41" width="8.875" style="37" bestFit="1" customWidth="1"/>
    <col min="42" max="42" width="9.75" style="37" bestFit="1" customWidth="1"/>
    <col min="43" max="43" width="8.25" style="37" bestFit="1" customWidth="1"/>
    <col min="44" max="16384" width="9" style="37"/>
  </cols>
  <sheetData>
    <row r="1" spans="1:54" ht="13.5" thickBot="1" x14ac:dyDescent="0.25">
      <c r="A1" s="37" t="s">
        <v>348</v>
      </c>
      <c r="D1" s="37" t="str">
        <f ca="1">CONCATENATE("V",CELL("contents",B3))</f>
        <v>V5.0.5</v>
      </c>
    </row>
    <row r="2" spans="1:54" ht="25.5" x14ac:dyDescent="0.2">
      <c r="A2" s="47" t="s">
        <v>215</v>
      </c>
      <c r="B2" s="48" t="s">
        <v>216</v>
      </c>
      <c r="C2" s="49" t="s">
        <v>217</v>
      </c>
    </row>
    <row r="3" spans="1:54" ht="13.5" thickBot="1" x14ac:dyDescent="0.25">
      <c r="A3" s="71" t="s">
        <v>16</v>
      </c>
      <c r="B3" s="72" t="s">
        <v>466</v>
      </c>
      <c r="C3" s="70">
        <f>IF(DateOfEntrance=DATE(1900,1,0), DATE(1900,1,1), DateOfEntrance)</f>
        <v>1</v>
      </c>
    </row>
    <row r="5" spans="1:54" ht="13.5" thickBot="1" x14ac:dyDescent="0.25">
      <c r="A5" s="50" t="s">
        <v>349</v>
      </c>
      <c r="B5" s="43"/>
    </row>
    <row r="6" spans="1:54" s="52" customFormat="1" ht="25.5" x14ac:dyDescent="0.2">
      <c r="A6" s="47" t="s">
        <v>218</v>
      </c>
      <c r="B6" s="51" t="s">
        <v>219</v>
      </c>
    </row>
    <row r="7" spans="1:54" ht="13.5" thickBot="1" x14ac:dyDescent="0.25">
      <c r="A7" s="71" t="s">
        <v>16</v>
      </c>
      <c r="B7" s="74" t="str">
        <f>IF(TAScontractNumber = 0, "", TAScontractNumber)</f>
        <v/>
      </c>
    </row>
    <row r="9" spans="1:54" ht="13.5" thickBot="1" x14ac:dyDescent="0.25">
      <c r="A9" s="37" t="s">
        <v>343</v>
      </c>
    </row>
    <row r="10" spans="1:54" s="52" customFormat="1" ht="39" thickTop="1" x14ac:dyDescent="0.2">
      <c r="A10" s="125" t="s">
        <v>220</v>
      </c>
      <c r="B10" s="126" t="s">
        <v>221</v>
      </c>
      <c r="C10" s="126" t="s">
        <v>222</v>
      </c>
      <c r="D10" s="126" t="s">
        <v>223</v>
      </c>
      <c r="E10" s="126" t="s">
        <v>224</v>
      </c>
      <c r="F10" s="126" t="s">
        <v>225</v>
      </c>
      <c r="G10" s="126" t="s">
        <v>226</v>
      </c>
      <c r="H10" s="127" t="s">
        <v>377</v>
      </c>
      <c r="I10" s="127" t="s">
        <v>378</v>
      </c>
      <c r="J10" s="126" t="s">
        <v>229</v>
      </c>
      <c r="K10" s="128" t="s">
        <v>230</v>
      </c>
      <c r="L10" s="126" t="s">
        <v>231</v>
      </c>
      <c r="M10" s="126" t="s">
        <v>446</v>
      </c>
      <c r="N10" s="126" t="s">
        <v>381</v>
      </c>
      <c r="O10" s="126" t="s">
        <v>447</v>
      </c>
      <c r="P10" s="126" t="s">
        <v>448</v>
      </c>
      <c r="Q10" s="126" t="s">
        <v>449</v>
      </c>
      <c r="R10" s="126" t="s">
        <v>450</v>
      </c>
      <c r="S10" s="126" t="s">
        <v>451</v>
      </c>
      <c r="T10" s="126" t="s">
        <v>232</v>
      </c>
      <c r="U10" s="126" t="s">
        <v>233</v>
      </c>
      <c r="V10" s="126" t="s">
        <v>234</v>
      </c>
      <c r="W10" s="126" t="s">
        <v>235</v>
      </c>
      <c r="X10" s="126" t="s">
        <v>236</v>
      </c>
      <c r="Y10" s="126" t="s">
        <v>237</v>
      </c>
      <c r="Z10" s="126" t="s">
        <v>238</v>
      </c>
      <c r="AA10" s="126" t="s">
        <v>239</v>
      </c>
      <c r="AB10" s="126" t="s">
        <v>240</v>
      </c>
      <c r="AC10" s="126" t="s">
        <v>241</v>
      </c>
      <c r="AD10" s="126" t="s">
        <v>242</v>
      </c>
      <c r="AE10" s="126" t="s">
        <v>243</v>
      </c>
      <c r="AF10" s="126" t="s">
        <v>244</v>
      </c>
      <c r="AG10" s="126" t="s">
        <v>245</v>
      </c>
      <c r="AH10" s="126" t="s">
        <v>246</v>
      </c>
      <c r="AI10" s="126" t="s">
        <v>247</v>
      </c>
      <c r="AJ10" s="126" t="s">
        <v>248</v>
      </c>
      <c r="AK10" s="126" t="s">
        <v>249</v>
      </c>
      <c r="AL10" s="126" t="s">
        <v>250</v>
      </c>
      <c r="AM10" s="126" t="s">
        <v>251</v>
      </c>
      <c r="AN10" s="126" t="s">
        <v>252</v>
      </c>
      <c r="AO10" s="126" t="s">
        <v>253</v>
      </c>
      <c r="AP10" s="126" t="s">
        <v>452</v>
      </c>
      <c r="AQ10" s="126" t="s">
        <v>453</v>
      </c>
      <c r="AR10" s="126" t="s">
        <v>454</v>
      </c>
      <c r="AS10" s="126" t="s">
        <v>455</v>
      </c>
      <c r="AT10" s="126" t="s">
        <v>456</v>
      </c>
      <c r="AU10" s="126" t="s">
        <v>457</v>
      </c>
      <c r="AV10" s="126" t="s">
        <v>254</v>
      </c>
      <c r="AW10" s="126" t="s">
        <v>255</v>
      </c>
      <c r="AX10" s="126" t="s">
        <v>256</v>
      </c>
      <c r="AY10" s="126" t="s">
        <v>257</v>
      </c>
      <c r="AZ10" s="126" t="s">
        <v>258</v>
      </c>
      <c r="BA10" s="126" t="s">
        <v>379</v>
      </c>
      <c r="BB10" s="129"/>
    </row>
    <row r="11" spans="1:54" ht="13.5" thickBot="1" x14ac:dyDescent="0.25">
      <c r="A11" s="130" t="str">
        <f>IF(NameOfLegalEntity = 0, "", NameOfLegalEntity)</f>
        <v/>
      </c>
      <c r="B11" s="131" t="str">
        <f>IF(ReviewLevel = 0, "", ReviewLevel)</f>
        <v/>
      </c>
      <c r="C11" s="131" t="str">
        <f>IF(ReviewType = 0, "", ReviewType)</f>
        <v/>
      </c>
      <c r="D11" s="131" t="str">
        <f>IF(CompletedByLastName = 0, "", CompletedByLastName)</f>
        <v/>
      </c>
      <c r="E11" s="131" t="str">
        <f>IF(CompletedByFirstName = 0, "", CompletedByFirstName)</f>
        <v/>
      </c>
      <c r="F11" s="132">
        <f>IF(DateOfEntrance=DATE(1900,1,0), DATE(1900,1,1), DateOfEntrance)</f>
        <v>1</v>
      </c>
      <c r="G11" s="132">
        <f>IF(DateOfExit=DATE(1900,1,0), DATE(1900,1,1), DateOfExit)</f>
        <v>1</v>
      </c>
      <c r="H11" s="132">
        <f>IF(DateOfMonitoringPeriodBegin=DATE(1900,1,0), DATE(1900,1,1), DateOfMonitoringPeriodBegin)</f>
        <v>1</v>
      </c>
      <c r="I11" s="132">
        <f>IF(DateOfMonitoringPeriodEnd=DATE(1900,1,0), DATE(1900,1,1), DateOfMonitoringPeriodEnd)</f>
        <v>1</v>
      </c>
      <c r="J11" s="133" t="str">
        <f>IF(TAScontractNumber = 0, "", TAScontractNumber)</f>
        <v/>
      </c>
      <c r="K11" s="134"/>
      <c r="L11" s="131" t="str">
        <f>IF(Standard_I_1 = 0, "", Standard_I_1)</f>
        <v/>
      </c>
      <c r="M11" s="223" t="str">
        <f>IF(Standard_I_2a = 0, "", Standard_I_2a)</f>
        <v/>
      </c>
      <c r="N11" s="223" t="str">
        <f>IF(Standard_I_2b = 0, "", Standard_I_2b)</f>
        <v/>
      </c>
      <c r="O11" s="223" t="str">
        <f>IF(Standard_I_3a = 0, "", Standard_I_3a)</f>
        <v/>
      </c>
      <c r="P11" s="223" t="str">
        <f>IF(Standard_I_3a_Comments = 0, "", Standard_I_3a_Comments)</f>
        <v/>
      </c>
      <c r="Q11" s="223" t="str">
        <f>IF(Standard_I_3b = 0, "", Standard_I_3b)</f>
        <v/>
      </c>
      <c r="R11" s="223" t="str">
        <f>IF(Standard_I_3b_Comments = 0, "", Standard_I_3b_Comments)</f>
        <v/>
      </c>
      <c r="S11" s="223" t="str">
        <f>IF(Standard_I_Comments = 0, "", Standard_I_Comments)</f>
        <v/>
      </c>
      <c r="T11" s="135">
        <f>Standard_I_Total_Yes</f>
        <v>0</v>
      </c>
      <c r="U11" s="135">
        <f>Standard_I_Total_No</f>
        <v>0</v>
      </c>
      <c r="V11" s="131" t="str">
        <f>IF(Standard_II_1_Comments = 0, "", Standard_II_1_Comments)</f>
        <v/>
      </c>
      <c r="W11" s="135">
        <f ca="1">Standard_II_1_Number_Yes</f>
        <v>0</v>
      </c>
      <c r="X11" s="135">
        <f ca="1">Standard_II_1_Number_No</f>
        <v>0</v>
      </c>
      <c r="Y11" s="131" t="str">
        <f>IF(Standard_II_2_Comments = 0, "", Standard_II_2_Comments)</f>
        <v/>
      </c>
      <c r="Z11" s="135">
        <f ca="1">Standard_II_2_Number_Yes</f>
        <v>0</v>
      </c>
      <c r="AA11" s="135">
        <f ca="1">Standard_II_2_Number_No</f>
        <v>0</v>
      </c>
      <c r="AB11" s="135">
        <f ca="1">Standard_II_Total_Yes</f>
        <v>0</v>
      </c>
      <c r="AC11" s="135">
        <f ca="1">Standard_II_Total_No</f>
        <v>0</v>
      </c>
      <c r="AD11" s="131" t="str">
        <f>IF(Standard_III_1_Comments = 0, "", Standard_III_1_Comments)</f>
        <v/>
      </c>
      <c r="AE11" s="135">
        <f ca="1">Standard_III_1_Number_Yes</f>
        <v>0</v>
      </c>
      <c r="AF11" s="135">
        <f ca="1">Standard_III_1_Number_No</f>
        <v>0</v>
      </c>
      <c r="AG11" s="131" t="str">
        <f>IF(Standard_III_2_Comments = 0, "", Standard_III_2_Comments)</f>
        <v/>
      </c>
      <c r="AH11" s="135">
        <f ca="1">Standard_III_2_Number_Yes</f>
        <v>0</v>
      </c>
      <c r="AI11" s="135">
        <f ca="1">Standard_III_2_Number_No</f>
        <v>0</v>
      </c>
      <c r="AJ11" s="131" t="str">
        <f>IF(Standard_III_3_Comments = 0, "", Standard_III_3_Comments)</f>
        <v/>
      </c>
      <c r="AK11" s="135">
        <f ca="1">Standard_III_3_Number_Yes</f>
        <v>0</v>
      </c>
      <c r="AL11" s="135">
        <f ca="1">Standard_III_3_Number_No</f>
        <v>0</v>
      </c>
      <c r="AM11" s="131" t="str">
        <f>IF(Standard_III_4_Comments = 0, "", Standard_III_4_Comments)</f>
        <v/>
      </c>
      <c r="AN11" s="135">
        <f ca="1">Standard_III_4_Number_Yes</f>
        <v>0</v>
      </c>
      <c r="AO11" s="135">
        <f ca="1">Standard_III_4_Number_No</f>
        <v>0</v>
      </c>
      <c r="AP11" s="223" t="str">
        <f>IF(Standard_III_5_Comments = 0, "", Standard_III_5_Comments)</f>
        <v/>
      </c>
      <c r="AQ11" s="224">
        <f ca="1">Standard_III_5_Number_Yes</f>
        <v>0</v>
      </c>
      <c r="AR11" s="224">
        <f ca="1">Standard_III_5_Number_No</f>
        <v>0</v>
      </c>
      <c r="AS11" s="223" t="str">
        <f>IF(Standard_III_6_Comments = 0, "", Standard_III_6_Comments)</f>
        <v/>
      </c>
      <c r="AT11" s="224">
        <f ca="1">Standard_III_6_Number_Yes</f>
        <v>0</v>
      </c>
      <c r="AU11" s="224">
        <f ca="1">Standard_III_6_Number_No</f>
        <v>0</v>
      </c>
      <c r="AV11" s="135">
        <f ca="1">Standard_III_Total_Yes</f>
        <v>0</v>
      </c>
      <c r="AW11" s="135">
        <f ca="1">Standard_III_Total_No</f>
        <v>0</v>
      </c>
      <c r="AX11" s="131" t="str">
        <f>IF(Standard_IV_1_Comments = 0, "", Standard_IV_1_Comments)</f>
        <v/>
      </c>
      <c r="AY11" s="135">
        <f ca="1">Standard_IV_Total_Yes</f>
        <v>0</v>
      </c>
      <c r="AZ11" s="135">
        <f ca="1">Standard_IV_Total_No</f>
        <v>0</v>
      </c>
      <c r="BA11" s="138">
        <f>IF(DateOfRevisedExit=DATE(1900,1,0),DATE(1900,1,1),DateOfRevisedExit)</f>
        <v>1</v>
      </c>
      <c r="BB11" s="155"/>
    </row>
    <row r="12" spans="1:54" ht="13.5" thickTop="1" x14ac:dyDescent="0.2"/>
    <row r="13" spans="1:54" ht="13.5" thickBot="1" x14ac:dyDescent="0.25">
      <c r="A13" s="37" t="s">
        <v>344</v>
      </c>
    </row>
    <row r="14" spans="1:54" s="52" customFormat="1" ht="25.5" x14ac:dyDescent="0.2">
      <c r="A14" s="47" t="s">
        <v>259</v>
      </c>
      <c r="B14" s="48" t="s">
        <v>260</v>
      </c>
      <c r="C14" s="48" t="s">
        <v>261</v>
      </c>
      <c r="D14" s="48" t="s">
        <v>262</v>
      </c>
      <c r="E14" s="48" t="s">
        <v>263</v>
      </c>
      <c r="F14" s="48" t="s">
        <v>264</v>
      </c>
      <c r="G14" s="48" t="s">
        <v>265</v>
      </c>
      <c r="H14" s="48" t="s">
        <v>266</v>
      </c>
      <c r="I14" s="51" t="s">
        <v>267</v>
      </c>
    </row>
    <row r="15" spans="1:54" ht="13.5" thickBot="1" x14ac:dyDescent="0.25">
      <c r="A15" s="79">
        <f>IF('Compliance Summary (Print)'!Standard_I_Score = "", MINVALDBL, 'Compliance Summary (Print)'!Standard_I_Score)</f>
        <v>-99999.99</v>
      </c>
      <c r="B15" s="80">
        <f ca="1">IF('Compliance Summary (Print)'!Standard_II_Score = "", MINVALDBL, 'Compliance Summary (Print)'!Standard_II_Score)</f>
        <v>-99999.99</v>
      </c>
      <c r="C15" s="80">
        <f ca="1">IF('Compliance Summary (Print)'!Standard_III_Score = "", MINVALDBL, 'Compliance Summary (Print)'!Standard_III_Score)</f>
        <v>-99999.99</v>
      </c>
      <c r="D15" s="80">
        <f ca="1">IF('Compliance Summary (Print)'!Standard_IV_Score = "", MINVALDBL, 'Compliance Summary (Print)'!Standard_IV_Score)</f>
        <v>-99999.99</v>
      </c>
      <c r="E15" s="77">
        <f ca="1">'Compliance Summary (Print)'!TAS_Overall_Total_Yes</f>
        <v>0</v>
      </c>
      <c r="F15" s="77">
        <f ca="1">'Compliance Summary (Print)'!TAS_Overall_Total_No</f>
        <v>0</v>
      </c>
      <c r="G15" s="77">
        <f ca="1">'Compliance Summary (Print)'!TAS_Overall_Total</f>
        <v>0</v>
      </c>
      <c r="H15" s="80">
        <f>IF('Compliance Summary (Print)'!TAS_Overall_Score = "", MINVALDBL, 'Compliance Summary (Print)'!TAS_Overall_Score)</f>
        <v>-99999.99</v>
      </c>
      <c r="I15" s="78">
        <f>Amount_Dud_DADS_Total</f>
        <v>0</v>
      </c>
    </row>
    <row r="16" spans="1:54" s="157" customFormat="1" x14ac:dyDescent="0.2">
      <c r="A16" s="156"/>
      <c r="B16" s="156"/>
      <c r="C16" s="156"/>
      <c r="D16" s="156"/>
      <c r="E16" s="156"/>
      <c r="F16" s="156"/>
      <c r="G16" s="156"/>
      <c r="H16" s="156"/>
      <c r="I16" s="156"/>
    </row>
    <row r="17" spans="1:8" ht="13.5" thickBot="1" x14ac:dyDescent="0.25">
      <c r="A17" s="37" t="s">
        <v>345</v>
      </c>
    </row>
    <row r="18" spans="1:8" s="52" customFormat="1" ht="25.5" x14ac:dyDescent="0.2">
      <c r="A18" s="47" t="s">
        <v>268</v>
      </c>
      <c r="B18" s="48" t="s">
        <v>269</v>
      </c>
      <c r="C18" s="48" t="s">
        <v>270</v>
      </c>
      <c r="D18" s="48" t="s">
        <v>271</v>
      </c>
      <c r="E18" s="48" t="s">
        <v>272</v>
      </c>
      <c r="F18" s="48" t="s">
        <v>273</v>
      </c>
      <c r="G18" s="48" t="s">
        <v>274</v>
      </c>
      <c r="H18" s="51" t="s">
        <v>275</v>
      </c>
    </row>
    <row r="19" spans="1:8" x14ac:dyDescent="0.2">
      <c r="A19" s="84">
        <f>'Employee Req. Table (Print)'!A19</f>
        <v>0</v>
      </c>
      <c r="B19" s="82" t="str">
        <f>IF('Employee Req. Table (Print)'!B19 = 0, "", 'Employee Req. Table (Print)'!B19)</f>
        <v/>
      </c>
      <c r="C19" s="82" t="str">
        <f>IF('Employee Req. Table (Print)'!D19 = 0, "", 'Employee Req. Table (Print)'!D19)</f>
        <v/>
      </c>
      <c r="D19" s="83">
        <f>IF('Employee Req. Table (Print)'!F19=DATE(1900,1,0), DATE(1900,1,1), 'Employee Req. Table (Print)'!F19)</f>
        <v>1</v>
      </c>
      <c r="E19" s="82" t="str">
        <f>IF('Employee Req. Table (Print)'!G19 = 0, "", 'Employee Req. Table (Print)'!G19)</f>
        <v/>
      </c>
      <c r="F19" s="83">
        <f>IF('Employee Req. Table (Print)'!H19=DATE(1900,1,0), DATE(1900,1,1), 'Employee Req. Table (Print)'!H19)</f>
        <v>1</v>
      </c>
      <c r="G19" s="83">
        <f>IF('Employee Req. Table (Print)'!I19=DATE(1900,1,0), DATE(1900,1,1), 'Employee Req. Table (Print)'!I19)</f>
        <v>1</v>
      </c>
      <c r="H19" s="86">
        <f>IF('Employee Req. Table (Print)'!J19=DATE(1900,1,0), DATE(1900,1,1), 'Employee Req. Table (Print)'!J19)</f>
        <v>1</v>
      </c>
    </row>
    <row r="20" spans="1:8" x14ac:dyDescent="0.2">
      <c r="A20" s="84">
        <f>'Employee Req. Table (Print)'!A20</f>
        <v>0</v>
      </c>
      <c r="B20" s="82" t="str">
        <f>IF('Employee Req. Table (Print)'!B20 = 0, "", 'Employee Req. Table (Print)'!B20)</f>
        <v/>
      </c>
      <c r="C20" s="82" t="str">
        <f>IF('Employee Req. Table (Print)'!D20 = 0, "", 'Employee Req. Table (Print)'!D20)</f>
        <v/>
      </c>
      <c r="D20" s="83">
        <f>IF('Employee Req. Table (Print)'!F20=DATE(1900,1,0), DATE(1900,1,1), 'Employee Req. Table (Print)'!F20)</f>
        <v>1</v>
      </c>
      <c r="E20" s="82" t="str">
        <f>IF('Employee Req. Table (Print)'!G20 = 0, "", 'Employee Req. Table (Print)'!G20)</f>
        <v/>
      </c>
      <c r="F20" s="83">
        <f>IF('Employee Req. Table (Print)'!H20=DATE(1900,1,0), DATE(1900,1,1), 'Employee Req. Table (Print)'!H20)</f>
        <v>1</v>
      </c>
      <c r="G20" s="83">
        <f>IF('Employee Req. Table (Print)'!I20=DATE(1900,1,0), DATE(1900,1,1), 'Employee Req. Table (Print)'!I20)</f>
        <v>1</v>
      </c>
      <c r="H20" s="86">
        <f>IF('Employee Req. Table (Print)'!J20=DATE(1900,1,0), DATE(1900,1,1), 'Employee Req. Table (Print)'!J20)</f>
        <v>1</v>
      </c>
    </row>
    <row r="21" spans="1:8" x14ac:dyDescent="0.2">
      <c r="A21" s="84">
        <f>'Employee Req. Table (Print)'!A21</f>
        <v>0</v>
      </c>
      <c r="B21" s="82" t="str">
        <f>IF('Employee Req. Table (Print)'!B21 = 0, "", 'Employee Req. Table (Print)'!B21)</f>
        <v/>
      </c>
      <c r="C21" s="82" t="str">
        <f>IF('Employee Req. Table (Print)'!D21 = 0, "", 'Employee Req. Table (Print)'!D21)</f>
        <v/>
      </c>
      <c r="D21" s="83">
        <f>IF('Employee Req. Table (Print)'!F21=DATE(1900,1,0), DATE(1900,1,1), 'Employee Req. Table (Print)'!F21)</f>
        <v>1</v>
      </c>
      <c r="E21" s="82" t="str">
        <f>IF('Employee Req. Table (Print)'!G21 = 0, "", 'Employee Req. Table (Print)'!G21)</f>
        <v/>
      </c>
      <c r="F21" s="83">
        <f>IF('Employee Req. Table (Print)'!H21=DATE(1900,1,0), DATE(1900,1,1), 'Employee Req. Table (Print)'!H21)</f>
        <v>1</v>
      </c>
      <c r="G21" s="83">
        <f>IF('Employee Req. Table (Print)'!I21=DATE(1900,1,0), DATE(1900,1,1), 'Employee Req. Table (Print)'!I21)</f>
        <v>1</v>
      </c>
      <c r="H21" s="86">
        <f>IF('Employee Req. Table (Print)'!J21=DATE(1900,1,0), DATE(1900,1,1), 'Employee Req. Table (Print)'!J21)</f>
        <v>1</v>
      </c>
    </row>
    <row r="22" spans="1:8" x14ac:dyDescent="0.2">
      <c r="A22" s="84">
        <f>'Employee Req. Table (Print)'!A22</f>
        <v>0</v>
      </c>
      <c r="B22" s="82" t="str">
        <f>IF('Employee Req. Table (Print)'!B22 = 0, "", 'Employee Req. Table (Print)'!B22)</f>
        <v/>
      </c>
      <c r="C22" s="82" t="str">
        <f>IF('Employee Req. Table (Print)'!D22 = 0, "", 'Employee Req. Table (Print)'!D22)</f>
        <v/>
      </c>
      <c r="D22" s="83">
        <f>IF('Employee Req. Table (Print)'!F22=DATE(1900,1,0), DATE(1900,1,1), 'Employee Req. Table (Print)'!F22)</f>
        <v>1</v>
      </c>
      <c r="E22" s="82" t="str">
        <f>IF('Employee Req. Table (Print)'!G22 = 0, "", 'Employee Req. Table (Print)'!G22)</f>
        <v/>
      </c>
      <c r="F22" s="83">
        <f>IF('Employee Req. Table (Print)'!H22=DATE(1900,1,0), DATE(1900,1,1), 'Employee Req. Table (Print)'!H22)</f>
        <v>1</v>
      </c>
      <c r="G22" s="83">
        <f>IF('Employee Req. Table (Print)'!I22=DATE(1900,1,0), DATE(1900,1,1), 'Employee Req. Table (Print)'!I22)</f>
        <v>1</v>
      </c>
      <c r="H22" s="86">
        <f>IF('Employee Req. Table (Print)'!J22=DATE(1900,1,0), DATE(1900,1,1), 'Employee Req. Table (Print)'!J22)</f>
        <v>1</v>
      </c>
    </row>
    <row r="23" spans="1:8" x14ac:dyDescent="0.2">
      <c r="A23" s="84">
        <f>'Employee Req. Table (Print)'!A23</f>
        <v>0</v>
      </c>
      <c r="B23" s="82" t="str">
        <f>IF('Employee Req. Table (Print)'!B23 = 0, "", 'Employee Req. Table (Print)'!B23)</f>
        <v/>
      </c>
      <c r="C23" s="82" t="str">
        <f>IF('Employee Req. Table (Print)'!D23 = 0, "", 'Employee Req. Table (Print)'!D23)</f>
        <v/>
      </c>
      <c r="D23" s="83">
        <f>IF('Employee Req. Table (Print)'!F23=DATE(1900,1,0), DATE(1900,1,1), 'Employee Req. Table (Print)'!F23)</f>
        <v>1</v>
      </c>
      <c r="E23" s="82" t="str">
        <f>IF('Employee Req. Table (Print)'!G23 = 0, "", 'Employee Req. Table (Print)'!G23)</f>
        <v/>
      </c>
      <c r="F23" s="83">
        <f>IF('Employee Req. Table (Print)'!H23=DATE(1900,1,0), DATE(1900,1,1), 'Employee Req. Table (Print)'!H23)</f>
        <v>1</v>
      </c>
      <c r="G23" s="83">
        <f>IF('Employee Req. Table (Print)'!I23=DATE(1900,1,0), DATE(1900,1,1), 'Employee Req. Table (Print)'!I23)</f>
        <v>1</v>
      </c>
      <c r="H23" s="86">
        <f>IF('Employee Req. Table (Print)'!J23=DATE(1900,1,0), DATE(1900,1,1), 'Employee Req. Table (Print)'!J23)</f>
        <v>1</v>
      </c>
    </row>
    <row r="24" spans="1:8" x14ac:dyDescent="0.2">
      <c r="A24" s="84">
        <f>'Employee Req. Table (Print)'!A24</f>
        <v>0</v>
      </c>
      <c r="B24" s="82" t="str">
        <f>IF('Employee Req. Table (Print)'!B24 = 0, "", 'Employee Req. Table (Print)'!B24)</f>
        <v/>
      </c>
      <c r="C24" s="82" t="str">
        <f>IF('Employee Req. Table (Print)'!D24 = 0, "", 'Employee Req. Table (Print)'!D24)</f>
        <v/>
      </c>
      <c r="D24" s="83">
        <f>IF('Employee Req. Table (Print)'!F24=DATE(1900,1,0), DATE(1900,1,1), 'Employee Req. Table (Print)'!F24)</f>
        <v>1</v>
      </c>
      <c r="E24" s="82" t="str">
        <f>IF('Employee Req. Table (Print)'!G24 = 0, "", 'Employee Req. Table (Print)'!G24)</f>
        <v/>
      </c>
      <c r="F24" s="83">
        <f>IF('Employee Req. Table (Print)'!H24=DATE(1900,1,0), DATE(1900,1,1), 'Employee Req. Table (Print)'!H24)</f>
        <v>1</v>
      </c>
      <c r="G24" s="83">
        <f>IF('Employee Req. Table (Print)'!I24=DATE(1900,1,0), DATE(1900,1,1), 'Employee Req. Table (Print)'!I24)</f>
        <v>1</v>
      </c>
      <c r="H24" s="86">
        <f>IF('Employee Req. Table (Print)'!J24=DATE(1900,1,0), DATE(1900,1,1), 'Employee Req. Table (Print)'!J24)</f>
        <v>1</v>
      </c>
    </row>
    <row r="25" spans="1:8" x14ac:dyDescent="0.2">
      <c r="A25" s="84">
        <f>'Employee Req. Table (Print)'!A25</f>
        <v>0</v>
      </c>
      <c r="B25" s="82" t="str">
        <f>IF('Employee Req. Table (Print)'!B25 = 0, "", 'Employee Req. Table (Print)'!B25)</f>
        <v/>
      </c>
      <c r="C25" s="82" t="str">
        <f>IF('Employee Req. Table (Print)'!D25 = 0, "", 'Employee Req. Table (Print)'!D25)</f>
        <v/>
      </c>
      <c r="D25" s="83">
        <f>IF('Employee Req. Table (Print)'!F25=DATE(1900,1,0), DATE(1900,1,1), 'Employee Req. Table (Print)'!F25)</f>
        <v>1</v>
      </c>
      <c r="E25" s="82" t="str">
        <f>IF('Employee Req. Table (Print)'!G25 = 0, "", 'Employee Req. Table (Print)'!G25)</f>
        <v/>
      </c>
      <c r="F25" s="83">
        <f>IF('Employee Req. Table (Print)'!H25=DATE(1900,1,0), DATE(1900,1,1), 'Employee Req. Table (Print)'!H25)</f>
        <v>1</v>
      </c>
      <c r="G25" s="83">
        <f>IF('Employee Req. Table (Print)'!I25=DATE(1900,1,0), DATE(1900,1,1), 'Employee Req. Table (Print)'!I25)</f>
        <v>1</v>
      </c>
      <c r="H25" s="86">
        <f>IF('Employee Req. Table (Print)'!J25=DATE(1900,1,0), DATE(1900,1,1), 'Employee Req. Table (Print)'!J25)</f>
        <v>1</v>
      </c>
    </row>
    <row r="26" spans="1:8" x14ac:dyDescent="0.2">
      <c r="A26" s="84">
        <f>'Employee Req. Table (Print)'!A26</f>
        <v>0</v>
      </c>
      <c r="B26" s="82" t="str">
        <f>IF('Employee Req. Table (Print)'!B26 = 0, "", 'Employee Req. Table (Print)'!B26)</f>
        <v/>
      </c>
      <c r="C26" s="82" t="str">
        <f>IF('Employee Req. Table (Print)'!D26 = 0, "", 'Employee Req. Table (Print)'!D26)</f>
        <v/>
      </c>
      <c r="D26" s="83">
        <f>IF('Employee Req. Table (Print)'!F26=DATE(1900,1,0), DATE(1900,1,1), 'Employee Req. Table (Print)'!F26)</f>
        <v>1</v>
      </c>
      <c r="E26" s="82" t="str">
        <f>IF('Employee Req. Table (Print)'!G26 = 0, "", 'Employee Req. Table (Print)'!G26)</f>
        <v/>
      </c>
      <c r="F26" s="83">
        <f>IF('Employee Req. Table (Print)'!H26=DATE(1900,1,0), DATE(1900,1,1), 'Employee Req. Table (Print)'!H26)</f>
        <v>1</v>
      </c>
      <c r="G26" s="83">
        <f>IF('Employee Req. Table (Print)'!I26=DATE(1900,1,0), DATE(1900,1,1), 'Employee Req. Table (Print)'!I26)</f>
        <v>1</v>
      </c>
      <c r="H26" s="86">
        <f>IF('Employee Req. Table (Print)'!J26=DATE(1900,1,0), DATE(1900,1,1), 'Employee Req. Table (Print)'!J26)</f>
        <v>1</v>
      </c>
    </row>
    <row r="27" spans="1:8" x14ac:dyDescent="0.2">
      <c r="A27" s="84">
        <f>'Employee Req. Table (Print)'!A27</f>
        <v>0</v>
      </c>
      <c r="B27" s="82" t="str">
        <f>IF('Employee Req. Table (Print)'!B27 = 0, "", 'Employee Req. Table (Print)'!B27)</f>
        <v/>
      </c>
      <c r="C27" s="82" t="str">
        <f>IF('Employee Req. Table (Print)'!D27 = 0, "", 'Employee Req. Table (Print)'!D27)</f>
        <v/>
      </c>
      <c r="D27" s="83">
        <f>IF('Employee Req. Table (Print)'!F27=DATE(1900,1,0), DATE(1900,1,1), 'Employee Req. Table (Print)'!F27)</f>
        <v>1</v>
      </c>
      <c r="E27" s="82" t="str">
        <f>IF('Employee Req. Table (Print)'!G27 = 0, "", 'Employee Req. Table (Print)'!G27)</f>
        <v/>
      </c>
      <c r="F27" s="83">
        <f>IF('Employee Req. Table (Print)'!H27=DATE(1900,1,0), DATE(1900,1,1), 'Employee Req. Table (Print)'!H27)</f>
        <v>1</v>
      </c>
      <c r="G27" s="83">
        <f>IF('Employee Req. Table (Print)'!I27=DATE(1900,1,0), DATE(1900,1,1), 'Employee Req. Table (Print)'!I27)</f>
        <v>1</v>
      </c>
      <c r="H27" s="86">
        <f>IF('Employee Req. Table (Print)'!J27=DATE(1900,1,0), DATE(1900,1,1), 'Employee Req. Table (Print)'!J27)</f>
        <v>1</v>
      </c>
    </row>
    <row r="28" spans="1:8" x14ac:dyDescent="0.2">
      <c r="A28" s="84">
        <f>'Employee Req. Table (Print)'!A28</f>
        <v>0</v>
      </c>
      <c r="B28" s="82" t="str">
        <f>IF('Employee Req. Table (Print)'!B28 = 0, "", 'Employee Req. Table (Print)'!B28)</f>
        <v/>
      </c>
      <c r="C28" s="82" t="str">
        <f>IF('Employee Req. Table (Print)'!D28 = 0, "", 'Employee Req. Table (Print)'!D28)</f>
        <v/>
      </c>
      <c r="D28" s="83">
        <f>IF('Employee Req. Table (Print)'!F28=DATE(1900,1,0), DATE(1900,1,1), 'Employee Req. Table (Print)'!F28)</f>
        <v>1</v>
      </c>
      <c r="E28" s="82" t="str">
        <f>IF('Employee Req. Table (Print)'!G28 = 0, "", 'Employee Req. Table (Print)'!G28)</f>
        <v/>
      </c>
      <c r="F28" s="83">
        <f>IF('Employee Req. Table (Print)'!H28=DATE(1900,1,0), DATE(1900,1,1), 'Employee Req. Table (Print)'!H28)</f>
        <v>1</v>
      </c>
      <c r="G28" s="83">
        <f>IF('Employee Req. Table (Print)'!I28=DATE(1900,1,0), DATE(1900,1,1), 'Employee Req. Table (Print)'!I28)</f>
        <v>1</v>
      </c>
      <c r="H28" s="86">
        <f>IF('Employee Req. Table (Print)'!J28=DATE(1900,1,0), DATE(1900,1,1), 'Employee Req. Table (Print)'!J28)</f>
        <v>1</v>
      </c>
    </row>
    <row r="29" spans="1:8" x14ac:dyDescent="0.2">
      <c r="A29" s="84">
        <f>'Employee Req. Table (Print)'!A29</f>
        <v>0</v>
      </c>
      <c r="B29" s="82" t="str">
        <f>IF('Employee Req. Table (Print)'!B29 = 0, "", 'Employee Req. Table (Print)'!B29)</f>
        <v/>
      </c>
      <c r="C29" s="82" t="str">
        <f>IF('Employee Req. Table (Print)'!D29 = 0, "", 'Employee Req. Table (Print)'!D29)</f>
        <v/>
      </c>
      <c r="D29" s="83">
        <f>IF('Employee Req. Table (Print)'!F29=DATE(1900,1,0), DATE(1900,1,1), 'Employee Req. Table (Print)'!F29)</f>
        <v>1</v>
      </c>
      <c r="E29" s="82" t="str">
        <f>IF('Employee Req. Table (Print)'!G29 = 0, "", 'Employee Req. Table (Print)'!G29)</f>
        <v/>
      </c>
      <c r="F29" s="83">
        <f>IF('Employee Req. Table (Print)'!H29=DATE(1900,1,0), DATE(1900,1,1), 'Employee Req. Table (Print)'!H29)</f>
        <v>1</v>
      </c>
      <c r="G29" s="83">
        <f>IF('Employee Req. Table (Print)'!I29=DATE(1900,1,0), DATE(1900,1,1), 'Employee Req. Table (Print)'!I29)</f>
        <v>1</v>
      </c>
      <c r="H29" s="86">
        <f>IF('Employee Req. Table (Print)'!J29=DATE(1900,1,0), DATE(1900,1,1), 'Employee Req. Table (Print)'!J29)</f>
        <v>1</v>
      </c>
    </row>
    <row r="30" spans="1:8" x14ac:dyDescent="0.2">
      <c r="A30" s="84">
        <f>'Employee Req. Table (Print)'!A30</f>
        <v>0</v>
      </c>
      <c r="B30" s="82" t="str">
        <f>IF('Employee Req. Table (Print)'!B30 = 0, "", 'Employee Req. Table (Print)'!B30)</f>
        <v/>
      </c>
      <c r="C30" s="82" t="str">
        <f>IF('Employee Req. Table (Print)'!D30 = 0, "", 'Employee Req. Table (Print)'!D30)</f>
        <v/>
      </c>
      <c r="D30" s="83">
        <f>IF('Employee Req. Table (Print)'!F30=DATE(1900,1,0), DATE(1900,1,1), 'Employee Req. Table (Print)'!F30)</f>
        <v>1</v>
      </c>
      <c r="E30" s="82" t="str">
        <f>IF('Employee Req. Table (Print)'!G30 = 0, "", 'Employee Req. Table (Print)'!G30)</f>
        <v/>
      </c>
      <c r="F30" s="83">
        <f>IF('Employee Req. Table (Print)'!H30=DATE(1900,1,0), DATE(1900,1,1), 'Employee Req. Table (Print)'!H30)</f>
        <v>1</v>
      </c>
      <c r="G30" s="83">
        <f>IF('Employee Req. Table (Print)'!I30=DATE(1900,1,0), DATE(1900,1,1), 'Employee Req. Table (Print)'!I30)</f>
        <v>1</v>
      </c>
      <c r="H30" s="86">
        <f>IF('Employee Req. Table (Print)'!J30=DATE(1900,1,0), DATE(1900,1,1), 'Employee Req. Table (Print)'!J30)</f>
        <v>1</v>
      </c>
    </row>
    <row r="31" spans="1:8" x14ac:dyDescent="0.2">
      <c r="A31" s="84">
        <f>'Employee Req. Table (Print)'!A31</f>
        <v>0</v>
      </c>
      <c r="B31" s="82" t="str">
        <f>IF('Employee Req. Table (Print)'!B31 = 0, "", 'Employee Req. Table (Print)'!B31)</f>
        <v/>
      </c>
      <c r="C31" s="82" t="str">
        <f>IF('Employee Req. Table (Print)'!D31 = 0, "", 'Employee Req. Table (Print)'!D31)</f>
        <v/>
      </c>
      <c r="D31" s="83">
        <f>IF('Employee Req. Table (Print)'!F31=DATE(1900,1,0), DATE(1900,1,1), 'Employee Req. Table (Print)'!F31)</f>
        <v>1</v>
      </c>
      <c r="E31" s="82" t="str">
        <f>IF('Employee Req. Table (Print)'!G31 = 0, "", 'Employee Req. Table (Print)'!G31)</f>
        <v/>
      </c>
      <c r="F31" s="83">
        <f>IF('Employee Req. Table (Print)'!H31=DATE(1900,1,0), DATE(1900,1,1), 'Employee Req. Table (Print)'!H31)</f>
        <v>1</v>
      </c>
      <c r="G31" s="83">
        <f>IF('Employee Req. Table (Print)'!I31=DATE(1900,1,0), DATE(1900,1,1), 'Employee Req. Table (Print)'!I31)</f>
        <v>1</v>
      </c>
      <c r="H31" s="86">
        <f>IF('Employee Req. Table (Print)'!J31=DATE(1900,1,0), DATE(1900,1,1), 'Employee Req. Table (Print)'!J31)</f>
        <v>1</v>
      </c>
    </row>
    <row r="32" spans="1:8" x14ac:dyDescent="0.2">
      <c r="A32" s="84">
        <f>'Employee Req. Table (Print)'!A32</f>
        <v>0</v>
      </c>
      <c r="B32" s="82" t="str">
        <f>IF('Employee Req. Table (Print)'!B32 = 0, "", 'Employee Req. Table (Print)'!B32)</f>
        <v/>
      </c>
      <c r="C32" s="82" t="str">
        <f>IF('Employee Req. Table (Print)'!D32 = 0, "", 'Employee Req. Table (Print)'!D32)</f>
        <v/>
      </c>
      <c r="D32" s="83">
        <f>IF('Employee Req. Table (Print)'!F32=DATE(1900,1,0), DATE(1900,1,1), 'Employee Req. Table (Print)'!F32)</f>
        <v>1</v>
      </c>
      <c r="E32" s="82" t="str">
        <f>IF('Employee Req. Table (Print)'!G32 = 0, "", 'Employee Req. Table (Print)'!G32)</f>
        <v/>
      </c>
      <c r="F32" s="83">
        <f>IF('Employee Req. Table (Print)'!H32=DATE(1900,1,0), DATE(1900,1,1), 'Employee Req. Table (Print)'!H32)</f>
        <v>1</v>
      </c>
      <c r="G32" s="83">
        <f>IF('Employee Req. Table (Print)'!I32=DATE(1900,1,0), DATE(1900,1,1), 'Employee Req. Table (Print)'!I32)</f>
        <v>1</v>
      </c>
      <c r="H32" s="86">
        <f>IF('Employee Req. Table (Print)'!J32=DATE(1900,1,0), DATE(1900,1,1), 'Employee Req. Table (Print)'!J32)</f>
        <v>1</v>
      </c>
    </row>
    <row r="33" spans="1:8" x14ac:dyDescent="0.2">
      <c r="A33" s="84">
        <f>'Employee Req. Table (Print)'!A33</f>
        <v>0</v>
      </c>
      <c r="B33" s="82" t="str">
        <f>IF('Employee Req. Table (Print)'!B33 = 0, "", 'Employee Req. Table (Print)'!B33)</f>
        <v/>
      </c>
      <c r="C33" s="82" t="str">
        <f>IF('Employee Req. Table (Print)'!D33 = 0, "", 'Employee Req. Table (Print)'!D33)</f>
        <v/>
      </c>
      <c r="D33" s="83">
        <f>IF('Employee Req. Table (Print)'!F33=DATE(1900,1,0), DATE(1900,1,1), 'Employee Req. Table (Print)'!F33)</f>
        <v>1</v>
      </c>
      <c r="E33" s="82" t="str">
        <f>IF('Employee Req. Table (Print)'!G33 = 0, "", 'Employee Req. Table (Print)'!G33)</f>
        <v/>
      </c>
      <c r="F33" s="83">
        <f>IF('Employee Req. Table (Print)'!H33=DATE(1900,1,0), DATE(1900,1,1), 'Employee Req. Table (Print)'!H33)</f>
        <v>1</v>
      </c>
      <c r="G33" s="83">
        <f>IF('Employee Req. Table (Print)'!I33=DATE(1900,1,0), DATE(1900,1,1), 'Employee Req. Table (Print)'!I33)</f>
        <v>1</v>
      </c>
      <c r="H33" s="86">
        <f>IF('Employee Req. Table (Print)'!J33=DATE(1900,1,0), DATE(1900,1,1), 'Employee Req. Table (Print)'!J33)</f>
        <v>1</v>
      </c>
    </row>
    <row r="34" spans="1:8" x14ac:dyDescent="0.2">
      <c r="A34" s="84">
        <f>'Employee Req. Table (Print)'!A34</f>
        <v>0</v>
      </c>
      <c r="B34" s="82" t="str">
        <f>IF('Employee Req. Table (Print)'!B34 = 0, "", 'Employee Req. Table (Print)'!B34)</f>
        <v/>
      </c>
      <c r="C34" s="82" t="str">
        <f>IF('Employee Req. Table (Print)'!D34 = 0, "", 'Employee Req. Table (Print)'!D34)</f>
        <v/>
      </c>
      <c r="D34" s="83">
        <f>IF('Employee Req. Table (Print)'!F34=DATE(1900,1,0), DATE(1900,1,1), 'Employee Req. Table (Print)'!F34)</f>
        <v>1</v>
      </c>
      <c r="E34" s="82" t="str">
        <f>IF('Employee Req. Table (Print)'!G34 = 0, "", 'Employee Req. Table (Print)'!G34)</f>
        <v/>
      </c>
      <c r="F34" s="83">
        <f>IF('Employee Req. Table (Print)'!H34=DATE(1900,1,0), DATE(1900,1,1), 'Employee Req. Table (Print)'!H34)</f>
        <v>1</v>
      </c>
      <c r="G34" s="83">
        <f>IF('Employee Req. Table (Print)'!I34=DATE(1900,1,0), DATE(1900,1,1), 'Employee Req. Table (Print)'!I34)</f>
        <v>1</v>
      </c>
      <c r="H34" s="86">
        <f>IF('Employee Req. Table (Print)'!J34=DATE(1900,1,0), DATE(1900,1,1), 'Employee Req. Table (Print)'!J34)</f>
        <v>1</v>
      </c>
    </row>
    <row r="35" spans="1:8" x14ac:dyDescent="0.2">
      <c r="A35" s="84">
        <f>'Employee Req. Table (Print)'!A35</f>
        <v>0</v>
      </c>
      <c r="B35" s="82" t="str">
        <f>IF('Employee Req. Table (Print)'!B35 = 0, "", 'Employee Req. Table (Print)'!B35)</f>
        <v/>
      </c>
      <c r="C35" s="82" t="str">
        <f>IF('Employee Req. Table (Print)'!D35 = 0, "", 'Employee Req. Table (Print)'!D35)</f>
        <v/>
      </c>
      <c r="D35" s="83">
        <f>IF('Employee Req. Table (Print)'!F35=DATE(1900,1,0), DATE(1900,1,1), 'Employee Req. Table (Print)'!F35)</f>
        <v>1</v>
      </c>
      <c r="E35" s="82" t="str">
        <f>IF('Employee Req. Table (Print)'!G35 = 0, "", 'Employee Req. Table (Print)'!G35)</f>
        <v/>
      </c>
      <c r="F35" s="83">
        <f>IF('Employee Req. Table (Print)'!H35=DATE(1900,1,0), DATE(1900,1,1), 'Employee Req. Table (Print)'!H35)</f>
        <v>1</v>
      </c>
      <c r="G35" s="83">
        <f>IF('Employee Req. Table (Print)'!I35=DATE(1900,1,0), DATE(1900,1,1), 'Employee Req. Table (Print)'!I35)</f>
        <v>1</v>
      </c>
      <c r="H35" s="86">
        <f>IF('Employee Req. Table (Print)'!J35=DATE(1900,1,0), DATE(1900,1,1), 'Employee Req. Table (Print)'!J35)</f>
        <v>1</v>
      </c>
    </row>
    <row r="36" spans="1:8" x14ac:dyDescent="0.2">
      <c r="A36" s="84">
        <f>'Employee Req. Table (Print)'!A36</f>
        <v>0</v>
      </c>
      <c r="B36" s="82" t="str">
        <f>IF('Employee Req. Table (Print)'!B36 = 0, "", 'Employee Req. Table (Print)'!B36)</f>
        <v/>
      </c>
      <c r="C36" s="82" t="str">
        <f>IF('Employee Req. Table (Print)'!D36 = 0, "", 'Employee Req. Table (Print)'!D36)</f>
        <v/>
      </c>
      <c r="D36" s="83">
        <f>IF('Employee Req. Table (Print)'!F36=DATE(1900,1,0), DATE(1900,1,1), 'Employee Req. Table (Print)'!F36)</f>
        <v>1</v>
      </c>
      <c r="E36" s="82" t="str">
        <f>IF('Employee Req. Table (Print)'!G36 = 0, "", 'Employee Req. Table (Print)'!G36)</f>
        <v/>
      </c>
      <c r="F36" s="83">
        <f>IF('Employee Req. Table (Print)'!H36=DATE(1900,1,0), DATE(1900,1,1), 'Employee Req. Table (Print)'!H36)</f>
        <v>1</v>
      </c>
      <c r="G36" s="83">
        <f>IF('Employee Req. Table (Print)'!I36=DATE(1900,1,0), DATE(1900,1,1), 'Employee Req. Table (Print)'!I36)</f>
        <v>1</v>
      </c>
      <c r="H36" s="86">
        <f>IF('Employee Req. Table (Print)'!J36=DATE(1900,1,0), DATE(1900,1,1), 'Employee Req. Table (Print)'!J36)</f>
        <v>1</v>
      </c>
    </row>
    <row r="37" spans="1:8" x14ac:dyDescent="0.2">
      <c r="A37" s="84">
        <f>'Employee Req. Table (Print)'!A37</f>
        <v>0</v>
      </c>
      <c r="B37" s="82" t="str">
        <f>IF('Employee Req. Table (Print)'!B37 = 0, "", 'Employee Req. Table (Print)'!B37)</f>
        <v/>
      </c>
      <c r="C37" s="82" t="str">
        <f>IF('Employee Req. Table (Print)'!D37 = 0, "", 'Employee Req. Table (Print)'!D37)</f>
        <v/>
      </c>
      <c r="D37" s="83">
        <f>IF('Employee Req. Table (Print)'!F37=DATE(1900,1,0), DATE(1900,1,1), 'Employee Req. Table (Print)'!F37)</f>
        <v>1</v>
      </c>
      <c r="E37" s="82" t="str">
        <f>IF('Employee Req. Table (Print)'!G37 = 0, "", 'Employee Req. Table (Print)'!G37)</f>
        <v/>
      </c>
      <c r="F37" s="83">
        <f>IF('Employee Req. Table (Print)'!H37=DATE(1900,1,0), DATE(1900,1,1), 'Employee Req. Table (Print)'!H37)</f>
        <v>1</v>
      </c>
      <c r="G37" s="83">
        <f>IF('Employee Req. Table (Print)'!I37=DATE(1900,1,0), DATE(1900,1,1), 'Employee Req. Table (Print)'!I37)</f>
        <v>1</v>
      </c>
      <c r="H37" s="86">
        <f>IF('Employee Req. Table (Print)'!J37=DATE(1900,1,0), DATE(1900,1,1), 'Employee Req. Table (Print)'!J37)</f>
        <v>1</v>
      </c>
    </row>
    <row r="38" spans="1:8" x14ac:dyDescent="0.2">
      <c r="A38" s="84">
        <f>'Employee Req. Table (Print)'!A38</f>
        <v>0</v>
      </c>
      <c r="B38" s="82" t="str">
        <f>IF('Employee Req. Table (Print)'!B38 = 0, "", 'Employee Req. Table (Print)'!B38)</f>
        <v/>
      </c>
      <c r="C38" s="82" t="str">
        <f>IF('Employee Req. Table (Print)'!D38 = 0, "", 'Employee Req. Table (Print)'!D38)</f>
        <v/>
      </c>
      <c r="D38" s="83">
        <f>IF('Employee Req. Table (Print)'!F38=DATE(1900,1,0), DATE(1900,1,1), 'Employee Req. Table (Print)'!F38)</f>
        <v>1</v>
      </c>
      <c r="E38" s="82" t="str">
        <f>IF('Employee Req. Table (Print)'!G38 = 0, "", 'Employee Req. Table (Print)'!G38)</f>
        <v/>
      </c>
      <c r="F38" s="83">
        <f>IF('Employee Req. Table (Print)'!H38=DATE(1900,1,0), DATE(1900,1,1), 'Employee Req. Table (Print)'!H38)</f>
        <v>1</v>
      </c>
      <c r="G38" s="83">
        <f>IF('Employee Req. Table (Print)'!I38=DATE(1900,1,0), DATE(1900,1,1), 'Employee Req. Table (Print)'!I38)</f>
        <v>1</v>
      </c>
      <c r="H38" s="86">
        <f>IF('Employee Req. Table (Print)'!J38=DATE(1900,1,0), DATE(1900,1,1), 'Employee Req. Table (Print)'!J38)</f>
        <v>1</v>
      </c>
    </row>
    <row r="39" spans="1:8" x14ac:dyDescent="0.2">
      <c r="A39" s="84">
        <f>'Employee Req. Table (Print)'!A39</f>
        <v>0</v>
      </c>
      <c r="B39" s="82" t="str">
        <f>IF('Employee Req. Table (Print)'!B39 = 0, "", 'Employee Req. Table (Print)'!B39)</f>
        <v/>
      </c>
      <c r="C39" s="82" t="str">
        <f>IF('Employee Req. Table (Print)'!D39 = 0, "", 'Employee Req. Table (Print)'!D39)</f>
        <v/>
      </c>
      <c r="D39" s="83">
        <f>IF('Employee Req. Table (Print)'!F39=DATE(1900,1,0), DATE(1900,1,1), 'Employee Req. Table (Print)'!F39)</f>
        <v>1</v>
      </c>
      <c r="E39" s="82" t="str">
        <f>IF('Employee Req. Table (Print)'!G39 = 0, "", 'Employee Req. Table (Print)'!G39)</f>
        <v/>
      </c>
      <c r="F39" s="83">
        <f>IF('Employee Req. Table (Print)'!H39=DATE(1900,1,0), DATE(1900,1,1), 'Employee Req. Table (Print)'!H39)</f>
        <v>1</v>
      </c>
      <c r="G39" s="83">
        <f>IF('Employee Req. Table (Print)'!I39=DATE(1900,1,0), DATE(1900,1,1), 'Employee Req. Table (Print)'!I39)</f>
        <v>1</v>
      </c>
      <c r="H39" s="86">
        <f>IF('Employee Req. Table (Print)'!J39=DATE(1900,1,0), DATE(1900,1,1), 'Employee Req. Table (Print)'!J39)</f>
        <v>1</v>
      </c>
    </row>
    <row r="40" spans="1:8" x14ac:dyDescent="0.2">
      <c r="A40" s="84">
        <f>'Employee Req. Table (Print)'!A40</f>
        <v>0</v>
      </c>
      <c r="B40" s="82" t="str">
        <f>IF('Employee Req. Table (Print)'!B40 = 0, "", 'Employee Req. Table (Print)'!B40)</f>
        <v/>
      </c>
      <c r="C40" s="82" t="str">
        <f>IF('Employee Req. Table (Print)'!D40 = 0, "", 'Employee Req. Table (Print)'!D40)</f>
        <v/>
      </c>
      <c r="D40" s="83">
        <f>IF('Employee Req. Table (Print)'!F40=DATE(1900,1,0), DATE(1900,1,1), 'Employee Req. Table (Print)'!F40)</f>
        <v>1</v>
      </c>
      <c r="E40" s="82" t="str">
        <f>IF('Employee Req. Table (Print)'!G40 = 0, "", 'Employee Req. Table (Print)'!G40)</f>
        <v/>
      </c>
      <c r="F40" s="83">
        <f>IF('Employee Req. Table (Print)'!H40=DATE(1900,1,0), DATE(1900,1,1), 'Employee Req. Table (Print)'!H40)</f>
        <v>1</v>
      </c>
      <c r="G40" s="83">
        <f>IF('Employee Req. Table (Print)'!I40=DATE(1900,1,0), DATE(1900,1,1), 'Employee Req. Table (Print)'!I40)</f>
        <v>1</v>
      </c>
      <c r="H40" s="86">
        <f>IF('Employee Req. Table (Print)'!J40=DATE(1900,1,0), DATE(1900,1,1), 'Employee Req. Table (Print)'!J40)</f>
        <v>1</v>
      </c>
    </row>
    <row r="41" spans="1:8" x14ac:dyDescent="0.2">
      <c r="A41" s="84">
        <f>'Employee Req. Table (Print)'!A41</f>
        <v>0</v>
      </c>
      <c r="B41" s="82" t="str">
        <f>IF('Employee Req. Table (Print)'!B41 = 0, "", 'Employee Req. Table (Print)'!B41)</f>
        <v/>
      </c>
      <c r="C41" s="82" t="str">
        <f>IF('Employee Req. Table (Print)'!D41 = 0, "", 'Employee Req. Table (Print)'!D41)</f>
        <v/>
      </c>
      <c r="D41" s="83">
        <f>IF('Employee Req. Table (Print)'!F41=DATE(1900,1,0), DATE(1900,1,1), 'Employee Req. Table (Print)'!F41)</f>
        <v>1</v>
      </c>
      <c r="E41" s="82" t="str">
        <f>IF('Employee Req. Table (Print)'!G41 = 0, "", 'Employee Req. Table (Print)'!G41)</f>
        <v/>
      </c>
      <c r="F41" s="83">
        <f>IF('Employee Req. Table (Print)'!H41=DATE(1900,1,0), DATE(1900,1,1), 'Employee Req. Table (Print)'!H41)</f>
        <v>1</v>
      </c>
      <c r="G41" s="83">
        <f>IF('Employee Req. Table (Print)'!I41=DATE(1900,1,0), DATE(1900,1,1), 'Employee Req. Table (Print)'!I41)</f>
        <v>1</v>
      </c>
      <c r="H41" s="86">
        <f>IF('Employee Req. Table (Print)'!J41=DATE(1900,1,0), DATE(1900,1,1), 'Employee Req. Table (Print)'!J41)</f>
        <v>1</v>
      </c>
    </row>
    <row r="42" spans="1:8" x14ac:dyDescent="0.2">
      <c r="A42" s="84">
        <f>'Employee Req. Table (Print)'!A42</f>
        <v>0</v>
      </c>
      <c r="B42" s="82" t="str">
        <f>IF('Employee Req. Table (Print)'!B42 = 0, "", 'Employee Req. Table (Print)'!B42)</f>
        <v/>
      </c>
      <c r="C42" s="82" t="str">
        <f>IF('Employee Req. Table (Print)'!D42 = 0, "", 'Employee Req. Table (Print)'!D42)</f>
        <v/>
      </c>
      <c r="D42" s="83">
        <f>IF('Employee Req. Table (Print)'!F42=DATE(1900,1,0), DATE(1900,1,1), 'Employee Req. Table (Print)'!F42)</f>
        <v>1</v>
      </c>
      <c r="E42" s="82" t="str">
        <f>IF('Employee Req. Table (Print)'!G42 = 0, "", 'Employee Req. Table (Print)'!G42)</f>
        <v/>
      </c>
      <c r="F42" s="83">
        <f>IF('Employee Req. Table (Print)'!H42=DATE(1900,1,0), DATE(1900,1,1), 'Employee Req. Table (Print)'!H42)</f>
        <v>1</v>
      </c>
      <c r="G42" s="83">
        <f>IF('Employee Req. Table (Print)'!I42=DATE(1900,1,0), DATE(1900,1,1), 'Employee Req. Table (Print)'!I42)</f>
        <v>1</v>
      </c>
      <c r="H42" s="86">
        <f>IF('Employee Req. Table (Print)'!J42=DATE(1900,1,0), DATE(1900,1,1), 'Employee Req. Table (Print)'!J42)</f>
        <v>1</v>
      </c>
    </row>
    <row r="43" spans="1:8" x14ac:dyDescent="0.2">
      <c r="A43" s="84">
        <f>'Employee Req. Table (Print)'!A43</f>
        <v>0</v>
      </c>
      <c r="B43" s="82" t="str">
        <f>IF('Employee Req. Table (Print)'!B43 = 0, "", 'Employee Req. Table (Print)'!B43)</f>
        <v/>
      </c>
      <c r="C43" s="82" t="str">
        <f>IF('Employee Req. Table (Print)'!D43 = 0, "", 'Employee Req. Table (Print)'!D43)</f>
        <v/>
      </c>
      <c r="D43" s="83">
        <f>IF('Employee Req. Table (Print)'!F43=DATE(1900,1,0), DATE(1900,1,1), 'Employee Req. Table (Print)'!F43)</f>
        <v>1</v>
      </c>
      <c r="E43" s="82" t="str">
        <f>IF('Employee Req. Table (Print)'!G43 = 0, "", 'Employee Req. Table (Print)'!G43)</f>
        <v/>
      </c>
      <c r="F43" s="83">
        <f>IF('Employee Req. Table (Print)'!H43=DATE(1900,1,0), DATE(1900,1,1), 'Employee Req. Table (Print)'!H43)</f>
        <v>1</v>
      </c>
      <c r="G43" s="83">
        <f>IF('Employee Req. Table (Print)'!I43=DATE(1900,1,0), DATE(1900,1,1), 'Employee Req. Table (Print)'!I43)</f>
        <v>1</v>
      </c>
      <c r="H43" s="86">
        <f>IF('Employee Req. Table (Print)'!J43=DATE(1900,1,0), DATE(1900,1,1), 'Employee Req. Table (Print)'!J43)</f>
        <v>1</v>
      </c>
    </row>
    <row r="44" spans="1:8" x14ac:dyDescent="0.2">
      <c r="A44" s="84">
        <f>'Employee Req. Table (Print)'!A44</f>
        <v>0</v>
      </c>
      <c r="B44" s="82" t="str">
        <f>IF('Employee Req. Table (Print)'!B44 = 0, "", 'Employee Req. Table (Print)'!B44)</f>
        <v/>
      </c>
      <c r="C44" s="82" t="str">
        <f>IF('Employee Req. Table (Print)'!D44 = 0, "", 'Employee Req. Table (Print)'!D44)</f>
        <v/>
      </c>
      <c r="D44" s="83">
        <f>IF('Employee Req. Table (Print)'!F44=DATE(1900,1,0), DATE(1900,1,1), 'Employee Req. Table (Print)'!F44)</f>
        <v>1</v>
      </c>
      <c r="E44" s="82" t="str">
        <f>IF('Employee Req. Table (Print)'!G44 = 0, "", 'Employee Req. Table (Print)'!G44)</f>
        <v/>
      </c>
      <c r="F44" s="83">
        <f>IF('Employee Req. Table (Print)'!H44=DATE(1900,1,0), DATE(1900,1,1), 'Employee Req. Table (Print)'!H44)</f>
        <v>1</v>
      </c>
      <c r="G44" s="83">
        <f>IF('Employee Req. Table (Print)'!I44=DATE(1900,1,0), DATE(1900,1,1), 'Employee Req. Table (Print)'!I44)</f>
        <v>1</v>
      </c>
      <c r="H44" s="86">
        <f>IF('Employee Req. Table (Print)'!J44=DATE(1900,1,0), DATE(1900,1,1), 'Employee Req. Table (Print)'!J44)</f>
        <v>1</v>
      </c>
    </row>
    <row r="45" spans="1:8" x14ac:dyDescent="0.2">
      <c r="A45" s="84">
        <f>'Employee Req. Table (Print)'!A45</f>
        <v>0</v>
      </c>
      <c r="B45" s="82" t="str">
        <f>IF('Employee Req. Table (Print)'!B45 = 0, "", 'Employee Req. Table (Print)'!B45)</f>
        <v/>
      </c>
      <c r="C45" s="82" t="str">
        <f>IF('Employee Req. Table (Print)'!D45 = 0, "", 'Employee Req. Table (Print)'!D45)</f>
        <v/>
      </c>
      <c r="D45" s="83">
        <f>IF('Employee Req. Table (Print)'!F45=DATE(1900,1,0), DATE(1900,1,1), 'Employee Req. Table (Print)'!F45)</f>
        <v>1</v>
      </c>
      <c r="E45" s="82" t="str">
        <f>IF('Employee Req. Table (Print)'!G45 = 0, "", 'Employee Req. Table (Print)'!G45)</f>
        <v/>
      </c>
      <c r="F45" s="83">
        <f>IF('Employee Req. Table (Print)'!H45=DATE(1900,1,0), DATE(1900,1,1), 'Employee Req. Table (Print)'!H45)</f>
        <v>1</v>
      </c>
      <c r="G45" s="83">
        <f>IF('Employee Req. Table (Print)'!I45=DATE(1900,1,0), DATE(1900,1,1), 'Employee Req. Table (Print)'!I45)</f>
        <v>1</v>
      </c>
      <c r="H45" s="86">
        <f>IF('Employee Req. Table (Print)'!J45=DATE(1900,1,0), DATE(1900,1,1), 'Employee Req. Table (Print)'!J45)</f>
        <v>1</v>
      </c>
    </row>
    <row r="46" spans="1:8" x14ac:dyDescent="0.2">
      <c r="A46" s="84">
        <f>'Employee Req. Table (Print)'!A46</f>
        <v>0</v>
      </c>
      <c r="B46" s="82" t="str">
        <f>IF('Employee Req. Table (Print)'!B46 = 0, "", 'Employee Req. Table (Print)'!B46)</f>
        <v/>
      </c>
      <c r="C46" s="82" t="str">
        <f>IF('Employee Req. Table (Print)'!D46 = 0, "", 'Employee Req. Table (Print)'!D46)</f>
        <v/>
      </c>
      <c r="D46" s="83">
        <f>IF('Employee Req. Table (Print)'!F46=DATE(1900,1,0), DATE(1900,1,1), 'Employee Req. Table (Print)'!F46)</f>
        <v>1</v>
      </c>
      <c r="E46" s="82" t="str">
        <f>IF('Employee Req. Table (Print)'!G46 = 0, "", 'Employee Req. Table (Print)'!G46)</f>
        <v/>
      </c>
      <c r="F46" s="83">
        <f>IF('Employee Req. Table (Print)'!H46=DATE(1900,1,0), DATE(1900,1,1), 'Employee Req. Table (Print)'!H46)</f>
        <v>1</v>
      </c>
      <c r="G46" s="83">
        <f>IF('Employee Req. Table (Print)'!I46=DATE(1900,1,0), DATE(1900,1,1), 'Employee Req. Table (Print)'!I46)</f>
        <v>1</v>
      </c>
      <c r="H46" s="86">
        <f>IF('Employee Req. Table (Print)'!J46=DATE(1900,1,0), DATE(1900,1,1), 'Employee Req. Table (Print)'!J46)</f>
        <v>1</v>
      </c>
    </row>
    <row r="47" spans="1:8" x14ac:dyDescent="0.2">
      <c r="A47" s="84">
        <f>'Employee Req. Table (Print)'!A47</f>
        <v>0</v>
      </c>
      <c r="B47" s="82" t="str">
        <f>IF('Employee Req. Table (Print)'!B47 = 0, "", 'Employee Req. Table (Print)'!B47)</f>
        <v/>
      </c>
      <c r="C47" s="82" t="str">
        <f>IF('Employee Req. Table (Print)'!D47 = 0, "", 'Employee Req. Table (Print)'!D47)</f>
        <v/>
      </c>
      <c r="D47" s="83">
        <f>IF('Employee Req. Table (Print)'!F47=DATE(1900,1,0), DATE(1900,1,1), 'Employee Req. Table (Print)'!F47)</f>
        <v>1</v>
      </c>
      <c r="E47" s="82" t="str">
        <f>IF('Employee Req. Table (Print)'!G47 = 0, "", 'Employee Req. Table (Print)'!G47)</f>
        <v/>
      </c>
      <c r="F47" s="83">
        <f>IF('Employee Req. Table (Print)'!H47=DATE(1900,1,0), DATE(1900,1,1), 'Employee Req. Table (Print)'!H47)</f>
        <v>1</v>
      </c>
      <c r="G47" s="83">
        <f>IF('Employee Req. Table (Print)'!I47=DATE(1900,1,0), DATE(1900,1,1), 'Employee Req. Table (Print)'!I47)</f>
        <v>1</v>
      </c>
      <c r="H47" s="86">
        <f>IF('Employee Req. Table (Print)'!J47=DATE(1900,1,0), DATE(1900,1,1), 'Employee Req. Table (Print)'!J47)</f>
        <v>1</v>
      </c>
    </row>
    <row r="48" spans="1:8" ht="13.5" thickBot="1" x14ac:dyDescent="0.25">
      <c r="A48" s="85">
        <f>'Employee Req. Table (Print)'!A48</f>
        <v>0</v>
      </c>
      <c r="B48" s="75" t="str">
        <f>IF('Employee Req. Table (Print)'!B48 = 0, "", 'Employee Req. Table (Print)'!B48)</f>
        <v/>
      </c>
      <c r="C48" s="75" t="str">
        <f>IF('Employee Req. Table (Print)'!D48 = 0, "", 'Employee Req. Table (Print)'!D48)</f>
        <v/>
      </c>
      <c r="D48" s="76">
        <f>IF('Employee Req. Table (Print)'!F48=DATE(1900,1,0), DATE(1900,1,1), 'Employee Req. Table (Print)'!F48)</f>
        <v>1</v>
      </c>
      <c r="E48" s="75" t="str">
        <f>IF('Employee Req. Table (Print)'!G48 = 0, "", 'Employee Req. Table (Print)'!G48)</f>
        <v/>
      </c>
      <c r="F48" s="76">
        <f>IF('Employee Req. Table (Print)'!H48=DATE(1900,1,0), DATE(1900,1,1), 'Employee Req. Table (Print)'!H48)</f>
        <v>1</v>
      </c>
      <c r="G48" s="76">
        <f>IF('Employee Req. Table (Print)'!I48=DATE(1900,1,0), DATE(1900,1,1), 'Employee Req. Table (Print)'!I48)</f>
        <v>1</v>
      </c>
      <c r="H48" s="70">
        <f>IF('Employee Req. Table (Print)'!J48=DATE(1900,1,0), DATE(1900,1,1), 'Employee Req. Table (Print)'!J48)</f>
        <v>1</v>
      </c>
    </row>
    <row r="50" spans="1:36" ht="13.5" thickBot="1" x14ac:dyDescent="0.25">
      <c r="A50" s="37" t="s">
        <v>346</v>
      </c>
      <c r="AG50" s="43"/>
    </row>
    <row r="51" spans="1:36" s="52" customFormat="1" ht="42.75" x14ac:dyDescent="0.2">
      <c r="A51" s="45" t="s">
        <v>276</v>
      </c>
      <c r="B51" s="46" t="s">
        <v>227</v>
      </c>
      <c r="C51" s="46" t="s">
        <v>228</v>
      </c>
      <c r="D51" s="46" t="s">
        <v>277</v>
      </c>
      <c r="E51" s="46" t="s">
        <v>278</v>
      </c>
      <c r="F51" s="108" t="s">
        <v>279</v>
      </c>
      <c r="G51" s="108" t="s">
        <v>280</v>
      </c>
      <c r="H51" s="46" t="s">
        <v>219</v>
      </c>
      <c r="I51" s="46" t="s">
        <v>218</v>
      </c>
      <c r="J51" s="46" t="s">
        <v>223</v>
      </c>
      <c r="K51" s="46" t="s">
        <v>224</v>
      </c>
      <c r="L51" s="46" t="s">
        <v>281</v>
      </c>
      <c r="M51" s="48" t="s">
        <v>312</v>
      </c>
      <c r="N51" s="48" t="s">
        <v>313</v>
      </c>
      <c r="O51" s="48" t="s">
        <v>314</v>
      </c>
      <c r="P51" s="48" t="s">
        <v>315</v>
      </c>
      <c r="Q51" s="48" t="s">
        <v>316</v>
      </c>
      <c r="R51" s="48" t="s">
        <v>317</v>
      </c>
      <c r="S51" s="48" t="s">
        <v>318</v>
      </c>
      <c r="T51" s="48" t="s">
        <v>319</v>
      </c>
      <c r="U51" s="48" t="s">
        <v>320</v>
      </c>
      <c r="V51" s="48" t="s">
        <v>321</v>
      </c>
      <c r="W51" s="48" t="s">
        <v>322</v>
      </c>
      <c r="X51" s="48" t="s">
        <v>323</v>
      </c>
      <c r="Y51" s="48" t="s">
        <v>324</v>
      </c>
      <c r="Z51" s="48" t="s">
        <v>458</v>
      </c>
      <c r="AA51" s="48" t="s">
        <v>459</v>
      </c>
      <c r="AB51" s="48" t="s">
        <v>325</v>
      </c>
      <c r="AC51" s="48" t="s">
        <v>326</v>
      </c>
      <c r="AD51" s="48" t="s">
        <v>327</v>
      </c>
      <c r="AE51" s="48" t="s">
        <v>328</v>
      </c>
      <c r="AF51" s="48" t="s">
        <v>329</v>
      </c>
      <c r="AG51" s="48" t="s">
        <v>330</v>
      </c>
      <c r="AH51" s="51" t="s">
        <v>331</v>
      </c>
      <c r="AI51" s="136"/>
      <c r="AJ51" s="136"/>
    </row>
    <row r="52" spans="1:36" x14ac:dyDescent="0.2">
      <c r="A52" s="73" t="s">
        <v>282</v>
      </c>
      <c r="B52" s="83">
        <f>IF('Samples (Print)'!D5=DATE(1900,1,0), DATE(1900,1,1), 'Samples (Print)'!D5)</f>
        <v>1</v>
      </c>
      <c r="C52" s="83">
        <f>IF('Samples (Print)'!E5=DATE(1900,1,0), DATE(1900,1,1),'Samples (Print)'!E5)</f>
        <v>1</v>
      </c>
      <c r="D52" s="81">
        <f>'IWP01'!SampleNumber</f>
        <v>1</v>
      </c>
      <c r="E52" s="81">
        <f>'IWP01'!ClientID</f>
        <v>0</v>
      </c>
      <c r="F52" s="122"/>
      <c r="G52" s="122"/>
      <c r="H52" s="82" t="str">
        <f ca="1">IF('IWP01'!ContractNumber = 0, "", 'IWP01'!ContractNumber)</f>
        <v/>
      </c>
      <c r="I52" s="82" t="str">
        <f>IF('IWP01'!ContractType = 0, "", 'IWP01'!ContractType)</f>
        <v>TAS</v>
      </c>
      <c r="J52" s="82" t="str">
        <f>IF('IWP01'!CompletedByLastName = 0, "", 'IWP01'!CompletedByLastName)</f>
        <v/>
      </c>
      <c r="K52" s="82" t="str">
        <f>IF('IWP01'!CompletedByFirstName = 0, "", 'IWP01'!CompletedByFirstName)</f>
        <v/>
      </c>
      <c r="L52" s="83">
        <f>IF('IWP01'!DateCompleted=DATE(1900,1,0), DATE(1900,1,1), 'IWP01'!DateCompleted)</f>
        <v>1</v>
      </c>
      <c r="M52" s="82" t="str">
        <f>IF('IWP01'!Std2dot1 = 0, "", 'IWP01'!Std2dot1)</f>
        <v/>
      </c>
      <c r="N52" s="82" t="str">
        <f>IF('IWP01'!Std2dot2 = 0, "", 'IWP01'!Std2dot2)</f>
        <v/>
      </c>
      <c r="O52" s="82" t="str">
        <f>IF('IWP01'!Std3dot1a = 0, "", 'IWP01'!Std3dot1a)</f>
        <v/>
      </c>
      <c r="P52" s="82" t="str">
        <f>IF('IWP01'!Std3dot1b = 0, "", 'IWP01'!Std3dot1b)</f>
        <v/>
      </c>
      <c r="Q52" s="82" t="str">
        <f>IF('IWP01'!Std3dot1c = 0, "", 'IWP01'!Std3dot1c)</f>
        <v/>
      </c>
      <c r="R52" s="82" t="str">
        <f>IF('IWP01'!Std3dot1 = 0, "", 'IWP01'!Std3dot1)</f>
        <v/>
      </c>
      <c r="S52" s="82" t="str">
        <f>IF('IWP01'!Std3dot2a = 0, "", 'IWP01'!Std3dot2a)</f>
        <v/>
      </c>
      <c r="T52" s="82" t="str">
        <f>IF('IWP01'!Std3dot2b = 0, "", 'IWP01'!Std3dot2b)</f>
        <v/>
      </c>
      <c r="U52" s="82" t="str">
        <f>IF('IWP01'!Std3dot2c = 0, "", 'IWP01'!Std3dot2c)</f>
        <v/>
      </c>
      <c r="V52" s="82" t="str">
        <f>IF('IWP01'!Std3dot2d = 0, "", 'IWP01'!Std3dot2d)</f>
        <v/>
      </c>
      <c r="W52" s="82" t="str">
        <f>IF('IWP01'!Std3dot2 = 0, "", 'IWP01'!Std3dot2)</f>
        <v/>
      </c>
      <c r="X52" s="82" t="str">
        <f>IF('IWP01'!Std3dot3 = 0, "", 'IWP01'!Std3dot3)</f>
        <v/>
      </c>
      <c r="Y52" s="82" t="str">
        <f>IF('IWP01'!Std3dot4 = 0, "", 'IWP01'!Std3dot4)</f>
        <v/>
      </c>
      <c r="Z52" s="82" t="str">
        <f>IF('IWP01'!Std3dot5 = 0, "", 'IWP01'!Std3dot5)</f>
        <v/>
      </c>
      <c r="AA52" s="82" t="str">
        <f>IF('IWP01'!Std3dot6 = 0, "", 'IWP01'!Std3dot6)</f>
        <v/>
      </c>
      <c r="AB52" s="89">
        <f>'IWP01'!Std4dot1a</f>
        <v>0</v>
      </c>
      <c r="AC52" s="89">
        <f>'IWP01'!Std4dot1b</f>
        <v>0</v>
      </c>
      <c r="AD52" s="89">
        <f>IF('IWP01'!Std4dot1c = "", 0, 'IWP01'!Std4dot1c)</f>
        <v>0</v>
      </c>
      <c r="AE52" s="89">
        <f>'IWP01'!Std4dot1d</f>
        <v>0</v>
      </c>
      <c r="AF52" s="89">
        <f>IF('IWP01'!Std4dot1e = "", 0, 'IWP01'!Std4dot1e)</f>
        <v>0</v>
      </c>
      <c r="AG52" s="82" t="str">
        <f>IF('IWP01'!Std4dot1f = 0, "", 'IWP01'!Std4dot1f)</f>
        <v/>
      </c>
      <c r="AH52" s="87" t="str">
        <f>IF('IWP01'!Std4dot1 = 0, "", 'IWP01'!Std4dot1)</f>
        <v/>
      </c>
      <c r="AI52" s="43"/>
      <c r="AJ52" s="43"/>
    </row>
    <row r="53" spans="1:36" x14ac:dyDescent="0.2">
      <c r="A53" s="73" t="s">
        <v>283</v>
      </c>
      <c r="B53" s="83">
        <f>IF('Samples (Print)'!D6=DATE(1900,1,0), DATE(1900,1,1), 'Samples (Print)'!D6)</f>
        <v>1</v>
      </c>
      <c r="C53" s="83">
        <f>IF('Samples (Print)'!E6=DATE(1900,1,0), DATE(1900,1,1),'Samples (Print)'!E6)</f>
        <v>1</v>
      </c>
      <c r="D53" s="81">
        <f>'IWP02'!SampleNumber</f>
        <v>2</v>
      </c>
      <c r="E53" s="81">
        <f>'IWP02'!ClientID</f>
        <v>0</v>
      </c>
      <c r="F53" s="122"/>
      <c r="G53" s="122"/>
      <c r="H53" s="82" t="str">
        <f ca="1">IF('IWP02'!ContractNumber = 0, "", 'IWP02'!ContractNumber)</f>
        <v/>
      </c>
      <c r="I53" s="82" t="str">
        <f>IF('IWP02'!ContractType = 0, "", 'IWP02'!ContractType)</f>
        <v>TAS</v>
      </c>
      <c r="J53" s="82" t="str">
        <f>IF('IWP02'!CompletedByLastName = 0, "", 'IWP02'!CompletedByLastName)</f>
        <v/>
      </c>
      <c r="K53" s="82" t="str">
        <f>IF('IWP02'!CompletedByFirstName = 0, "", 'IWP02'!CompletedByFirstName)</f>
        <v/>
      </c>
      <c r="L53" s="83">
        <f>IF('IWP02'!DateCompleted=DATE(1900,1,0), DATE(1900,1,1), 'IWP02'!DateCompleted)</f>
        <v>1</v>
      </c>
      <c r="M53" s="82" t="str">
        <f>IF('IWP02'!Std2dot1 = 0, "", 'IWP02'!Std2dot1)</f>
        <v/>
      </c>
      <c r="N53" s="82" t="str">
        <f>IF('IWP02'!Std2dot2 = 0, "", 'IWP02'!Std2dot2)</f>
        <v/>
      </c>
      <c r="O53" s="82" t="str">
        <f>IF('IWP02'!Std3dot1a = 0, "", 'IWP02'!Std3dot1a)</f>
        <v/>
      </c>
      <c r="P53" s="82" t="str">
        <f>IF('IWP02'!Std3dot1b = 0, "", 'IWP02'!Std3dot1b)</f>
        <v/>
      </c>
      <c r="Q53" s="82" t="str">
        <f>IF('IWP02'!Std3dot1c = 0, "", 'IWP02'!Std3dot1c)</f>
        <v/>
      </c>
      <c r="R53" s="82" t="str">
        <f>IF('IWP02'!Std3dot1 = 0, "", 'IWP02'!Std3dot1)</f>
        <v/>
      </c>
      <c r="S53" s="82" t="str">
        <f>IF('IWP02'!Std3dot2a = 0, "", 'IWP02'!Std3dot2a)</f>
        <v/>
      </c>
      <c r="T53" s="82" t="str">
        <f>IF('IWP02'!Std3dot2b = 0, "", 'IWP02'!Std3dot2b)</f>
        <v/>
      </c>
      <c r="U53" s="82" t="str">
        <f>IF('IWP02'!Std3dot2c = 0, "", 'IWP02'!Std3dot2c)</f>
        <v/>
      </c>
      <c r="V53" s="82" t="str">
        <f>IF('IWP02'!Std3dot2d = 0, "", 'IWP02'!Std3dot2d)</f>
        <v/>
      </c>
      <c r="W53" s="82" t="str">
        <f>IF('IWP02'!Std3dot2 = 0, "", 'IWP02'!Std3dot2)</f>
        <v/>
      </c>
      <c r="X53" s="82" t="str">
        <f>IF('IWP02'!Std3dot3 = 0, "", 'IWP02'!Std3dot3)</f>
        <v/>
      </c>
      <c r="Y53" s="82" t="str">
        <f>IF('IWP02'!Std3dot4 = 0, "", 'IWP02'!Std3dot4)</f>
        <v/>
      </c>
      <c r="Z53" s="82" t="str">
        <f>IF('IWP02'!Std3dot5 = 0, "", 'IWP02'!Std3dot5)</f>
        <v/>
      </c>
      <c r="AA53" s="82" t="str">
        <f>IF('IWP02'!Std3dot6 = 0, "", 'IWP02'!Std3dot6)</f>
        <v/>
      </c>
      <c r="AB53" s="89">
        <f>'IWP02'!Std4dot1a</f>
        <v>0</v>
      </c>
      <c r="AC53" s="89">
        <f>'IWP02'!Std4dot1b</f>
        <v>0</v>
      </c>
      <c r="AD53" s="89">
        <f>IF('IWP02'!Std4dot1c = "", 0, 'IWP02'!Std4dot1c)</f>
        <v>0</v>
      </c>
      <c r="AE53" s="89">
        <f>'IWP02'!Std4dot1d</f>
        <v>0</v>
      </c>
      <c r="AF53" s="89">
        <f>IF('IWP02'!Std4dot1e = "", 0, 'IWP02'!Std4dot1e)</f>
        <v>0</v>
      </c>
      <c r="AG53" s="82" t="str">
        <f>IF('IWP02'!Std4dot1f = 0, "", 'IWP02'!Std4dot1f)</f>
        <v/>
      </c>
      <c r="AH53" s="87" t="str">
        <f>IF('IWP02'!Std4dot1 = 0, "", 'IWP02'!Std4dot1)</f>
        <v/>
      </c>
      <c r="AI53" s="43"/>
      <c r="AJ53" s="43"/>
    </row>
    <row r="54" spans="1:36" x14ac:dyDescent="0.2">
      <c r="A54" s="73" t="s">
        <v>284</v>
      </c>
      <c r="B54" s="83">
        <f>IF('Samples (Print)'!D7=DATE(1900,1,0), DATE(1900,1,1), 'Samples (Print)'!D7)</f>
        <v>1</v>
      </c>
      <c r="C54" s="83">
        <f>IF('Samples (Print)'!E7=DATE(1900,1,0), DATE(1900,1,1),'Samples (Print)'!E7)</f>
        <v>1</v>
      </c>
      <c r="D54" s="81">
        <f>'IWP03'!SampleNumber</f>
        <v>3</v>
      </c>
      <c r="E54" s="81">
        <f>'IWP03'!ClientID</f>
        <v>0</v>
      </c>
      <c r="F54" s="122"/>
      <c r="G54" s="122"/>
      <c r="H54" s="82" t="str">
        <f ca="1">IF('IWP03'!ContractNumber = 0, "", 'IWP03'!ContractNumber)</f>
        <v/>
      </c>
      <c r="I54" s="82" t="str">
        <f>IF('IWP03'!ContractType = 0, "", 'IWP03'!ContractType)</f>
        <v>TAS</v>
      </c>
      <c r="J54" s="82" t="str">
        <f>IF('IWP03'!CompletedByLastName = 0, "", 'IWP03'!CompletedByLastName)</f>
        <v/>
      </c>
      <c r="K54" s="82" t="str">
        <f>IF('IWP03'!CompletedByFirstName = 0, "", 'IWP03'!CompletedByFirstName)</f>
        <v/>
      </c>
      <c r="L54" s="83">
        <f>IF('IWP03'!DateCompleted=DATE(1900,1,0), DATE(1900,1,1), 'IWP03'!DateCompleted)</f>
        <v>1</v>
      </c>
      <c r="M54" s="82" t="str">
        <f>IF('IWP03'!Std2dot1 = 0, "", 'IWP03'!Std2dot1)</f>
        <v/>
      </c>
      <c r="N54" s="82" t="str">
        <f>IF('IWP03'!Std2dot2 = 0, "", 'IWP03'!Std2dot2)</f>
        <v/>
      </c>
      <c r="O54" s="82" t="str">
        <f>IF('IWP03'!Std3dot1a = 0, "", 'IWP03'!Std3dot1a)</f>
        <v/>
      </c>
      <c r="P54" s="82" t="str">
        <f>IF('IWP03'!Std3dot1b = 0, "", 'IWP03'!Std3dot1b)</f>
        <v/>
      </c>
      <c r="Q54" s="82" t="str">
        <f>IF('IWP03'!Std3dot1c = 0, "", 'IWP03'!Std3dot1c)</f>
        <v/>
      </c>
      <c r="R54" s="82" t="str">
        <f>IF('IWP03'!Std3dot1 = 0, "", 'IWP03'!Std3dot1)</f>
        <v/>
      </c>
      <c r="S54" s="82" t="str">
        <f>IF('IWP03'!Std3dot2a = 0, "", 'IWP03'!Std3dot2a)</f>
        <v/>
      </c>
      <c r="T54" s="82" t="str">
        <f>IF('IWP03'!Std3dot2b = 0, "", 'IWP03'!Std3dot2b)</f>
        <v/>
      </c>
      <c r="U54" s="82" t="str">
        <f>IF('IWP03'!Std3dot2c = 0, "", 'IWP03'!Std3dot2c)</f>
        <v/>
      </c>
      <c r="V54" s="82" t="str">
        <f>IF('IWP03'!Std3dot2d = 0, "", 'IWP03'!Std3dot2d)</f>
        <v/>
      </c>
      <c r="W54" s="82" t="str">
        <f>IF('IWP03'!Std3dot2 = 0, "", 'IWP03'!Std3dot2)</f>
        <v/>
      </c>
      <c r="X54" s="82" t="str">
        <f>IF('IWP03'!Std3dot3 = 0, "", 'IWP03'!Std3dot3)</f>
        <v/>
      </c>
      <c r="Y54" s="82" t="str">
        <f>IF('IWP03'!Std3dot4 = 0, "", 'IWP03'!Std3dot4)</f>
        <v/>
      </c>
      <c r="Z54" s="82" t="str">
        <f>IF('IWP03'!Std3dot5 = 0, "", 'IWP03'!Std3dot5)</f>
        <v/>
      </c>
      <c r="AA54" s="82" t="str">
        <f>IF('IWP03'!Std3dot6 = 0, "", 'IWP03'!Std3dot6)</f>
        <v/>
      </c>
      <c r="AB54" s="89">
        <f>'IWP03'!Std4dot1a</f>
        <v>0</v>
      </c>
      <c r="AC54" s="89">
        <f>'IWP03'!Std4dot1b</f>
        <v>0</v>
      </c>
      <c r="AD54" s="89">
        <f>IF('IWP03'!Std4dot1c = "", 0, 'IWP03'!Std4dot1c)</f>
        <v>0</v>
      </c>
      <c r="AE54" s="89">
        <f>'IWP03'!Std4dot1d</f>
        <v>0</v>
      </c>
      <c r="AF54" s="89">
        <f>IF('IWP03'!Std4dot1e = "", 0, 'IWP03'!Std4dot1e)</f>
        <v>0</v>
      </c>
      <c r="AG54" s="82" t="str">
        <f>IF('IWP03'!Std4dot1f = 0, "", 'IWP03'!Std4dot1f)</f>
        <v/>
      </c>
      <c r="AH54" s="87" t="str">
        <f>IF('IWP03'!Std4dot1 = 0, "", 'IWP03'!Std4dot1)</f>
        <v/>
      </c>
      <c r="AI54" s="43"/>
      <c r="AJ54" s="43"/>
    </row>
    <row r="55" spans="1:36" x14ac:dyDescent="0.2">
      <c r="A55" s="73" t="s">
        <v>285</v>
      </c>
      <c r="B55" s="83">
        <f>IF('Samples (Print)'!D8=DATE(1900,1,0), DATE(1900,1,1), 'Samples (Print)'!D8)</f>
        <v>1</v>
      </c>
      <c r="C55" s="83">
        <f>IF('Samples (Print)'!E8=DATE(1900,1,0), DATE(1900,1,1),'Samples (Print)'!E8)</f>
        <v>1</v>
      </c>
      <c r="D55" s="81">
        <f>'IWP04'!SampleNumber</f>
        <v>4</v>
      </c>
      <c r="E55" s="81">
        <f>'IWP04'!ClientID</f>
        <v>0</v>
      </c>
      <c r="F55" s="122"/>
      <c r="G55" s="122"/>
      <c r="H55" s="82" t="str">
        <f ca="1">IF('IWP04'!ContractNumber = 0, "", 'IWP04'!ContractNumber)</f>
        <v/>
      </c>
      <c r="I55" s="82" t="str">
        <f>IF('IWP04'!ContractType = 0, "", 'IWP04'!ContractType)</f>
        <v>TAS</v>
      </c>
      <c r="J55" s="82" t="str">
        <f>IF('IWP04'!CompletedByLastName = 0, "", 'IWP04'!CompletedByLastName)</f>
        <v/>
      </c>
      <c r="K55" s="82" t="str">
        <f>IF('IWP04'!CompletedByFirstName = 0, "", 'IWP04'!CompletedByFirstName)</f>
        <v/>
      </c>
      <c r="L55" s="83">
        <f>IF('IWP04'!DateCompleted=DATE(1900,1,0), DATE(1900,1,1), 'IWP04'!DateCompleted)</f>
        <v>1</v>
      </c>
      <c r="M55" s="82" t="str">
        <f>IF('IWP04'!Std2dot1 = 0, "", 'IWP04'!Std2dot1)</f>
        <v/>
      </c>
      <c r="N55" s="82" t="str">
        <f>IF('IWP04'!Std2dot2 = 0, "", 'IWP04'!Std2dot2)</f>
        <v/>
      </c>
      <c r="O55" s="82" t="str">
        <f>IF('IWP04'!Std3dot1a = 0, "", 'IWP04'!Std3dot1a)</f>
        <v/>
      </c>
      <c r="P55" s="82" t="str">
        <f>IF('IWP04'!Std3dot1b = 0, "", 'IWP04'!Std3dot1b)</f>
        <v/>
      </c>
      <c r="Q55" s="82" t="str">
        <f>IF('IWP04'!Std3dot1c = 0, "", 'IWP04'!Std3dot1c)</f>
        <v/>
      </c>
      <c r="R55" s="82" t="str">
        <f>IF('IWP04'!Std3dot1 = 0, "", 'IWP04'!Std3dot1)</f>
        <v/>
      </c>
      <c r="S55" s="82" t="str">
        <f>IF('IWP04'!Std3dot2a = 0, "", 'IWP04'!Std3dot2a)</f>
        <v/>
      </c>
      <c r="T55" s="82" t="str">
        <f>IF('IWP04'!Std3dot2b = 0, "", 'IWP04'!Std3dot2b)</f>
        <v/>
      </c>
      <c r="U55" s="82" t="str">
        <f>IF('IWP04'!Std3dot2c = 0, "", 'IWP04'!Std3dot2c)</f>
        <v/>
      </c>
      <c r="V55" s="82" t="str">
        <f>IF('IWP04'!Std3dot2d = 0, "", 'IWP04'!Std3dot2d)</f>
        <v/>
      </c>
      <c r="W55" s="82" t="str">
        <f>IF('IWP04'!Std3dot2 = 0, "", 'IWP04'!Std3dot2)</f>
        <v/>
      </c>
      <c r="X55" s="82" t="str">
        <f>IF('IWP04'!Std3dot3 = 0, "", 'IWP04'!Std3dot3)</f>
        <v/>
      </c>
      <c r="Y55" s="82" t="str">
        <f>IF('IWP04'!Std3dot4 = 0, "", 'IWP04'!Std3dot4)</f>
        <v/>
      </c>
      <c r="Z55" s="82" t="str">
        <f>IF('IWP04'!Std3dot5 = 0, "", 'IWP04'!Std3dot5)</f>
        <v/>
      </c>
      <c r="AA55" s="82" t="str">
        <f>IF('IWP04'!Std3dot6 = 0, "", 'IWP04'!Std3dot6)</f>
        <v/>
      </c>
      <c r="AB55" s="89">
        <f>'IWP04'!Std4dot1a</f>
        <v>0</v>
      </c>
      <c r="AC55" s="89">
        <f>'IWP04'!Std4dot1b</f>
        <v>0</v>
      </c>
      <c r="AD55" s="89">
        <f>IF('IWP04'!Std4dot1c = "", 0, 'IWP04'!Std4dot1c)</f>
        <v>0</v>
      </c>
      <c r="AE55" s="89">
        <f>'IWP04'!Std4dot1d</f>
        <v>0</v>
      </c>
      <c r="AF55" s="89">
        <f>IF('IWP04'!Std4dot1e = "", 0, 'IWP04'!Std4dot1e)</f>
        <v>0</v>
      </c>
      <c r="AG55" s="82" t="str">
        <f>IF('IWP04'!Std4dot1f = 0, "", 'IWP04'!Std4dot1f)</f>
        <v/>
      </c>
      <c r="AH55" s="87" t="str">
        <f>IF('IWP04'!Std4dot1 = 0, "", 'IWP04'!Std4dot1)</f>
        <v/>
      </c>
      <c r="AI55" s="43"/>
      <c r="AJ55" s="43"/>
    </row>
    <row r="56" spans="1:36" x14ac:dyDescent="0.2">
      <c r="A56" s="73" t="s">
        <v>286</v>
      </c>
      <c r="B56" s="83">
        <f>IF('Samples (Print)'!D9=DATE(1900,1,0), DATE(1900,1,1), 'Samples (Print)'!D9)</f>
        <v>1</v>
      </c>
      <c r="C56" s="83">
        <f>IF('Samples (Print)'!E9=DATE(1900,1,0), DATE(1900,1,1),'Samples (Print)'!E9)</f>
        <v>1</v>
      </c>
      <c r="D56" s="81">
        <f>'IWP05'!SampleNumber</f>
        <v>5</v>
      </c>
      <c r="E56" s="81">
        <f>'IWP05'!ClientID</f>
        <v>0</v>
      </c>
      <c r="F56" s="122"/>
      <c r="G56" s="122"/>
      <c r="H56" s="82" t="str">
        <f ca="1">IF('IWP05'!ContractNumber = 0, "", 'IWP05'!ContractNumber)</f>
        <v/>
      </c>
      <c r="I56" s="82" t="str">
        <f>IF('IWP05'!ContractType = 0, "", 'IWP05'!ContractType)</f>
        <v>TAS</v>
      </c>
      <c r="J56" s="82" t="str">
        <f>IF('IWP05'!CompletedByLastName = 0, "", 'IWP05'!CompletedByLastName)</f>
        <v/>
      </c>
      <c r="K56" s="82" t="str">
        <f>IF('IWP05'!CompletedByFirstName = 0, "", 'IWP05'!CompletedByFirstName)</f>
        <v/>
      </c>
      <c r="L56" s="83">
        <f>IF('IWP05'!DateCompleted=DATE(1900,1,0), DATE(1900,1,1), 'IWP05'!DateCompleted)</f>
        <v>1</v>
      </c>
      <c r="M56" s="82" t="str">
        <f>IF('IWP05'!Std2dot1 = 0, "", 'IWP05'!Std2dot1)</f>
        <v/>
      </c>
      <c r="N56" s="82" t="str">
        <f>IF('IWP05'!Std2dot2 = 0, "", 'IWP05'!Std2dot2)</f>
        <v/>
      </c>
      <c r="O56" s="82" t="str">
        <f>IF('IWP05'!Std3dot1a = 0, "", 'IWP05'!Std3dot1a)</f>
        <v/>
      </c>
      <c r="P56" s="82" t="str">
        <f>IF('IWP05'!Std3dot1b = 0, "", 'IWP05'!Std3dot1b)</f>
        <v/>
      </c>
      <c r="Q56" s="82" t="str">
        <f>IF('IWP05'!Std3dot1c = 0, "", 'IWP05'!Std3dot1c)</f>
        <v/>
      </c>
      <c r="R56" s="82" t="str">
        <f>IF('IWP05'!Std3dot1 = 0, "", 'IWP05'!Std3dot1)</f>
        <v/>
      </c>
      <c r="S56" s="82" t="str">
        <f>IF('IWP05'!Std3dot2a = 0, "", 'IWP05'!Std3dot2a)</f>
        <v/>
      </c>
      <c r="T56" s="82" t="str">
        <f>IF('IWP05'!Std3dot2b = 0, "", 'IWP05'!Std3dot2b)</f>
        <v/>
      </c>
      <c r="U56" s="82" t="str">
        <f>IF('IWP05'!Std3dot2c = 0, "", 'IWP05'!Std3dot2c)</f>
        <v/>
      </c>
      <c r="V56" s="82" t="str">
        <f>IF('IWP05'!Std3dot2d = 0, "", 'IWP05'!Std3dot2d)</f>
        <v/>
      </c>
      <c r="W56" s="82" t="str">
        <f>IF('IWP05'!Std3dot2 = 0, "", 'IWP05'!Std3dot2)</f>
        <v/>
      </c>
      <c r="X56" s="82" t="str">
        <f>IF('IWP05'!Std3dot3 = 0, "", 'IWP05'!Std3dot3)</f>
        <v/>
      </c>
      <c r="Y56" s="82" t="str">
        <f>IF('IWP05'!Std3dot4 = 0, "", 'IWP05'!Std3dot4)</f>
        <v/>
      </c>
      <c r="Z56" s="82" t="str">
        <f>IF('IWP05'!Std3dot5 = 0, "", 'IWP05'!Std3dot5)</f>
        <v/>
      </c>
      <c r="AA56" s="82" t="str">
        <f>IF('IWP05'!Std3dot6 = 0, "", 'IWP05'!Std3dot6)</f>
        <v/>
      </c>
      <c r="AB56" s="89">
        <f>'IWP05'!Std4dot1a</f>
        <v>0</v>
      </c>
      <c r="AC56" s="89">
        <f>'IWP05'!Std4dot1b</f>
        <v>0</v>
      </c>
      <c r="AD56" s="89">
        <f>IF('IWP05'!Std4dot1c = "", 0, 'IWP05'!Std4dot1c)</f>
        <v>0</v>
      </c>
      <c r="AE56" s="89">
        <f>'IWP05'!Std4dot1d</f>
        <v>0</v>
      </c>
      <c r="AF56" s="89">
        <f>IF('IWP05'!Std4dot1e = "", 0, 'IWP05'!Std4dot1e)</f>
        <v>0</v>
      </c>
      <c r="AG56" s="82" t="str">
        <f>IF('IWP05'!Std4dot1f = 0, "", 'IWP05'!Std4dot1f)</f>
        <v/>
      </c>
      <c r="AH56" s="87" t="str">
        <f>IF('IWP05'!Std4dot1 = 0, "", 'IWP05'!Std4dot1)</f>
        <v/>
      </c>
      <c r="AI56" s="43"/>
      <c r="AJ56" s="43"/>
    </row>
    <row r="57" spans="1:36" x14ac:dyDescent="0.2">
      <c r="A57" s="73" t="s">
        <v>287</v>
      </c>
      <c r="B57" s="83">
        <f>IF('Samples (Print)'!D10=DATE(1900,1,0), DATE(1900,1,1), 'Samples (Print)'!D10)</f>
        <v>1</v>
      </c>
      <c r="C57" s="83">
        <f>IF('Samples (Print)'!E10=DATE(1900,1,0), DATE(1900,1,1),'Samples (Print)'!E10)</f>
        <v>1</v>
      </c>
      <c r="D57" s="81">
        <f>'IWP06'!SampleNumber</f>
        <v>6</v>
      </c>
      <c r="E57" s="81">
        <f>'IWP06'!ClientID</f>
        <v>0</v>
      </c>
      <c r="F57" s="122"/>
      <c r="G57" s="122"/>
      <c r="H57" s="82" t="str">
        <f ca="1">IF('IWP06'!ContractNumber = 0, "", 'IWP06'!ContractNumber)</f>
        <v/>
      </c>
      <c r="I57" s="82" t="str">
        <f>IF('IWP06'!ContractType = 0, "", 'IWP06'!ContractType)</f>
        <v>TAS</v>
      </c>
      <c r="J57" s="82" t="str">
        <f>IF('IWP06'!CompletedByLastName = 0, "", 'IWP06'!CompletedByLastName)</f>
        <v/>
      </c>
      <c r="K57" s="82" t="str">
        <f>IF('IWP06'!CompletedByFirstName = 0, "", 'IWP06'!CompletedByFirstName)</f>
        <v/>
      </c>
      <c r="L57" s="83">
        <f>IF('IWP06'!DateCompleted=DATE(1900,1,0), DATE(1900,1,1), 'IWP06'!DateCompleted)</f>
        <v>1</v>
      </c>
      <c r="M57" s="82" t="str">
        <f>IF('IWP06'!Std2dot1 = 0, "", 'IWP06'!Std2dot1)</f>
        <v/>
      </c>
      <c r="N57" s="82" t="str">
        <f>IF('IWP06'!Std2dot2 = 0, "", 'IWP06'!Std2dot2)</f>
        <v/>
      </c>
      <c r="O57" s="82" t="str">
        <f>IF('IWP06'!Std3dot1a = 0, "", 'IWP06'!Std3dot1a)</f>
        <v/>
      </c>
      <c r="P57" s="82" t="str">
        <f>IF('IWP06'!Std3dot1b = 0, "", 'IWP06'!Std3dot1b)</f>
        <v/>
      </c>
      <c r="Q57" s="82" t="str">
        <f>IF('IWP06'!Std3dot1c = 0, "", 'IWP06'!Std3dot1c)</f>
        <v/>
      </c>
      <c r="R57" s="82" t="str">
        <f>IF('IWP06'!Std3dot1 = 0, "", 'IWP06'!Std3dot1)</f>
        <v/>
      </c>
      <c r="S57" s="82" t="str">
        <f>IF('IWP06'!Std3dot2a = 0, "", 'IWP06'!Std3dot2a)</f>
        <v/>
      </c>
      <c r="T57" s="82" t="str">
        <f>IF('IWP06'!Std3dot2b = 0, "", 'IWP06'!Std3dot2b)</f>
        <v/>
      </c>
      <c r="U57" s="82" t="str">
        <f>IF('IWP06'!Std3dot2c = 0, "", 'IWP06'!Std3dot2c)</f>
        <v/>
      </c>
      <c r="V57" s="82" t="str">
        <f>IF('IWP06'!Std3dot2d = 0, "", 'IWP06'!Std3dot2d)</f>
        <v/>
      </c>
      <c r="W57" s="82" t="str">
        <f>IF('IWP06'!Std3dot2 = 0, "", 'IWP06'!Std3dot2)</f>
        <v/>
      </c>
      <c r="X57" s="82" t="str">
        <f>IF('IWP06'!Std3dot3 = 0, "", 'IWP06'!Std3dot3)</f>
        <v/>
      </c>
      <c r="Y57" s="82" t="str">
        <f>IF('IWP06'!Std3dot4 = 0, "", 'IWP06'!Std3dot4)</f>
        <v/>
      </c>
      <c r="Z57" s="82" t="str">
        <f>IF('IWP06'!Std3dot5 = 0, "", 'IWP06'!Std3dot5)</f>
        <v/>
      </c>
      <c r="AA57" s="82" t="str">
        <f>IF('IWP06'!Std3dot6 = 0, "", 'IWP06'!Std3dot6)</f>
        <v/>
      </c>
      <c r="AB57" s="89">
        <f>'IWP06'!Std4dot1a</f>
        <v>0</v>
      </c>
      <c r="AC57" s="89">
        <f>'IWP06'!Std4dot1b</f>
        <v>0</v>
      </c>
      <c r="AD57" s="89">
        <f>IF('IWP06'!Std4dot1c = "", 0, 'IWP06'!Std4dot1c)</f>
        <v>0</v>
      </c>
      <c r="AE57" s="89">
        <f>'IWP06'!Std4dot1d</f>
        <v>0</v>
      </c>
      <c r="AF57" s="89">
        <f>IF('IWP06'!Std4dot1e = "", 0, 'IWP06'!Std4dot1e)</f>
        <v>0</v>
      </c>
      <c r="AG57" s="82" t="str">
        <f>IF('IWP06'!Std4dot1f = 0, "", 'IWP06'!Std4dot1f)</f>
        <v/>
      </c>
      <c r="AH57" s="87" t="str">
        <f>IF('IWP06'!Std4dot1 = 0, "", 'IWP06'!Std4dot1)</f>
        <v/>
      </c>
      <c r="AI57" s="43"/>
      <c r="AJ57" s="43"/>
    </row>
    <row r="58" spans="1:36" x14ac:dyDescent="0.2">
      <c r="A58" s="73" t="s">
        <v>288</v>
      </c>
      <c r="B58" s="83">
        <f>IF('Samples (Print)'!D11=DATE(1900,1,0), DATE(1900,1,1), 'Samples (Print)'!D11)</f>
        <v>1</v>
      </c>
      <c r="C58" s="83">
        <f>IF('Samples (Print)'!E11=DATE(1900,1,0), DATE(1900,1,1),'Samples (Print)'!E11)</f>
        <v>1</v>
      </c>
      <c r="D58" s="81">
        <f>'IWP07'!SampleNumber</f>
        <v>7</v>
      </c>
      <c r="E58" s="81">
        <f>'IWP07'!ClientID</f>
        <v>0</v>
      </c>
      <c r="F58" s="122"/>
      <c r="G58" s="122"/>
      <c r="H58" s="82" t="str">
        <f ca="1">IF('IWP07'!ContractNumber = 0, "", 'IWP07'!ContractNumber)</f>
        <v/>
      </c>
      <c r="I58" s="82" t="str">
        <f>IF('IWP07'!ContractType = 0, "", 'IWP07'!ContractType)</f>
        <v>TAS</v>
      </c>
      <c r="J58" s="82" t="str">
        <f>IF('IWP07'!CompletedByLastName = 0, "", 'IWP07'!CompletedByLastName)</f>
        <v/>
      </c>
      <c r="K58" s="82" t="str">
        <f>IF('IWP07'!CompletedByFirstName = 0, "", 'IWP07'!CompletedByFirstName)</f>
        <v/>
      </c>
      <c r="L58" s="83">
        <f>IF('IWP07'!DateCompleted=DATE(1900,1,0), DATE(1900,1,1), 'IWP07'!DateCompleted)</f>
        <v>1</v>
      </c>
      <c r="M58" s="82" t="str">
        <f>IF('IWP07'!Std2dot1 = 0, "", 'IWP07'!Std2dot1)</f>
        <v/>
      </c>
      <c r="N58" s="82" t="str">
        <f>IF('IWP07'!Std2dot2 = 0, "", 'IWP07'!Std2dot2)</f>
        <v/>
      </c>
      <c r="O58" s="82" t="str">
        <f>IF('IWP07'!Std3dot1a = 0, "", 'IWP07'!Std3dot1a)</f>
        <v/>
      </c>
      <c r="P58" s="82" t="str">
        <f>IF('IWP07'!Std3dot1b = 0, "", 'IWP07'!Std3dot1b)</f>
        <v/>
      </c>
      <c r="Q58" s="82" t="str">
        <f>IF('IWP07'!Std3dot1c = 0, "", 'IWP07'!Std3dot1c)</f>
        <v/>
      </c>
      <c r="R58" s="82" t="str">
        <f>IF('IWP07'!Std3dot1 = 0, "", 'IWP07'!Std3dot1)</f>
        <v/>
      </c>
      <c r="S58" s="82" t="str">
        <f>IF('IWP07'!Std3dot2a = 0, "", 'IWP07'!Std3dot2a)</f>
        <v/>
      </c>
      <c r="T58" s="82" t="str">
        <f>IF('IWP07'!Std3dot2b = 0, "", 'IWP07'!Std3dot2b)</f>
        <v/>
      </c>
      <c r="U58" s="82" t="str">
        <f>IF('IWP07'!Std3dot2c = 0, "", 'IWP07'!Std3dot2c)</f>
        <v/>
      </c>
      <c r="V58" s="82" t="str">
        <f>IF('IWP07'!Std3dot2d = 0, "", 'IWP07'!Std3dot2d)</f>
        <v/>
      </c>
      <c r="W58" s="82" t="str">
        <f>IF('IWP07'!Std3dot2 = 0, "", 'IWP07'!Std3dot2)</f>
        <v/>
      </c>
      <c r="X58" s="82" t="str">
        <f>IF('IWP07'!Std3dot3 = 0, "", 'IWP07'!Std3dot3)</f>
        <v/>
      </c>
      <c r="Y58" s="82" t="str">
        <f>IF('IWP07'!Std3dot4 = 0, "", 'IWP07'!Std3dot4)</f>
        <v/>
      </c>
      <c r="Z58" s="82" t="str">
        <f>IF('IWP07'!Std3dot5 = 0, "", 'IWP07'!Std3dot5)</f>
        <v/>
      </c>
      <c r="AA58" s="82" t="str">
        <f>IF('IWP07'!Std3dot6 = 0, "", 'IWP07'!Std3dot6)</f>
        <v/>
      </c>
      <c r="AB58" s="89">
        <f>'IWP07'!Std4dot1a</f>
        <v>0</v>
      </c>
      <c r="AC58" s="89">
        <f>'IWP07'!Std4dot1b</f>
        <v>0</v>
      </c>
      <c r="AD58" s="89">
        <f>IF('IWP07'!Std4dot1c = "", 0, 'IWP07'!Std4dot1c)</f>
        <v>0</v>
      </c>
      <c r="AE58" s="89">
        <f>'IWP07'!Std4dot1d</f>
        <v>0</v>
      </c>
      <c r="AF58" s="89">
        <f>IF('IWP07'!Std4dot1e = "", 0, 'IWP07'!Std4dot1e)</f>
        <v>0</v>
      </c>
      <c r="AG58" s="82" t="str">
        <f>IF('IWP07'!Std4dot1f = 0, "", 'IWP07'!Std4dot1f)</f>
        <v/>
      </c>
      <c r="AH58" s="87" t="str">
        <f>IF('IWP07'!Std4dot1 = 0, "", 'IWP07'!Std4dot1)</f>
        <v/>
      </c>
      <c r="AI58" s="43"/>
      <c r="AJ58" s="43"/>
    </row>
    <row r="59" spans="1:36" x14ac:dyDescent="0.2">
      <c r="A59" s="73" t="s">
        <v>289</v>
      </c>
      <c r="B59" s="83">
        <f>IF('Samples (Print)'!D12=DATE(1900,1,0), DATE(1900,1,1), 'Samples (Print)'!D12)</f>
        <v>1</v>
      </c>
      <c r="C59" s="83">
        <f>IF('Samples (Print)'!E12=DATE(1900,1,0), DATE(1900,1,1),'Samples (Print)'!E12)</f>
        <v>1</v>
      </c>
      <c r="D59" s="81">
        <f>'IWP08'!SampleNumber</f>
        <v>8</v>
      </c>
      <c r="E59" s="81">
        <f>'IWP08'!ClientID</f>
        <v>0</v>
      </c>
      <c r="F59" s="122"/>
      <c r="G59" s="122"/>
      <c r="H59" s="82" t="str">
        <f ca="1">IF('IWP08'!ContractNumber = 0, "", 'IWP08'!ContractNumber)</f>
        <v/>
      </c>
      <c r="I59" s="82" t="str">
        <f>IF('IWP08'!ContractType = 0, "", 'IWP08'!ContractType)</f>
        <v>TAS</v>
      </c>
      <c r="J59" s="82" t="str">
        <f>IF('IWP08'!CompletedByLastName = 0, "", 'IWP08'!CompletedByLastName)</f>
        <v/>
      </c>
      <c r="K59" s="82" t="str">
        <f>IF('IWP08'!CompletedByFirstName = 0, "", 'IWP08'!CompletedByFirstName)</f>
        <v/>
      </c>
      <c r="L59" s="83">
        <f>IF('IWP08'!DateCompleted=DATE(1900,1,0), DATE(1900,1,1), 'IWP08'!DateCompleted)</f>
        <v>1</v>
      </c>
      <c r="M59" s="82" t="str">
        <f>IF('IWP08'!Std2dot1 = 0, "", 'IWP08'!Std2dot1)</f>
        <v/>
      </c>
      <c r="N59" s="82" t="str">
        <f>IF('IWP08'!Std2dot2 = 0, "", 'IWP08'!Std2dot2)</f>
        <v/>
      </c>
      <c r="O59" s="82" t="str">
        <f>IF('IWP08'!Std3dot1a = 0, "", 'IWP08'!Std3dot1a)</f>
        <v/>
      </c>
      <c r="P59" s="82" t="str">
        <f>IF('IWP08'!Std3dot1b = 0, "", 'IWP08'!Std3dot1b)</f>
        <v/>
      </c>
      <c r="Q59" s="82" t="str">
        <f>IF('IWP08'!Std3dot1c = 0, "", 'IWP08'!Std3dot1c)</f>
        <v/>
      </c>
      <c r="R59" s="82" t="str">
        <f>IF('IWP08'!Std3dot1 = 0, "", 'IWP08'!Std3dot1)</f>
        <v/>
      </c>
      <c r="S59" s="82" t="str">
        <f>IF('IWP08'!Std3dot2a = 0, "", 'IWP08'!Std3dot2a)</f>
        <v/>
      </c>
      <c r="T59" s="82" t="str">
        <f>IF('IWP08'!Std3dot2b = 0, "", 'IWP08'!Std3dot2b)</f>
        <v/>
      </c>
      <c r="U59" s="82" t="str">
        <f>IF('IWP08'!Std3dot2c = 0, "", 'IWP08'!Std3dot2c)</f>
        <v/>
      </c>
      <c r="V59" s="82" t="str">
        <f>IF('IWP08'!Std3dot2d = 0, "", 'IWP08'!Std3dot2d)</f>
        <v/>
      </c>
      <c r="W59" s="82" t="str">
        <f>IF('IWP08'!Std3dot2 = 0, "", 'IWP08'!Std3dot2)</f>
        <v/>
      </c>
      <c r="X59" s="82" t="str">
        <f>IF('IWP08'!Std3dot3 = 0, "", 'IWP08'!Std3dot3)</f>
        <v/>
      </c>
      <c r="Y59" s="82" t="str">
        <f>IF('IWP08'!Std3dot4 = 0, "", 'IWP08'!Std3dot4)</f>
        <v/>
      </c>
      <c r="Z59" s="82" t="str">
        <f>IF('IWP08'!Std3dot5 = 0, "", 'IWP08'!Std3dot5)</f>
        <v/>
      </c>
      <c r="AA59" s="82" t="str">
        <f>IF('IWP08'!Std3dot6 = 0, "", 'IWP08'!Std3dot6)</f>
        <v/>
      </c>
      <c r="AB59" s="89">
        <f>'IWP08'!Std4dot1a</f>
        <v>0</v>
      </c>
      <c r="AC59" s="89">
        <f>'IWP08'!Std4dot1b</f>
        <v>0</v>
      </c>
      <c r="AD59" s="89">
        <f>IF('IWP08'!Std4dot1c = "", 0, 'IWP08'!Std4dot1c)</f>
        <v>0</v>
      </c>
      <c r="AE59" s="89">
        <f>'IWP08'!Std4dot1d</f>
        <v>0</v>
      </c>
      <c r="AF59" s="89">
        <f>IF('IWP08'!Std4dot1e = "", 0, 'IWP08'!Std4dot1e)</f>
        <v>0</v>
      </c>
      <c r="AG59" s="82" t="str">
        <f>IF('IWP08'!Std4dot1f = 0, "", 'IWP08'!Std4dot1f)</f>
        <v/>
      </c>
      <c r="AH59" s="87" t="str">
        <f>IF('IWP08'!Std4dot1 = 0, "", 'IWP08'!Std4dot1)</f>
        <v/>
      </c>
      <c r="AI59" s="43"/>
      <c r="AJ59" s="43"/>
    </row>
    <row r="60" spans="1:36" x14ac:dyDescent="0.2">
      <c r="A60" s="73" t="s">
        <v>290</v>
      </c>
      <c r="B60" s="83">
        <f>IF('Samples (Print)'!D13=DATE(1900,1,0), DATE(1900,1,1), 'Samples (Print)'!D13)</f>
        <v>1</v>
      </c>
      <c r="C60" s="83">
        <f>IF('Samples (Print)'!E13=DATE(1900,1,0), DATE(1900,1,1),'Samples (Print)'!E13)</f>
        <v>1</v>
      </c>
      <c r="D60" s="81">
        <f>'IWP09'!SampleNumber</f>
        <v>9</v>
      </c>
      <c r="E60" s="81">
        <f>'IWP09'!ClientID</f>
        <v>0</v>
      </c>
      <c r="F60" s="122"/>
      <c r="G60" s="122"/>
      <c r="H60" s="82" t="str">
        <f ca="1">IF('IWP09'!ContractNumber = 0, "", 'IWP09'!ContractNumber)</f>
        <v/>
      </c>
      <c r="I60" s="82" t="str">
        <f>IF('IWP09'!ContractType = 0, "", 'IWP09'!ContractType)</f>
        <v>TAS</v>
      </c>
      <c r="J60" s="82" t="str">
        <f>IF('IWP09'!CompletedByLastName = 0, "", 'IWP09'!CompletedByLastName)</f>
        <v/>
      </c>
      <c r="K60" s="82" t="str">
        <f>IF('IWP09'!CompletedByFirstName = 0, "", 'IWP09'!CompletedByFirstName)</f>
        <v/>
      </c>
      <c r="L60" s="83">
        <f>IF('IWP09'!DateCompleted=DATE(1900,1,0), DATE(1900,1,1), 'IWP09'!DateCompleted)</f>
        <v>1</v>
      </c>
      <c r="M60" s="82" t="str">
        <f>IF('IWP09'!Std2dot1 = 0, "", 'IWP09'!Std2dot1)</f>
        <v/>
      </c>
      <c r="N60" s="82" t="str">
        <f>IF('IWP09'!Std2dot2 = 0, "", 'IWP09'!Std2dot2)</f>
        <v/>
      </c>
      <c r="O60" s="82" t="str">
        <f>IF('IWP09'!Std3dot1a = 0, "", 'IWP09'!Std3dot1a)</f>
        <v/>
      </c>
      <c r="P60" s="82" t="str">
        <f>IF('IWP09'!Std3dot1b = 0, "", 'IWP09'!Std3dot1b)</f>
        <v/>
      </c>
      <c r="Q60" s="82" t="str">
        <f>IF('IWP09'!Std3dot1c = 0, "", 'IWP09'!Std3dot1c)</f>
        <v/>
      </c>
      <c r="R60" s="82" t="str">
        <f>IF('IWP09'!Std3dot1 = 0, "", 'IWP09'!Std3dot1)</f>
        <v/>
      </c>
      <c r="S60" s="82" t="str">
        <f>IF('IWP09'!Std3dot2a = 0, "", 'IWP09'!Std3dot2a)</f>
        <v/>
      </c>
      <c r="T60" s="82" t="str">
        <f>IF('IWP09'!Std3dot2b = 0, "", 'IWP09'!Std3dot2b)</f>
        <v/>
      </c>
      <c r="U60" s="82" t="str">
        <f>IF('IWP09'!Std3dot2c = 0, "", 'IWP09'!Std3dot2c)</f>
        <v/>
      </c>
      <c r="V60" s="82" t="str">
        <f>IF('IWP09'!Std3dot2d = 0, "", 'IWP09'!Std3dot2d)</f>
        <v/>
      </c>
      <c r="W60" s="82" t="str">
        <f>IF('IWP09'!Std3dot2 = 0, "", 'IWP09'!Std3dot2)</f>
        <v/>
      </c>
      <c r="X60" s="82" t="str">
        <f>IF('IWP09'!Std3dot3 = 0, "", 'IWP09'!Std3dot3)</f>
        <v/>
      </c>
      <c r="Y60" s="82" t="str">
        <f>IF('IWP09'!Std3dot4 = 0, "", 'IWP09'!Std3dot4)</f>
        <v/>
      </c>
      <c r="Z60" s="82" t="str">
        <f>IF('IWP09'!Std3dot5 = 0, "", 'IWP09'!Std3dot5)</f>
        <v/>
      </c>
      <c r="AA60" s="82" t="str">
        <f>IF('IWP09'!Std3dot6 = 0, "", 'IWP09'!Std3dot6)</f>
        <v/>
      </c>
      <c r="AB60" s="89">
        <f>'IWP09'!Std4dot1a</f>
        <v>0</v>
      </c>
      <c r="AC60" s="89">
        <f>'IWP09'!Std4dot1b</f>
        <v>0</v>
      </c>
      <c r="AD60" s="89">
        <f>IF('IWP09'!Std4dot1c = "", 0, 'IWP09'!Std4dot1c)</f>
        <v>0</v>
      </c>
      <c r="AE60" s="89">
        <f>'IWP09'!Std4dot1d</f>
        <v>0</v>
      </c>
      <c r="AF60" s="89">
        <f>IF('IWP09'!Std4dot1e = "", 0, 'IWP09'!Std4dot1e)</f>
        <v>0</v>
      </c>
      <c r="AG60" s="82" t="str">
        <f>IF('IWP09'!Std4dot1f = 0, "", 'IWP09'!Std4dot1f)</f>
        <v/>
      </c>
      <c r="AH60" s="87" t="str">
        <f>IF('IWP09'!Std4dot1 = 0, "", 'IWP09'!Std4dot1)</f>
        <v/>
      </c>
      <c r="AI60" s="43"/>
      <c r="AJ60" s="43"/>
    </row>
    <row r="61" spans="1:36" x14ac:dyDescent="0.2">
      <c r="A61" s="73" t="s">
        <v>291</v>
      </c>
      <c r="B61" s="83">
        <f>IF('Samples (Print)'!D14=DATE(1900,1,0), DATE(1900,1,1), 'Samples (Print)'!D14)</f>
        <v>1</v>
      </c>
      <c r="C61" s="83">
        <f>IF('Samples (Print)'!E14=DATE(1900,1,0), DATE(1900,1,1),'Samples (Print)'!E14)</f>
        <v>1</v>
      </c>
      <c r="D61" s="81">
        <f>'IWP10'!SampleNumber</f>
        <v>10</v>
      </c>
      <c r="E61" s="81">
        <f>'IWP10'!ClientID</f>
        <v>0</v>
      </c>
      <c r="F61" s="122"/>
      <c r="G61" s="122"/>
      <c r="H61" s="82" t="str">
        <f ca="1">IF('IWP10'!ContractNumber = 0, "", 'IWP10'!ContractNumber)</f>
        <v/>
      </c>
      <c r="I61" s="82" t="str">
        <f>IF('IWP10'!ContractType = 0, "", 'IWP10'!ContractType)</f>
        <v>TAS</v>
      </c>
      <c r="J61" s="82" t="str">
        <f>IF('IWP10'!CompletedByLastName = 0, "", 'IWP10'!CompletedByLastName)</f>
        <v/>
      </c>
      <c r="K61" s="82" t="str">
        <f>IF('IWP10'!CompletedByFirstName = 0, "", 'IWP10'!CompletedByFirstName)</f>
        <v/>
      </c>
      <c r="L61" s="83">
        <f>IF('IWP10'!DateCompleted=DATE(1900,1,0), DATE(1900,1,1), 'IWP10'!DateCompleted)</f>
        <v>1</v>
      </c>
      <c r="M61" s="82" t="str">
        <f>IF('IWP10'!Std2dot1 = 0, "", 'IWP10'!Std2dot1)</f>
        <v/>
      </c>
      <c r="N61" s="82" t="str">
        <f>IF('IWP10'!Std2dot2 = 0, "", 'IWP10'!Std2dot2)</f>
        <v/>
      </c>
      <c r="O61" s="82" t="str">
        <f>IF('IWP10'!Std3dot1a = 0, "", 'IWP10'!Std3dot1a)</f>
        <v/>
      </c>
      <c r="P61" s="82" t="str">
        <f>IF('IWP10'!Std3dot1b = 0, "", 'IWP10'!Std3dot1b)</f>
        <v/>
      </c>
      <c r="Q61" s="82" t="str">
        <f>IF('IWP10'!Std3dot1c = 0, "", 'IWP10'!Std3dot1c)</f>
        <v/>
      </c>
      <c r="R61" s="82" t="str">
        <f>IF('IWP10'!Std3dot1 = 0, "", 'IWP10'!Std3dot1)</f>
        <v/>
      </c>
      <c r="S61" s="82" t="str">
        <f>IF('IWP10'!Std3dot2a = 0, "", 'IWP10'!Std3dot2a)</f>
        <v/>
      </c>
      <c r="T61" s="82" t="str">
        <f>IF('IWP10'!Std3dot2b = 0, "", 'IWP10'!Std3dot2b)</f>
        <v/>
      </c>
      <c r="U61" s="82" t="str">
        <f>IF('IWP10'!Std3dot2c = 0, "", 'IWP10'!Std3dot2c)</f>
        <v/>
      </c>
      <c r="V61" s="82" t="str">
        <f>IF('IWP10'!Std3dot2d = 0, "", 'IWP10'!Std3dot2d)</f>
        <v/>
      </c>
      <c r="W61" s="82" t="str">
        <f>IF('IWP10'!Std3dot2 = 0, "", 'IWP10'!Std3dot2)</f>
        <v/>
      </c>
      <c r="X61" s="82" t="str">
        <f>IF('IWP10'!Std3dot3 = 0, "", 'IWP10'!Std3dot3)</f>
        <v/>
      </c>
      <c r="Y61" s="82" t="str">
        <f>IF('IWP10'!Std3dot4 = 0, "", 'IWP10'!Std3dot4)</f>
        <v/>
      </c>
      <c r="Z61" s="82" t="str">
        <f>IF('IWP10'!Std3dot5 = 0, "", 'IWP10'!Std3dot5)</f>
        <v/>
      </c>
      <c r="AA61" s="82" t="str">
        <f>IF('IWP10'!Std3dot6 = 0, "", 'IWP10'!Std3dot6)</f>
        <v/>
      </c>
      <c r="AB61" s="89">
        <f>'IWP10'!Std4dot1a</f>
        <v>0</v>
      </c>
      <c r="AC61" s="89">
        <f>'IWP10'!Std4dot1b</f>
        <v>0</v>
      </c>
      <c r="AD61" s="89">
        <f>IF('IWP10'!Std4dot1c = "", 0, 'IWP10'!Std4dot1c)</f>
        <v>0</v>
      </c>
      <c r="AE61" s="89">
        <f>'IWP10'!Std4dot1d</f>
        <v>0</v>
      </c>
      <c r="AF61" s="89">
        <f>IF('IWP10'!Std4dot1e = "", 0, 'IWP10'!Std4dot1e)</f>
        <v>0</v>
      </c>
      <c r="AG61" s="82" t="str">
        <f>IF('IWP10'!Std4dot1f = 0, "", 'IWP10'!Std4dot1f)</f>
        <v/>
      </c>
      <c r="AH61" s="87" t="str">
        <f>IF('IWP10'!Std4dot1 = 0, "", 'IWP10'!Std4dot1)</f>
        <v/>
      </c>
      <c r="AI61" s="43"/>
      <c r="AJ61" s="43"/>
    </row>
    <row r="62" spans="1:36" x14ac:dyDescent="0.2">
      <c r="A62" s="73" t="s">
        <v>292</v>
      </c>
      <c r="B62" s="83">
        <f>IF('Samples (Print)'!D15=DATE(1900,1,0), DATE(1900,1,1), 'Samples (Print)'!D15)</f>
        <v>1</v>
      </c>
      <c r="C62" s="83">
        <f>IF('Samples (Print)'!E15=DATE(1900,1,0), DATE(1900,1,1),'Samples (Print)'!E15)</f>
        <v>1</v>
      </c>
      <c r="D62" s="81">
        <f>'IWP11'!SampleNumber</f>
        <v>11</v>
      </c>
      <c r="E62" s="81">
        <f>'IWP11'!ClientID</f>
        <v>0</v>
      </c>
      <c r="F62" s="122"/>
      <c r="G62" s="122"/>
      <c r="H62" s="82" t="str">
        <f ca="1">IF('IWP11'!ContractNumber = 0, "", 'IWP11'!ContractNumber)</f>
        <v/>
      </c>
      <c r="I62" s="82" t="str">
        <f>IF('IWP11'!ContractType = 0, "", 'IWP11'!ContractType)</f>
        <v>TAS</v>
      </c>
      <c r="J62" s="82" t="str">
        <f>IF('IWP11'!CompletedByLastName = 0, "", 'IWP11'!CompletedByLastName)</f>
        <v/>
      </c>
      <c r="K62" s="82" t="str">
        <f>IF('IWP11'!CompletedByFirstName = 0, "", 'IWP11'!CompletedByFirstName)</f>
        <v/>
      </c>
      <c r="L62" s="83">
        <f>IF('IWP11'!DateCompleted=DATE(1900,1,0), DATE(1900,1,1), 'IWP11'!DateCompleted)</f>
        <v>1</v>
      </c>
      <c r="M62" s="82" t="str">
        <f>IF('IWP11'!Std2dot1 = 0, "", 'IWP11'!Std2dot1)</f>
        <v/>
      </c>
      <c r="N62" s="82" t="str">
        <f>IF('IWP11'!Std2dot2 = 0, "", 'IWP11'!Std2dot2)</f>
        <v/>
      </c>
      <c r="O62" s="82" t="str">
        <f>IF('IWP11'!Std3dot1a = 0, "", 'IWP11'!Std3dot1a)</f>
        <v/>
      </c>
      <c r="P62" s="82" t="str">
        <f>IF('IWP11'!Std3dot1b = 0, "", 'IWP11'!Std3dot1b)</f>
        <v/>
      </c>
      <c r="Q62" s="82" t="str">
        <f>IF('IWP11'!Std3dot1c = 0, "", 'IWP11'!Std3dot1c)</f>
        <v/>
      </c>
      <c r="R62" s="82" t="str">
        <f>IF('IWP11'!Std3dot1 = 0, "", 'IWP11'!Std3dot1)</f>
        <v/>
      </c>
      <c r="S62" s="82" t="str">
        <f>IF('IWP11'!Std3dot2a = 0, "", 'IWP11'!Std3dot2a)</f>
        <v/>
      </c>
      <c r="T62" s="82" t="str">
        <f>IF('IWP11'!Std3dot2b = 0, "", 'IWP11'!Std3dot2b)</f>
        <v/>
      </c>
      <c r="U62" s="82" t="str">
        <f>IF('IWP11'!Std3dot2c = 0, "", 'IWP11'!Std3dot2c)</f>
        <v/>
      </c>
      <c r="V62" s="82" t="str">
        <f>IF('IWP11'!Std3dot2d = 0, "", 'IWP11'!Std3dot2d)</f>
        <v/>
      </c>
      <c r="W62" s="82" t="str">
        <f>IF('IWP11'!Std3dot2 = 0, "", 'IWP11'!Std3dot2)</f>
        <v/>
      </c>
      <c r="X62" s="82" t="str">
        <f>IF('IWP11'!Std3dot3 = 0, "", 'IWP11'!Std3dot3)</f>
        <v/>
      </c>
      <c r="Y62" s="82" t="str">
        <f>IF('IWP11'!Std3dot4 = 0, "", 'IWP11'!Std3dot4)</f>
        <v/>
      </c>
      <c r="Z62" s="82" t="str">
        <f>IF('IWP11'!Std3dot5 = 0, "", 'IWP11'!Std3dot5)</f>
        <v/>
      </c>
      <c r="AA62" s="82" t="str">
        <f>IF('IWP11'!Std3dot6 = 0, "", 'IWP11'!Std3dot6)</f>
        <v/>
      </c>
      <c r="AB62" s="89">
        <f>'IWP11'!Std4dot1a</f>
        <v>0</v>
      </c>
      <c r="AC62" s="89">
        <f>'IWP11'!Std4dot1b</f>
        <v>0</v>
      </c>
      <c r="AD62" s="89">
        <f>IF('IWP11'!Std4dot1c = "", 0, 'IWP11'!Std4dot1c)</f>
        <v>0</v>
      </c>
      <c r="AE62" s="89">
        <f>'IWP11'!Std4dot1d</f>
        <v>0</v>
      </c>
      <c r="AF62" s="89">
        <f>IF('IWP11'!Std4dot1e = "", 0, 'IWP11'!Std4dot1e)</f>
        <v>0</v>
      </c>
      <c r="AG62" s="82" t="str">
        <f>IF('IWP11'!Std4dot1f = 0, "", 'IWP11'!Std4dot1f)</f>
        <v/>
      </c>
      <c r="AH62" s="87" t="str">
        <f>IF('IWP11'!Std4dot1 = 0, "", 'IWP11'!Std4dot1)</f>
        <v/>
      </c>
      <c r="AI62" s="43"/>
      <c r="AJ62" s="43"/>
    </row>
    <row r="63" spans="1:36" x14ac:dyDescent="0.2">
      <c r="A63" s="73" t="s">
        <v>293</v>
      </c>
      <c r="B63" s="83">
        <f>IF('Samples (Print)'!D16=DATE(1900,1,0), DATE(1900,1,1), 'Samples (Print)'!D16)</f>
        <v>1</v>
      </c>
      <c r="C63" s="83">
        <f>IF('Samples (Print)'!E16=DATE(1900,1,0), DATE(1900,1,1),'Samples (Print)'!E16)</f>
        <v>1</v>
      </c>
      <c r="D63" s="81">
        <f>'IWP12'!SampleNumber</f>
        <v>12</v>
      </c>
      <c r="E63" s="81">
        <f>'IWP12'!ClientID</f>
        <v>0</v>
      </c>
      <c r="F63" s="122"/>
      <c r="G63" s="122"/>
      <c r="H63" s="82" t="str">
        <f ca="1">IF('IWP12'!ContractNumber = 0, "", 'IWP12'!ContractNumber)</f>
        <v/>
      </c>
      <c r="I63" s="82" t="str">
        <f>IF('IWP12'!ContractType = 0, "", 'IWP12'!ContractType)</f>
        <v>TAS</v>
      </c>
      <c r="J63" s="82" t="str">
        <f>IF('IWP12'!CompletedByLastName = 0, "", 'IWP12'!CompletedByLastName)</f>
        <v/>
      </c>
      <c r="K63" s="82" t="str">
        <f>IF('IWP12'!CompletedByFirstName = 0, "", 'IWP12'!CompletedByFirstName)</f>
        <v/>
      </c>
      <c r="L63" s="83">
        <f>IF('IWP12'!DateCompleted=DATE(1900,1,0), DATE(1900,1,1), 'IWP12'!DateCompleted)</f>
        <v>1</v>
      </c>
      <c r="M63" s="82" t="str">
        <f>IF('IWP12'!Std2dot1 = 0, "", 'IWP12'!Std2dot1)</f>
        <v/>
      </c>
      <c r="N63" s="82" t="str">
        <f>IF('IWP12'!Std2dot2 = 0, "", 'IWP12'!Std2dot2)</f>
        <v/>
      </c>
      <c r="O63" s="82" t="str">
        <f>IF('IWP12'!Std3dot1a = 0, "", 'IWP12'!Std3dot1a)</f>
        <v/>
      </c>
      <c r="P63" s="82" t="str">
        <f>IF('IWP12'!Std3dot1b = 0, "", 'IWP12'!Std3dot1b)</f>
        <v/>
      </c>
      <c r="Q63" s="82" t="str">
        <f>IF('IWP12'!Std3dot1c = 0, "", 'IWP12'!Std3dot1c)</f>
        <v/>
      </c>
      <c r="R63" s="82" t="str">
        <f>IF('IWP12'!Std3dot1 = 0, "", 'IWP12'!Std3dot1)</f>
        <v/>
      </c>
      <c r="S63" s="82" t="str">
        <f>IF('IWP12'!Std3dot2a = 0, "", 'IWP12'!Std3dot2a)</f>
        <v/>
      </c>
      <c r="T63" s="82" t="str">
        <f>IF('IWP12'!Std3dot2b = 0, "", 'IWP12'!Std3dot2b)</f>
        <v/>
      </c>
      <c r="U63" s="82" t="str">
        <f>IF('IWP12'!Std3dot2c = 0, "", 'IWP12'!Std3dot2c)</f>
        <v/>
      </c>
      <c r="V63" s="82" t="str">
        <f>IF('IWP12'!Std3dot2d = 0, "", 'IWP12'!Std3dot2d)</f>
        <v/>
      </c>
      <c r="W63" s="82" t="str">
        <f>IF('IWP12'!Std3dot2 = 0, "", 'IWP12'!Std3dot2)</f>
        <v/>
      </c>
      <c r="X63" s="82" t="str">
        <f>IF('IWP12'!Std3dot3 = 0, "", 'IWP12'!Std3dot3)</f>
        <v/>
      </c>
      <c r="Y63" s="82" t="str">
        <f>IF('IWP12'!Std3dot4 = 0, "", 'IWP12'!Std3dot4)</f>
        <v/>
      </c>
      <c r="Z63" s="82" t="str">
        <f>IF('IWP12'!Std3dot5 = 0, "", 'IWP12'!Std3dot5)</f>
        <v/>
      </c>
      <c r="AA63" s="82" t="str">
        <f>IF('IWP12'!Std3dot6 = 0, "", 'IWP12'!Std3dot6)</f>
        <v/>
      </c>
      <c r="AB63" s="89">
        <f>'IWP12'!Std4dot1a</f>
        <v>0</v>
      </c>
      <c r="AC63" s="89">
        <f>'IWP12'!Std4dot1b</f>
        <v>0</v>
      </c>
      <c r="AD63" s="89">
        <f>IF('IWP12'!Std4dot1c = "", 0, 'IWP12'!Std4dot1c)</f>
        <v>0</v>
      </c>
      <c r="AE63" s="89">
        <f>'IWP12'!Std4dot1d</f>
        <v>0</v>
      </c>
      <c r="AF63" s="89">
        <f>IF('IWP12'!Std4dot1e = "", 0, 'IWP12'!Std4dot1e)</f>
        <v>0</v>
      </c>
      <c r="AG63" s="82" t="str">
        <f>IF('IWP12'!Std4dot1f = 0, "", 'IWP12'!Std4dot1f)</f>
        <v/>
      </c>
      <c r="AH63" s="87" t="str">
        <f>IF('IWP12'!Std4dot1 = 0, "", 'IWP12'!Std4dot1)</f>
        <v/>
      </c>
      <c r="AI63" s="43"/>
      <c r="AJ63" s="43"/>
    </row>
    <row r="64" spans="1:36" x14ac:dyDescent="0.2">
      <c r="A64" s="73" t="s">
        <v>294</v>
      </c>
      <c r="B64" s="83">
        <f>IF('Samples (Print)'!D17=DATE(1900,1,0), DATE(1900,1,1), 'Samples (Print)'!D17)</f>
        <v>1</v>
      </c>
      <c r="C64" s="83">
        <f>IF('Samples (Print)'!E17=DATE(1900,1,0), DATE(1900,1,1),'Samples (Print)'!E17)</f>
        <v>1</v>
      </c>
      <c r="D64" s="81">
        <f>'IWP13'!SampleNumber</f>
        <v>13</v>
      </c>
      <c r="E64" s="81">
        <f>'IWP13'!ClientID</f>
        <v>0</v>
      </c>
      <c r="F64" s="122"/>
      <c r="G64" s="122"/>
      <c r="H64" s="82" t="str">
        <f ca="1">IF('IWP13'!ContractNumber = 0, "", 'IWP13'!ContractNumber)</f>
        <v/>
      </c>
      <c r="I64" s="82" t="str">
        <f>IF('IWP13'!ContractType = 0, "", 'IWP13'!ContractType)</f>
        <v>TAS</v>
      </c>
      <c r="J64" s="82" t="str">
        <f>IF('IWP13'!CompletedByLastName = 0, "", 'IWP13'!CompletedByLastName)</f>
        <v/>
      </c>
      <c r="K64" s="82" t="str">
        <f>IF('IWP13'!CompletedByFirstName = 0, "", 'IWP13'!CompletedByFirstName)</f>
        <v/>
      </c>
      <c r="L64" s="83">
        <f>IF('IWP13'!DateCompleted=DATE(1900,1,0), DATE(1900,1,1), 'IWP13'!DateCompleted)</f>
        <v>1</v>
      </c>
      <c r="M64" s="82" t="str">
        <f>IF('IWP13'!Std2dot1 = 0, "", 'IWP13'!Std2dot1)</f>
        <v/>
      </c>
      <c r="N64" s="82" t="str">
        <f>IF('IWP13'!Std2dot2 = 0, "", 'IWP13'!Std2dot2)</f>
        <v/>
      </c>
      <c r="O64" s="82" t="str">
        <f>IF('IWP13'!Std3dot1a = 0, "", 'IWP13'!Std3dot1a)</f>
        <v/>
      </c>
      <c r="P64" s="82" t="str">
        <f>IF('IWP13'!Std3dot1b = 0, "", 'IWP13'!Std3dot1b)</f>
        <v/>
      </c>
      <c r="Q64" s="82" t="str">
        <f>IF('IWP13'!Std3dot1c = 0, "", 'IWP13'!Std3dot1c)</f>
        <v/>
      </c>
      <c r="R64" s="82" t="str">
        <f>IF('IWP13'!Std3dot1 = 0, "", 'IWP13'!Std3dot1)</f>
        <v/>
      </c>
      <c r="S64" s="82" t="str">
        <f>IF('IWP13'!Std3dot2a = 0, "", 'IWP13'!Std3dot2a)</f>
        <v/>
      </c>
      <c r="T64" s="82" t="str">
        <f>IF('IWP13'!Std3dot2b = 0, "", 'IWP13'!Std3dot2b)</f>
        <v/>
      </c>
      <c r="U64" s="82" t="str">
        <f>IF('IWP13'!Std3dot2c = 0, "", 'IWP13'!Std3dot2c)</f>
        <v/>
      </c>
      <c r="V64" s="82" t="str">
        <f>IF('IWP13'!Std3dot2d = 0, "", 'IWP13'!Std3dot2d)</f>
        <v/>
      </c>
      <c r="W64" s="82" t="str">
        <f>IF('IWP13'!Std3dot2 = 0, "", 'IWP13'!Std3dot2)</f>
        <v/>
      </c>
      <c r="X64" s="82" t="str">
        <f>IF('IWP13'!Std3dot3 = 0, "", 'IWP13'!Std3dot3)</f>
        <v/>
      </c>
      <c r="Y64" s="82" t="str">
        <f>IF('IWP13'!Std3dot4 = 0, "", 'IWP13'!Std3dot4)</f>
        <v/>
      </c>
      <c r="Z64" s="82" t="str">
        <f>IF('IWP13'!Std3dot5 = 0, "", 'IWP13'!Std3dot5)</f>
        <v/>
      </c>
      <c r="AA64" s="82" t="str">
        <f>IF('IWP13'!Std3dot6 = 0, "", 'IWP13'!Std3dot6)</f>
        <v/>
      </c>
      <c r="AB64" s="89">
        <f>'IWP13'!Std4dot1a</f>
        <v>0</v>
      </c>
      <c r="AC64" s="89">
        <f>'IWP13'!Std4dot1b</f>
        <v>0</v>
      </c>
      <c r="AD64" s="89">
        <f>IF('IWP13'!Std4dot1c = "", 0, 'IWP13'!Std4dot1c)</f>
        <v>0</v>
      </c>
      <c r="AE64" s="89">
        <f>'IWP13'!Std4dot1d</f>
        <v>0</v>
      </c>
      <c r="AF64" s="89">
        <f>IF('IWP13'!Std4dot1e = "", 0, 'IWP13'!Std4dot1e)</f>
        <v>0</v>
      </c>
      <c r="AG64" s="82" t="str">
        <f>IF('IWP13'!Std4dot1f = 0, "", 'IWP13'!Std4dot1f)</f>
        <v/>
      </c>
      <c r="AH64" s="87" t="str">
        <f>IF('IWP13'!Std4dot1 = 0, "", 'IWP13'!Std4dot1)</f>
        <v/>
      </c>
      <c r="AI64" s="43"/>
      <c r="AJ64" s="43"/>
    </row>
    <row r="65" spans="1:36" x14ac:dyDescent="0.2">
      <c r="A65" s="73" t="s">
        <v>295</v>
      </c>
      <c r="B65" s="83">
        <f>IF('Samples (Print)'!D18=DATE(1900,1,0), DATE(1900,1,1), 'Samples (Print)'!D18)</f>
        <v>1</v>
      </c>
      <c r="C65" s="83">
        <f>IF('Samples (Print)'!E18=DATE(1900,1,0), DATE(1900,1,1),'Samples (Print)'!E18)</f>
        <v>1</v>
      </c>
      <c r="D65" s="81">
        <f>'IWP14'!SampleNumber</f>
        <v>14</v>
      </c>
      <c r="E65" s="81">
        <f>'IWP14'!ClientID</f>
        <v>0</v>
      </c>
      <c r="F65" s="122"/>
      <c r="G65" s="122"/>
      <c r="H65" s="82" t="str">
        <f ca="1">IF('IWP14'!ContractNumber = 0, "", 'IWP14'!ContractNumber)</f>
        <v/>
      </c>
      <c r="I65" s="82" t="str">
        <f>IF('IWP14'!ContractType = 0, "", 'IWP14'!ContractType)</f>
        <v>TAS</v>
      </c>
      <c r="J65" s="82" t="str">
        <f>IF('IWP14'!CompletedByLastName = 0, "", 'IWP14'!CompletedByLastName)</f>
        <v/>
      </c>
      <c r="K65" s="82" t="str">
        <f>IF('IWP14'!CompletedByFirstName = 0, "", 'IWP14'!CompletedByFirstName)</f>
        <v/>
      </c>
      <c r="L65" s="83">
        <f>IF('IWP14'!DateCompleted=DATE(1900,1,0), DATE(1900,1,1), 'IWP14'!DateCompleted)</f>
        <v>1</v>
      </c>
      <c r="M65" s="82" t="str">
        <f>IF('IWP14'!Std2dot1 = 0, "", 'IWP14'!Std2dot1)</f>
        <v/>
      </c>
      <c r="N65" s="82" t="str">
        <f>IF('IWP14'!Std2dot2 = 0, "", 'IWP14'!Std2dot2)</f>
        <v/>
      </c>
      <c r="O65" s="82" t="str">
        <f>IF('IWP14'!Std3dot1a = 0, "", 'IWP14'!Std3dot1a)</f>
        <v/>
      </c>
      <c r="P65" s="82" t="str">
        <f>IF('IWP14'!Std3dot1b = 0, "", 'IWP14'!Std3dot1b)</f>
        <v/>
      </c>
      <c r="Q65" s="82" t="str">
        <f>IF('IWP14'!Std3dot1c = 0, "", 'IWP14'!Std3dot1c)</f>
        <v/>
      </c>
      <c r="R65" s="82" t="str">
        <f>IF('IWP14'!Std3dot1 = 0, "", 'IWP14'!Std3dot1)</f>
        <v/>
      </c>
      <c r="S65" s="82" t="str">
        <f>IF('IWP14'!Std3dot2a = 0, "", 'IWP14'!Std3dot2a)</f>
        <v/>
      </c>
      <c r="T65" s="82" t="str">
        <f>IF('IWP14'!Std3dot2b = 0, "", 'IWP14'!Std3dot2b)</f>
        <v/>
      </c>
      <c r="U65" s="82" t="str">
        <f>IF('IWP14'!Std3dot2c = 0, "", 'IWP14'!Std3dot2c)</f>
        <v/>
      </c>
      <c r="V65" s="82" t="str">
        <f>IF('IWP14'!Std3dot2d = 0, "", 'IWP14'!Std3dot2d)</f>
        <v/>
      </c>
      <c r="W65" s="82" t="str">
        <f>IF('IWP14'!Std3dot2 = 0, "", 'IWP14'!Std3dot2)</f>
        <v/>
      </c>
      <c r="X65" s="82" t="str">
        <f>IF('IWP14'!Std3dot3 = 0, "", 'IWP14'!Std3dot3)</f>
        <v/>
      </c>
      <c r="Y65" s="82" t="str">
        <f>IF('IWP14'!Std3dot4 = 0, "", 'IWP14'!Std3dot4)</f>
        <v/>
      </c>
      <c r="Z65" s="82" t="str">
        <f>IF('IWP14'!Std3dot5 = 0, "", 'IWP14'!Std3dot5)</f>
        <v/>
      </c>
      <c r="AA65" s="82" t="str">
        <f>IF('IWP14'!Std3dot6 = 0, "", 'IWP14'!Std3dot6)</f>
        <v/>
      </c>
      <c r="AB65" s="89">
        <f>'IWP14'!Std4dot1a</f>
        <v>0</v>
      </c>
      <c r="AC65" s="89">
        <f>'IWP14'!Std4dot1b</f>
        <v>0</v>
      </c>
      <c r="AD65" s="89">
        <f>IF('IWP14'!Std4dot1c = "", 0, 'IWP14'!Std4dot1c)</f>
        <v>0</v>
      </c>
      <c r="AE65" s="89">
        <f>'IWP14'!Std4dot1d</f>
        <v>0</v>
      </c>
      <c r="AF65" s="89">
        <f>IF('IWP14'!Std4dot1e = "", 0, 'IWP14'!Std4dot1e)</f>
        <v>0</v>
      </c>
      <c r="AG65" s="82" t="str">
        <f>IF('IWP14'!Std4dot1f = 0, "", 'IWP14'!Std4dot1f)</f>
        <v/>
      </c>
      <c r="AH65" s="87" t="str">
        <f>IF('IWP14'!Std4dot1 = 0, "", 'IWP14'!Std4dot1)</f>
        <v/>
      </c>
      <c r="AI65" s="43"/>
      <c r="AJ65" s="43"/>
    </row>
    <row r="66" spans="1:36" x14ac:dyDescent="0.2">
      <c r="A66" s="73" t="s">
        <v>296</v>
      </c>
      <c r="B66" s="83">
        <f>IF('Samples (Print)'!D19=DATE(1900,1,0), DATE(1900,1,1), 'Samples (Print)'!D19)</f>
        <v>1</v>
      </c>
      <c r="C66" s="83">
        <f>IF('Samples (Print)'!E19=DATE(1900,1,0), DATE(1900,1,1),'Samples (Print)'!E19)</f>
        <v>1</v>
      </c>
      <c r="D66" s="81">
        <f>'IWP15'!SampleNumber</f>
        <v>15</v>
      </c>
      <c r="E66" s="81">
        <f>'IWP15'!ClientID</f>
        <v>0</v>
      </c>
      <c r="F66" s="122"/>
      <c r="G66" s="122"/>
      <c r="H66" s="82" t="str">
        <f ca="1">IF('IWP15'!ContractNumber = 0, "", 'IWP15'!ContractNumber)</f>
        <v/>
      </c>
      <c r="I66" s="82" t="str">
        <f>IF('IWP15'!ContractType = 0, "", 'IWP15'!ContractType)</f>
        <v>TAS</v>
      </c>
      <c r="J66" s="82" t="str">
        <f>IF('IWP15'!CompletedByLastName = 0, "", 'IWP15'!CompletedByLastName)</f>
        <v/>
      </c>
      <c r="K66" s="82" t="str">
        <f>IF('IWP15'!CompletedByFirstName = 0, "", 'IWP15'!CompletedByFirstName)</f>
        <v/>
      </c>
      <c r="L66" s="83">
        <f>IF('IWP15'!DateCompleted=DATE(1900,1,0), DATE(1900,1,1), 'IWP15'!DateCompleted)</f>
        <v>1</v>
      </c>
      <c r="M66" s="82" t="str">
        <f>IF('IWP15'!Std2dot1 = 0, "", 'IWP15'!Std2dot1)</f>
        <v/>
      </c>
      <c r="N66" s="82" t="str">
        <f>IF('IWP15'!Std2dot2 = 0, "", 'IWP15'!Std2dot2)</f>
        <v/>
      </c>
      <c r="O66" s="82" t="str">
        <f>IF('IWP15'!Std3dot1a = 0, "", 'IWP15'!Std3dot1a)</f>
        <v/>
      </c>
      <c r="P66" s="82" t="str">
        <f>IF('IWP15'!Std3dot1b = 0, "", 'IWP15'!Std3dot1b)</f>
        <v/>
      </c>
      <c r="Q66" s="82" t="str">
        <f>IF('IWP15'!Std3dot1c = 0, "", 'IWP15'!Std3dot1c)</f>
        <v/>
      </c>
      <c r="R66" s="82" t="str">
        <f>IF('IWP15'!Std3dot1 = 0, "", 'IWP15'!Std3dot1)</f>
        <v/>
      </c>
      <c r="S66" s="82" t="str">
        <f>IF('IWP15'!Std3dot2a = 0, "", 'IWP15'!Std3dot2a)</f>
        <v/>
      </c>
      <c r="T66" s="82" t="str">
        <f>IF('IWP15'!Std3dot2b = 0, "", 'IWP15'!Std3dot2b)</f>
        <v/>
      </c>
      <c r="U66" s="82" t="str">
        <f>IF('IWP15'!Std3dot2c = 0, "", 'IWP15'!Std3dot2c)</f>
        <v/>
      </c>
      <c r="V66" s="82" t="str">
        <f>IF('IWP15'!Std3dot2d = 0, "", 'IWP15'!Std3dot2d)</f>
        <v/>
      </c>
      <c r="W66" s="82" t="str">
        <f>IF('IWP15'!Std3dot2 = 0, "", 'IWP15'!Std3dot2)</f>
        <v/>
      </c>
      <c r="X66" s="82" t="str">
        <f>IF('IWP15'!Std3dot3 = 0, "", 'IWP15'!Std3dot3)</f>
        <v/>
      </c>
      <c r="Y66" s="82" t="str">
        <f>IF('IWP15'!Std3dot4 = 0, "", 'IWP15'!Std3dot4)</f>
        <v/>
      </c>
      <c r="Z66" s="82" t="str">
        <f>IF('IWP15'!Std3dot5 = 0, "", 'IWP15'!Std3dot5)</f>
        <v/>
      </c>
      <c r="AA66" s="82" t="str">
        <f>IF('IWP15'!Std3dot6 = 0, "", 'IWP15'!Std3dot6)</f>
        <v/>
      </c>
      <c r="AB66" s="89">
        <f>'IWP15'!Std4dot1a</f>
        <v>0</v>
      </c>
      <c r="AC66" s="89">
        <f>'IWP15'!Std4dot1b</f>
        <v>0</v>
      </c>
      <c r="AD66" s="89">
        <f>IF('IWP15'!Std4dot1c = "", 0, 'IWP15'!Std4dot1c)</f>
        <v>0</v>
      </c>
      <c r="AE66" s="89">
        <f>'IWP15'!Std4dot1d</f>
        <v>0</v>
      </c>
      <c r="AF66" s="89">
        <f>IF('IWP15'!Std4dot1e = "", 0, 'IWP15'!Std4dot1e)</f>
        <v>0</v>
      </c>
      <c r="AG66" s="82" t="str">
        <f>IF('IWP15'!Std4dot1f = 0, "", 'IWP15'!Std4dot1f)</f>
        <v/>
      </c>
      <c r="AH66" s="87" t="str">
        <f>IF('IWP15'!Std4dot1 = 0, "", 'IWP15'!Std4dot1)</f>
        <v/>
      </c>
      <c r="AI66" s="43"/>
      <c r="AJ66" s="43"/>
    </row>
    <row r="67" spans="1:36" x14ac:dyDescent="0.2">
      <c r="A67" s="73" t="s">
        <v>297</v>
      </c>
      <c r="B67" s="83">
        <f>IF('Samples (Print)'!D20=DATE(1900,1,0), DATE(1900,1,1), 'Samples (Print)'!D20)</f>
        <v>1</v>
      </c>
      <c r="C67" s="83">
        <f>IF('Samples (Print)'!E20=DATE(1900,1,0), DATE(1900,1,1),'Samples (Print)'!E20)</f>
        <v>1</v>
      </c>
      <c r="D67" s="81">
        <f>'IWP16'!SampleNumber</f>
        <v>16</v>
      </c>
      <c r="E67" s="81">
        <f>'IWP16'!ClientID</f>
        <v>0</v>
      </c>
      <c r="F67" s="122"/>
      <c r="G67" s="122"/>
      <c r="H67" s="82" t="str">
        <f ca="1">IF('IWP16'!ContractNumber = 0, "", 'IWP16'!ContractNumber)</f>
        <v/>
      </c>
      <c r="I67" s="82" t="str">
        <f>IF('IWP16'!ContractType = 0, "", 'IWP16'!ContractType)</f>
        <v>TAS</v>
      </c>
      <c r="J67" s="82" t="str">
        <f>IF('IWP16'!CompletedByLastName = 0, "", 'IWP16'!CompletedByLastName)</f>
        <v/>
      </c>
      <c r="K67" s="82" t="str">
        <f>IF('IWP16'!CompletedByFirstName = 0, "", 'IWP16'!CompletedByFirstName)</f>
        <v/>
      </c>
      <c r="L67" s="83">
        <f>IF('IWP16'!DateCompleted=DATE(1900,1,0), DATE(1900,1,1), 'IWP16'!DateCompleted)</f>
        <v>1</v>
      </c>
      <c r="M67" s="82" t="str">
        <f>IF('IWP16'!Std2dot1 = 0, "", 'IWP16'!Std2dot1)</f>
        <v/>
      </c>
      <c r="N67" s="82" t="str">
        <f>IF('IWP16'!Std2dot2 = 0, "", 'IWP16'!Std2dot2)</f>
        <v/>
      </c>
      <c r="O67" s="82" t="str">
        <f>IF('IWP16'!Std3dot1a = 0, "", 'IWP16'!Std3dot1a)</f>
        <v/>
      </c>
      <c r="P67" s="82" t="str">
        <f>IF('IWP16'!Std3dot1b = 0, "", 'IWP16'!Std3dot1b)</f>
        <v/>
      </c>
      <c r="Q67" s="82" t="str">
        <f>IF('IWP16'!Std3dot1c = 0, "", 'IWP16'!Std3dot1c)</f>
        <v/>
      </c>
      <c r="R67" s="82" t="str">
        <f>IF('IWP16'!Std3dot1 = 0, "", 'IWP16'!Std3dot1)</f>
        <v/>
      </c>
      <c r="S67" s="82" t="str">
        <f>IF('IWP16'!Std3dot2a = 0, "", 'IWP16'!Std3dot2a)</f>
        <v/>
      </c>
      <c r="T67" s="82" t="str">
        <f>IF('IWP16'!Std3dot2b = 0, "", 'IWP16'!Std3dot2b)</f>
        <v/>
      </c>
      <c r="U67" s="82" t="str">
        <f>IF('IWP16'!Std3dot2c = 0, "", 'IWP16'!Std3dot2c)</f>
        <v/>
      </c>
      <c r="V67" s="82" t="str">
        <f>IF('IWP16'!Std3dot2d = 0, "", 'IWP16'!Std3dot2d)</f>
        <v/>
      </c>
      <c r="W67" s="82" t="str">
        <f>IF('IWP16'!Std3dot2 = 0, "", 'IWP16'!Std3dot2)</f>
        <v/>
      </c>
      <c r="X67" s="82" t="str">
        <f>IF('IWP16'!Std3dot3 = 0, "", 'IWP16'!Std3dot3)</f>
        <v/>
      </c>
      <c r="Y67" s="82" t="str">
        <f>IF('IWP16'!Std3dot4 = 0, "", 'IWP16'!Std3dot4)</f>
        <v/>
      </c>
      <c r="Z67" s="82" t="str">
        <f>IF('IWP16'!Std3dot5 = 0, "", 'IWP16'!Std3dot5)</f>
        <v/>
      </c>
      <c r="AA67" s="82" t="str">
        <f>IF('IWP16'!Std3dot6 = 0, "", 'IWP16'!Std3dot6)</f>
        <v/>
      </c>
      <c r="AB67" s="89">
        <f>'IWP16'!Std4dot1a</f>
        <v>0</v>
      </c>
      <c r="AC67" s="89">
        <f>'IWP16'!Std4dot1b</f>
        <v>0</v>
      </c>
      <c r="AD67" s="89">
        <f>IF('IWP16'!Std4dot1c = "", 0, 'IWP16'!Std4dot1c)</f>
        <v>0</v>
      </c>
      <c r="AE67" s="89">
        <f>'IWP16'!Std4dot1d</f>
        <v>0</v>
      </c>
      <c r="AF67" s="89">
        <f>IF('IWP16'!Std4dot1e = "", 0, 'IWP16'!Std4dot1e)</f>
        <v>0</v>
      </c>
      <c r="AG67" s="82" t="str">
        <f>IF('IWP16'!Std4dot1f = 0, "", 'IWP16'!Std4dot1f)</f>
        <v/>
      </c>
      <c r="AH67" s="87" t="str">
        <f>IF('IWP16'!Std4dot1 = 0, "", 'IWP16'!Std4dot1)</f>
        <v/>
      </c>
      <c r="AI67" s="43"/>
      <c r="AJ67" s="43"/>
    </row>
    <row r="68" spans="1:36" x14ac:dyDescent="0.2">
      <c r="A68" s="73" t="s">
        <v>298</v>
      </c>
      <c r="B68" s="83">
        <f>IF('Samples (Print)'!D21=DATE(1900,1,0), DATE(1900,1,1), 'Samples (Print)'!D21)</f>
        <v>1</v>
      </c>
      <c r="C68" s="83">
        <f>IF('Samples (Print)'!E21=DATE(1900,1,0), DATE(1900,1,1),'Samples (Print)'!E21)</f>
        <v>1</v>
      </c>
      <c r="D68" s="81">
        <f>'IWP17'!SampleNumber</f>
        <v>17</v>
      </c>
      <c r="E68" s="81">
        <f>'IWP17'!ClientID</f>
        <v>0</v>
      </c>
      <c r="F68" s="122"/>
      <c r="G68" s="122"/>
      <c r="H68" s="82" t="str">
        <f ca="1">IF('IWP17'!ContractNumber = 0, "", 'IWP17'!ContractNumber)</f>
        <v/>
      </c>
      <c r="I68" s="82" t="str">
        <f>IF('IWP17'!ContractType = 0, "", 'IWP17'!ContractType)</f>
        <v>TAS</v>
      </c>
      <c r="J68" s="82" t="str">
        <f>IF('IWP17'!CompletedByLastName = 0, "", 'IWP17'!CompletedByLastName)</f>
        <v/>
      </c>
      <c r="K68" s="82" t="str">
        <f>IF('IWP17'!CompletedByFirstName = 0, "", 'IWP17'!CompletedByFirstName)</f>
        <v/>
      </c>
      <c r="L68" s="83">
        <f>IF('IWP17'!DateCompleted=DATE(1900,1,0), DATE(1900,1,1), 'IWP17'!DateCompleted)</f>
        <v>1</v>
      </c>
      <c r="M68" s="82" t="str">
        <f>IF('IWP17'!Std2dot1 = 0, "", 'IWP17'!Std2dot1)</f>
        <v/>
      </c>
      <c r="N68" s="82" t="str">
        <f>IF('IWP17'!Std2dot2 = 0, "", 'IWP17'!Std2dot2)</f>
        <v/>
      </c>
      <c r="O68" s="82" t="str">
        <f>IF('IWP17'!Std3dot1a = 0, "", 'IWP17'!Std3dot1a)</f>
        <v/>
      </c>
      <c r="P68" s="82" t="str">
        <f>IF('IWP17'!Std3dot1b = 0, "", 'IWP17'!Std3dot1b)</f>
        <v/>
      </c>
      <c r="Q68" s="82" t="str">
        <f>IF('IWP17'!Std3dot1c = 0, "", 'IWP17'!Std3dot1c)</f>
        <v/>
      </c>
      <c r="R68" s="82" t="str">
        <f>IF('IWP17'!Std3dot1 = 0, "", 'IWP17'!Std3dot1)</f>
        <v/>
      </c>
      <c r="S68" s="82" t="str">
        <f>IF('IWP17'!Std3dot2a = 0, "", 'IWP17'!Std3dot2a)</f>
        <v/>
      </c>
      <c r="T68" s="82" t="str">
        <f>IF('IWP17'!Std3dot2b = 0, "", 'IWP17'!Std3dot2b)</f>
        <v/>
      </c>
      <c r="U68" s="82" t="str">
        <f>IF('IWP17'!Std3dot2c = 0, "", 'IWP17'!Std3dot2c)</f>
        <v/>
      </c>
      <c r="V68" s="82" t="str">
        <f>IF('IWP17'!Std3dot2d = 0, "", 'IWP17'!Std3dot2d)</f>
        <v/>
      </c>
      <c r="W68" s="82" t="str">
        <f>IF('IWP17'!Std3dot2 = 0, "", 'IWP17'!Std3dot2)</f>
        <v/>
      </c>
      <c r="X68" s="82" t="str">
        <f>IF('IWP17'!Std3dot3 = 0, "", 'IWP17'!Std3dot3)</f>
        <v/>
      </c>
      <c r="Y68" s="82" t="str">
        <f>IF('IWP17'!Std3dot4 = 0, "", 'IWP17'!Std3dot4)</f>
        <v/>
      </c>
      <c r="Z68" s="82" t="str">
        <f>IF('IWP17'!Std3dot5 = 0, "", 'IWP17'!Std3dot5)</f>
        <v/>
      </c>
      <c r="AA68" s="82" t="str">
        <f>IF('IWP17'!Std3dot6 = 0, "", 'IWP17'!Std3dot6)</f>
        <v/>
      </c>
      <c r="AB68" s="89">
        <f>'IWP17'!Std4dot1a</f>
        <v>0</v>
      </c>
      <c r="AC68" s="89">
        <f>'IWP17'!Std4dot1b</f>
        <v>0</v>
      </c>
      <c r="AD68" s="89">
        <f>IF('IWP17'!Std4dot1c = "", 0, 'IWP17'!Std4dot1c)</f>
        <v>0</v>
      </c>
      <c r="AE68" s="89">
        <f>'IWP17'!Std4dot1d</f>
        <v>0</v>
      </c>
      <c r="AF68" s="89">
        <f>IF('IWP17'!Std4dot1e = "", 0, 'IWP17'!Std4dot1e)</f>
        <v>0</v>
      </c>
      <c r="AG68" s="82" t="str">
        <f>IF('IWP17'!Std4dot1f = 0, "", 'IWP17'!Std4dot1f)</f>
        <v/>
      </c>
      <c r="AH68" s="87" t="str">
        <f>IF('IWP17'!Std4dot1 = 0, "", 'IWP17'!Std4dot1)</f>
        <v/>
      </c>
      <c r="AI68" s="43"/>
      <c r="AJ68" s="43"/>
    </row>
    <row r="69" spans="1:36" x14ac:dyDescent="0.2">
      <c r="A69" s="73" t="s">
        <v>299</v>
      </c>
      <c r="B69" s="83">
        <f>IF('Samples (Print)'!D22=DATE(1900,1,0), DATE(1900,1,1), 'Samples (Print)'!D22)</f>
        <v>1</v>
      </c>
      <c r="C69" s="83">
        <f>IF('Samples (Print)'!E22=DATE(1900,1,0), DATE(1900,1,1),'Samples (Print)'!E22)</f>
        <v>1</v>
      </c>
      <c r="D69" s="81">
        <f>'IWP18'!SampleNumber</f>
        <v>18</v>
      </c>
      <c r="E69" s="81">
        <f>'IWP18'!ClientID</f>
        <v>0</v>
      </c>
      <c r="F69" s="122"/>
      <c r="G69" s="122"/>
      <c r="H69" s="82" t="str">
        <f ca="1">IF('IWP18'!ContractNumber = 0, "", 'IWP18'!ContractNumber)</f>
        <v/>
      </c>
      <c r="I69" s="82" t="str">
        <f>IF('IWP18'!ContractType = 0, "", 'IWP18'!ContractType)</f>
        <v>TAS</v>
      </c>
      <c r="J69" s="82" t="str">
        <f>IF('IWP18'!CompletedByLastName = 0, "", 'IWP18'!CompletedByLastName)</f>
        <v/>
      </c>
      <c r="K69" s="82" t="str">
        <f>IF('IWP18'!CompletedByFirstName = 0, "", 'IWP18'!CompletedByFirstName)</f>
        <v/>
      </c>
      <c r="L69" s="83">
        <f>IF('IWP18'!DateCompleted=DATE(1900,1,0), DATE(1900,1,1), 'IWP18'!DateCompleted)</f>
        <v>1</v>
      </c>
      <c r="M69" s="82" t="str">
        <f>IF('IWP18'!Std2dot1 = 0, "", 'IWP18'!Std2dot1)</f>
        <v/>
      </c>
      <c r="N69" s="82" t="str">
        <f>IF('IWP18'!Std2dot2 = 0, "", 'IWP18'!Std2dot2)</f>
        <v/>
      </c>
      <c r="O69" s="82" t="str">
        <f>IF('IWP18'!Std3dot1a = 0, "", 'IWP18'!Std3dot1a)</f>
        <v/>
      </c>
      <c r="P69" s="82" t="str">
        <f>IF('IWP18'!Std3dot1b = 0, "", 'IWP18'!Std3dot1b)</f>
        <v/>
      </c>
      <c r="Q69" s="82" t="str">
        <f>IF('IWP18'!Std3dot1c = 0, "", 'IWP18'!Std3dot1c)</f>
        <v/>
      </c>
      <c r="R69" s="82" t="str">
        <f>IF('IWP18'!Std3dot1 = 0, "", 'IWP18'!Std3dot1)</f>
        <v/>
      </c>
      <c r="S69" s="82" t="str">
        <f>IF('IWP18'!Std3dot2a = 0, "", 'IWP18'!Std3dot2a)</f>
        <v/>
      </c>
      <c r="T69" s="82" t="str">
        <f>IF('IWP18'!Std3dot2b = 0, "", 'IWP18'!Std3dot2b)</f>
        <v/>
      </c>
      <c r="U69" s="82" t="str">
        <f>IF('IWP18'!Std3dot2c = 0, "", 'IWP18'!Std3dot2c)</f>
        <v/>
      </c>
      <c r="V69" s="82" t="str">
        <f>IF('IWP18'!Std3dot2d = 0, "", 'IWP18'!Std3dot2d)</f>
        <v/>
      </c>
      <c r="W69" s="82" t="str">
        <f>IF('IWP18'!Std3dot2 = 0, "", 'IWP18'!Std3dot2)</f>
        <v/>
      </c>
      <c r="X69" s="82" t="str">
        <f>IF('IWP18'!Std3dot3 = 0, "", 'IWP18'!Std3dot3)</f>
        <v/>
      </c>
      <c r="Y69" s="82" t="str">
        <f>IF('IWP18'!Std3dot4 = 0, "", 'IWP18'!Std3dot4)</f>
        <v/>
      </c>
      <c r="Z69" s="82" t="str">
        <f>IF('IWP18'!Std3dot5 = 0, "", 'IWP18'!Std3dot5)</f>
        <v/>
      </c>
      <c r="AA69" s="82" t="str">
        <f>IF('IWP18'!Std3dot6 = 0, "", 'IWP18'!Std3dot6)</f>
        <v/>
      </c>
      <c r="AB69" s="89">
        <f>'IWP18'!Std4dot1a</f>
        <v>0</v>
      </c>
      <c r="AC69" s="89">
        <f>'IWP18'!Std4dot1b</f>
        <v>0</v>
      </c>
      <c r="AD69" s="89">
        <f>IF('IWP18'!Std4dot1c = "", 0, 'IWP18'!Std4dot1c)</f>
        <v>0</v>
      </c>
      <c r="AE69" s="89">
        <f>'IWP18'!Std4dot1d</f>
        <v>0</v>
      </c>
      <c r="AF69" s="89">
        <f>IF('IWP18'!Std4dot1e = "", 0, 'IWP18'!Std4dot1e)</f>
        <v>0</v>
      </c>
      <c r="AG69" s="82" t="str">
        <f>IF('IWP18'!Std4dot1f = 0, "", 'IWP18'!Std4dot1f)</f>
        <v/>
      </c>
      <c r="AH69" s="87" t="str">
        <f>IF('IWP18'!Std4dot1 = 0, "", 'IWP18'!Std4dot1)</f>
        <v/>
      </c>
      <c r="AI69" s="43"/>
      <c r="AJ69" s="43"/>
    </row>
    <row r="70" spans="1:36" x14ac:dyDescent="0.2">
      <c r="A70" s="73" t="s">
        <v>300</v>
      </c>
      <c r="B70" s="83">
        <f>IF('Samples (Print)'!D23=DATE(1900,1,0), DATE(1900,1,1), 'Samples (Print)'!D23)</f>
        <v>1</v>
      </c>
      <c r="C70" s="83">
        <f>IF('Samples (Print)'!E23=DATE(1900,1,0), DATE(1900,1,1),'Samples (Print)'!E23)</f>
        <v>1</v>
      </c>
      <c r="D70" s="81">
        <f>'IWP19'!SampleNumber</f>
        <v>19</v>
      </c>
      <c r="E70" s="81">
        <f>'IWP19'!ClientID</f>
        <v>0</v>
      </c>
      <c r="F70" s="122"/>
      <c r="G70" s="122"/>
      <c r="H70" s="82" t="str">
        <f ca="1">IF('IWP19'!ContractNumber = 0, "", 'IWP19'!ContractNumber)</f>
        <v/>
      </c>
      <c r="I70" s="82" t="str">
        <f>IF('IWP19'!ContractType = 0, "", 'IWP19'!ContractType)</f>
        <v>TAS</v>
      </c>
      <c r="J70" s="82" t="str">
        <f>IF('IWP19'!CompletedByLastName = 0, "", 'IWP19'!CompletedByLastName)</f>
        <v/>
      </c>
      <c r="K70" s="82" t="str">
        <f>IF('IWP19'!CompletedByFirstName = 0, "", 'IWP19'!CompletedByFirstName)</f>
        <v/>
      </c>
      <c r="L70" s="83">
        <f>IF('IWP19'!DateCompleted=DATE(1900,1,0), DATE(1900,1,1), 'IWP19'!DateCompleted)</f>
        <v>1</v>
      </c>
      <c r="M70" s="82" t="str">
        <f>IF('IWP19'!Std2dot1 = 0, "", 'IWP19'!Std2dot1)</f>
        <v/>
      </c>
      <c r="N70" s="82" t="str">
        <f>IF('IWP19'!Std2dot2 = 0, "", 'IWP19'!Std2dot2)</f>
        <v/>
      </c>
      <c r="O70" s="82" t="str">
        <f>IF('IWP19'!Std3dot1a = 0, "", 'IWP19'!Std3dot1a)</f>
        <v/>
      </c>
      <c r="P70" s="82" t="str">
        <f>IF('IWP19'!Std3dot1b = 0, "", 'IWP19'!Std3dot1b)</f>
        <v/>
      </c>
      <c r="Q70" s="82" t="str">
        <f>IF('IWP19'!Std3dot1c = 0, "", 'IWP19'!Std3dot1c)</f>
        <v/>
      </c>
      <c r="R70" s="82" t="str">
        <f>IF('IWP19'!Std3dot1 = 0, "", 'IWP19'!Std3dot1)</f>
        <v/>
      </c>
      <c r="S70" s="82" t="str">
        <f>IF('IWP19'!Std3dot2a = 0, "", 'IWP19'!Std3dot2a)</f>
        <v/>
      </c>
      <c r="T70" s="82" t="str">
        <f>IF('IWP19'!Std3dot2b = 0, "", 'IWP19'!Std3dot2b)</f>
        <v/>
      </c>
      <c r="U70" s="82" t="str">
        <f>IF('IWP19'!Std3dot2c = 0, "", 'IWP19'!Std3dot2c)</f>
        <v/>
      </c>
      <c r="V70" s="82" t="str">
        <f>IF('IWP19'!Std3dot2d = 0, "", 'IWP19'!Std3dot2d)</f>
        <v/>
      </c>
      <c r="W70" s="82" t="str">
        <f>IF('IWP19'!Std3dot2 = 0, "", 'IWP19'!Std3dot2)</f>
        <v/>
      </c>
      <c r="X70" s="82" t="str">
        <f>IF('IWP19'!Std3dot3 = 0, "", 'IWP19'!Std3dot3)</f>
        <v/>
      </c>
      <c r="Y70" s="82" t="str">
        <f>IF('IWP19'!Std3dot4 = 0, "", 'IWP19'!Std3dot4)</f>
        <v/>
      </c>
      <c r="Z70" s="82" t="str">
        <f>IF('IWP19'!Std3dot5 = 0, "", 'IWP19'!Std3dot5)</f>
        <v/>
      </c>
      <c r="AA70" s="82" t="str">
        <f>IF('IWP19'!Std3dot6 = 0, "", 'IWP19'!Std3dot6)</f>
        <v/>
      </c>
      <c r="AB70" s="89">
        <f>'IWP19'!Std4dot1a</f>
        <v>0</v>
      </c>
      <c r="AC70" s="89">
        <f>'IWP19'!Std4dot1b</f>
        <v>0</v>
      </c>
      <c r="AD70" s="89">
        <f>IF('IWP19'!Std4dot1c = "", 0, 'IWP19'!Std4dot1c)</f>
        <v>0</v>
      </c>
      <c r="AE70" s="89">
        <f>'IWP19'!Std4dot1d</f>
        <v>0</v>
      </c>
      <c r="AF70" s="89">
        <f>IF('IWP19'!Std4dot1e = "", 0, 'IWP19'!Std4dot1e)</f>
        <v>0</v>
      </c>
      <c r="AG70" s="82" t="str">
        <f>IF('IWP19'!Std4dot1f = 0, "", 'IWP19'!Std4dot1f)</f>
        <v/>
      </c>
      <c r="AH70" s="87" t="str">
        <f>IF('IWP19'!Std4dot1 = 0, "", 'IWP19'!Std4dot1)</f>
        <v/>
      </c>
      <c r="AI70" s="43"/>
      <c r="AJ70" s="43"/>
    </row>
    <row r="71" spans="1:36" x14ac:dyDescent="0.2">
      <c r="A71" s="73" t="s">
        <v>301</v>
      </c>
      <c r="B71" s="83">
        <f>IF('Samples (Print)'!D24=DATE(1900,1,0), DATE(1900,1,1), 'Samples (Print)'!D24)</f>
        <v>1</v>
      </c>
      <c r="C71" s="83">
        <f>IF('Samples (Print)'!E24=DATE(1900,1,0), DATE(1900,1,1),'Samples (Print)'!E24)</f>
        <v>1</v>
      </c>
      <c r="D71" s="81">
        <f>'IWP20'!SampleNumber</f>
        <v>20</v>
      </c>
      <c r="E71" s="81">
        <f>'IWP20'!ClientID</f>
        <v>0</v>
      </c>
      <c r="F71" s="122"/>
      <c r="G71" s="122"/>
      <c r="H71" s="82" t="str">
        <f ca="1">IF('IWP20'!ContractNumber = 0, "", 'IWP20'!ContractNumber)</f>
        <v/>
      </c>
      <c r="I71" s="82" t="str">
        <f>IF('IWP20'!ContractType = 0, "", 'IWP20'!ContractType)</f>
        <v>TAS</v>
      </c>
      <c r="J71" s="82" t="str">
        <f>IF('IWP20'!CompletedByLastName = 0, "", 'IWP20'!CompletedByLastName)</f>
        <v/>
      </c>
      <c r="K71" s="82" t="str">
        <f>IF('IWP20'!CompletedByFirstName = 0, "", 'IWP20'!CompletedByFirstName)</f>
        <v/>
      </c>
      <c r="L71" s="83">
        <f>IF('IWP20'!DateCompleted=DATE(1900,1,0), DATE(1900,1,1), 'IWP20'!DateCompleted)</f>
        <v>1</v>
      </c>
      <c r="M71" s="82" t="str">
        <f>IF('IWP20'!Std2dot1 = 0, "", 'IWP20'!Std2dot1)</f>
        <v/>
      </c>
      <c r="N71" s="82" t="str">
        <f>IF('IWP20'!Std2dot2 = 0, "", 'IWP20'!Std2dot2)</f>
        <v/>
      </c>
      <c r="O71" s="82" t="str">
        <f>IF('IWP20'!Std3dot1a = 0, "", 'IWP20'!Std3dot1a)</f>
        <v/>
      </c>
      <c r="P71" s="82" t="str">
        <f>IF('IWP20'!Std3dot1b = 0, "", 'IWP20'!Std3dot1b)</f>
        <v/>
      </c>
      <c r="Q71" s="82" t="str">
        <f>IF('IWP20'!Std3dot1c = 0, "", 'IWP20'!Std3dot1c)</f>
        <v/>
      </c>
      <c r="R71" s="82" t="str">
        <f>IF('IWP20'!Std3dot1 = 0, "", 'IWP20'!Std3dot1)</f>
        <v/>
      </c>
      <c r="S71" s="82" t="str">
        <f>IF('IWP20'!Std3dot2a = 0, "", 'IWP20'!Std3dot2a)</f>
        <v/>
      </c>
      <c r="T71" s="82" t="str">
        <f>IF('IWP20'!Std3dot2b = 0, "", 'IWP20'!Std3dot2b)</f>
        <v/>
      </c>
      <c r="U71" s="82" t="str">
        <f>IF('IWP20'!Std3dot2c = 0, "", 'IWP20'!Std3dot2c)</f>
        <v/>
      </c>
      <c r="V71" s="82" t="str">
        <f>IF('IWP20'!Std3dot2d = 0, "", 'IWP20'!Std3dot2d)</f>
        <v/>
      </c>
      <c r="W71" s="82" t="str">
        <f>IF('IWP20'!Std3dot2 = 0, "", 'IWP20'!Std3dot2)</f>
        <v/>
      </c>
      <c r="X71" s="82" t="str">
        <f>IF('IWP20'!Std3dot3 = 0, "", 'IWP20'!Std3dot3)</f>
        <v/>
      </c>
      <c r="Y71" s="82" t="str">
        <f>IF('IWP20'!Std3dot4 = 0, "", 'IWP20'!Std3dot4)</f>
        <v/>
      </c>
      <c r="Z71" s="82" t="str">
        <f>IF('IWP20'!Std3dot5 = 0, "", 'IWP20'!Std3dot5)</f>
        <v/>
      </c>
      <c r="AA71" s="82" t="str">
        <f>IF('IWP20'!Std3dot6 = 0, "", 'IWP20'!Std3dot6)</f>
        <v/>
      </c>
      <c r="AB71" s="89">
        <f>'IWP20'!Std4dot1a</f>
        <v>0</v>
      </c>
      <c r="AC71" s="89">
        <f>'IWP20'!Std4dot1b</f>
        <v>0</v>
      </c>
      <c r="AD71" s="89">
        <f>IF('IWP20'!Std4dot1c = "", 0, 'IWP20'!Std4dot1c)</f>
        <v>0</v>
      </c>
      <c r="AE71" s="89">
        <f>'IWP20'!Std4dot1d</f>
        <v>0</v>
      </c>
      <c r="AF71" s="89">
        <f>IF('IWP20'!Std4dot1e = "", 0, 'IWP20'!Std4dot1e)</f>
        <v>0</v>
      </c>
      <c r="AG71" s="82" t="str">
        <f>IF('IWP20'!Std4dot1f = 0, "", 'IWP20'!Std4dot1f)</f>
        <v/>
      </c>
      <c r="AH71" s="87" t="str">
        <f>IF('IWP20'!Std4dot1 = 0, "", 'IWP20'!Std4dot1)</f>
        <v/>
      </c>
      <c r="AI71" s="43"/>
      <c r="AJ71" s="43"/>
    </row>
    <row r="72" spans="1:36" x14ac:dyDescent="0.2">
      <c r="A72" s="73" t="s">
        <v>302</v>
      </c>
      <c r="B72" s="83">
        <f>IF('Samples (Print)'!D25=DATE(1900,1,0), DATE(1900,1,1), 'Samples (Print)'!D25)</f>
        <v>1</v>
      </c>
      <c r="C72" s="83">
        <f>IF('Samples (Print)'!E25=DATE(1900,1,0), DATE(1900,1,1),'Samples (Print)'!E25)</f>
        <v>1</v>
      </c>
      <c r="D72" s="81">
        <f>'IWP21'!SampleNumber</f>
        <v>21</v>
      </c>
      <c r="E72" s="81">
        <f>'IWP21'!ClientID</f>
        <v>0</v>
      </c>
      <c r="F72" s="122"/>
      <c r="G72" s="122"/>
      <c r="H72" s="82" t="str">
        <f ca="1">IF('IWP21'!ContractNumber = 0, "", 'IWP21'!ContractNumber)</f>
        <v/>
      </c>
      <c r="I72" s="82" t="str">
        <f>IF('IWP21'!ContractType = 0, "", 'IWP21'!ContractType)</f>
        <v>TAS</v>
      </c>
      <c r="J72" s="82" t="str">
        <f>IF('IWP21'!CompletedByLastName = 0, "", 'IWP21'!CompletedByLastName)</f>
        <v/>
      </c>
      <c r="K72" s="82" t="str">
        <f>IF('IWP21'!CompletedByFirstName = 0, "", 'IWP21'!CompletedByFirstName)</f>
        <v/>
      </c>
      <c r="L72" s="83">
        <f>IF('IWP21'!DateCompleted=DATE(1900,1,0), DATE(1900,1,1), 'IWP21'!DateCompleted)</f>
        <v>1</v>
      </c>
      <c r="M72" s="82" t="str">
        <f>IF('IWP21'!Std2dot1 = 0, "", 'IWP21'!Std2dot1)</f>
        <v/>
      </c>
      <c r="N72" s="82" t="str">
        <f>IF('IWP21'!Std2dot2 = 0, "", 'IWP21'!Std2dot2)</f>
        <v/>
      </c>
      <c r="O72" s="82" t="str">
        <f>IF('IWP21'!Std3dot1a = 0, "", 'IWP21'!Std3dot1a)</f>
        <v/>
      </c>
      <c r="P72" s="82" t="str">
        <f>IF('IWP21'!Std3dot1b = 0, "", 'IWP21'!Std3dot1b)</f>
        <v/>
      </c>
      <c r="Q72" s="82" t="str">
        <f>IF('IWP21'!Std3dot1c = 0, "", 'IWP21'!Std3dot1c)</f>
        <v/>
      </c>
      <c r="R72" s="82" t="str">
        <f>IF('IWP21'!Std3dot1 = 0, "", 'IWP21'!Std3dot1)</f>
        <v/>
      </c>
      <c r="S72" s="82" t="str">
        <f>IF('IWP21'!Std3dot2a = 0, "", 'IWP21'!Std3dot2a)</f>
        <v/>
      </c>
      <c r="T72" s="82" t="str">
        <f>IF('IWP21'!Std3dot2b = 0, "", 'IWP21'!Std3dot2b)</f>
        <v/>
      </c>
      <c r="U72" s="82" t="str">
        <f>IF('IWP21'!Std3dot2c = 0, "", 'IWP21'!Std3dot2c)</f>
        <v/>
      </c>
      <c r="V72" s="82" t="str">
        <f>IF('IWP21'!Std3dot2d = 0, "", 'IWP21'!Std3dot2d)</f>
        <v/>
      </c>
      <c r="W72" s="82" t="str">
        <f>IF('IWP21'!Std3dot2 = 0, "", 'IWP21'!Std3dot2)</f>
        <v/>
      </c>
      <c r="X72" s="82" t="str">
        <f>IF('IWP21'!Std3dot3 = 0, "", 'IWP21'!Std3dot3)</f>
        <v/>
      </c>
      <c r="Y72" s="82" t="str">
        <f>IF('IWP21'!Std3dot4 = 0, "", 'IWP21'!Std3dot4)</f>
        <v/>
      </c>
      <c r="Z72" s="82" t="str">
        <f>IF('IWP21'!Std3dot5 = 0, "", 'IWP21'!Std3dot5)</f>
        <v/>
      </c>
      <c r="AA72" s="82" t="str">
        <f>IF('IWP21'!Std3dot6 = 0, "", 'IWP21'!Std3dot6)</f>
        <v/>
      </c>
      <c r="AB72" s="89">
        <f>'IWP21'!Std4dot1a</f>
        <v>0</v>
      </c>
      <c r="AC72" s="89">
        <f>'IWP21'!Std4dot1b</f>
        <v>0</v>
      </c>
      <c r="AD72" s="89">
        <f>IF('IWP21'!Std4dot1c = "", 0, 'IWP21'!Std4dot1c)</f>
        <v>0</v>
      </c>
      <c r="AE72" s="89">
        <f>'IWP21'!Std4dot1d</f>
        <v>0</v>
      </c>
      <c r="AF72" s="89">
        <f>IF('IWP21'!Std4dot1e = "", 0, 'IWP21'!Std4dot1e)</f>
        <v>0</v>
      </c>
      <c r="AG72" s="82" t="str">
        <f>IF('IWP21'!Std4dot1f = 0, "", 'IWP21'!Std4dot1f)</f>
        <v/>
      </c>
      <c r="AH72" s="87" t="str">
        <f>IF('IWP21'!Std4dot1 = 0, "", 'IWP21'!Std4dot1)</f>
        <v/>
      </c>
      <c r="AI72" s="43"/>
      <c r="AJ72" s="43"/>
    </row>
    <row r="73" spans="1:36" x14ac:dyDescent="0.2">
      <c r="A73" s="73" t="s">
        <v>303</v>
      </c>
      <c r="B73" s="83">
        <f>IF('Samples (Print)'!D26=DATE(1900,1,0), DATE(1900,1,1), 'Samples (Print)'!D26)</f>
        <v>1</v>
      </c>
      <c r="C73" s="83">
        <f>IF('Samples (Print)'!E26=DATE(1900,1,0), DATE(1900,1,1),'Samples (Print)'!E26)</f>
        <v>1</v>
      </c>
      <c r="D73" s="81">
        <f>'IWP22'!SampleNumber</f>
        <v>22</v>
      </c>
      <c r="E73" s="81">
        <f>'IWP22'!ClientID</f>
        <v>0</v>
      </c>
      <c r="F73" s="122"/>
      <c r="G73" s="122"/>
      <c r="H73" s="82" t="str">
        <f ca="1">IF('IWP22'!ContractNumber = 0, "", 'IWP22'!ContractNumber)</f>
        <v/>
      </c>
      <c r="I73" s="82" t="str">
        <f>IF('IWP22'!ContractType = 0, "", 'IWP22'!ContractType)</f>
        <v>TAS</v>
      </c>
      <c r="J73" s="82" t="str">
        <f>IF('IWP22'!CompletedByLastName = 0, "", 'IWP22'!CompletedByLastName)</f>
        <v/>
      </c>
      <c r="K73" s="82" t="str">
        <f>IF('IWP22'!CompletedByFirstName = 0, "", 'IWP22'!CompletedByFirstName)</f>
        <v/>
      </c>
      <c r="L73" s="83">
        <f>IF('IWP22'!DateCompleted=DATE(1900,1,0), DATE(1900,1,1), 'IWP22'!DateCompleted)</f>
        <v>1</v>
      </c>
      <c r="M73" s="82" t="str">
        <f>IF('IWP22'!Std2dot1 = 0, "", 'IWP22'!Std2dot1)</f>
        <v/>
      </c>
      <c r="N73" s="82" t="str">
        <f>IF('IWP22'!Std2dot2 = 0, "", 'IWP22'!Std2dot2)</f>
        <v/>
      </c>
      <c r="O73" s="82" t="str">
        <f>IF('IWP22'!Std3dot1a = 0, "", 'IWP22'!Std3dot1a)</f>
        <v/>
      </c>
      <c r="P73" s="82" t="str">
        <f>IF('IWP22'!Std3dot1b = 0, "", 'IWP22'!Std3dot1b)</f>
        <v/>
      </c>
      <c r="Q73" s="82" t="str">
        <f>IF('IWP22'!Std3dot1c = 0, "", 'IWP22'!Std3dot1c)</f>
        <v/>
      </c>
      <c r="R73" s="82" t="str">
        <f>IF('IWP22'!Std3dot1 = 0, "", 'IWP22'!Std3dot1)</f>
        <v/>
      </c>
      <c r="S73" s="82" t="str">
        <f>IF('IWP22'!Std3dot2a = 0, "", 'IWP22'!Std3dot2a)</f>
        <v/>
      </c>
      <c r="T73" s="82" t="str">
        <f>IF('IWP22'!Std3dot2b = 0, "", 'IWP22'!Std3dot2b)</f>
        <v/>
      </c>
      <c r="U73" s="82" t="str">
        <f>IF('IWP22'!Std3dot2c = 0, "", 'IWP22'!Std3dot2c)</f>
        <v/>
      </c>
      <c r="V73" s="82" t="str">
        <f>IF('IWP22'!Std3dot2d = 0, "", 'IWP22'!Std3dot2d)</f>
        <v/>
      </c>
      <c r="W73" s="82" t="str">
        <f>IF('IWP22'!Std3dot2 = 0, "", 'IWP22'!Std3dot2)</f>
        <v/>
      </c>
      <c r="X73" s="82" t="str">
        <f>IF('IWP22'!Std3dot3 = 0, "", 'IWP22'!Std3dot3)</f>
        <v/>
      </c>
      <c r="Y73" s="82" t="str">
        <f>IF('IWP22'!Std3dot4 = 0, "", 'IWP22'!Std3dot4)</f>
        <v/>
      </c>
      <c r="Z73" s="82" t="str">
        <f>IF('IWP22'!Std3dot5 = 0, "", 'IWP22'!Std3dot5)</f>
        <v/>
      </c>
      <c r="AA73" s="82" t="str">
        <f>IF('IWP22'!Std3dot6 = 0, "", 'IWP22'!Std3dot6)</f>
        <v/>
      </c>
      <c r="AB73" s="89">
        <f>'IWP22'!Std4dot1a</f>
        <v>0</v>
      </c>
      <c r="AC73" s="89">
        <f>'IWP22'!Std4dot1b</f>
        <v>0</v>
      </c>
      <c r="AD73" s="89">
        <f>IF('IWP22'!Std4dot1c = "", 0, 'IWP22'!Std4dot1c)</f>
        <v>0</v>
      </c>
      <c r="AE73" s="89">
        <f>'IWP22'!Std4dot1d</f>
        <v>0</v>
      </c>
      <c r="AF73" s="89">
        <f>IF('IWP22'!Std4dot1e = "", 0, 'IWP22'!Std4dot1e)</f>
        <v>0</v>
      </c>
      <c r="AG73" s="82" t="str">
        <f>IF('IWP22'!Std4dot1f = 0, "", 'IWP22'!Std4dot1f)</f>
        <v/>
      </c>
      <c r="AH73" s="87" t="str">
        <f>IF('IWP22'!Std4dot1 = 0, "", 'IWP22'!Std4dot1)</f>
        <v/>
      </c>
      <c r="AI73" s="43"/>
      <c r="AJ73" s="43"/>
    </row>
    <row r="74" spans="1:36" x14ac:dyDescent="0.2">
      <c r="A74" s="73" t="s">
        <v>304</v>
      </c>
      <c r="B74" s="83">
        <f>IF('Samples (Print)'!D27=DATE(1900,1,0), DATE(1900,1,1), 'Samples (Print)'!D27)</f>
        <v>1</v>
      </c>
      <c r="C74" s="83">
        <f>IF('Samples (Print)'!E27=DATE(1900,1,0), DATE(1900,1,1),'Samples (Print)'!E27)</f>
        <v>1</v>
      </c>
      <c r="D74" s="81">
        <f>'IWP23'!SampleNumber</f>
        <v>23</v>
      </c>
      <c r="E74" s="81">
        <f>'IWP23'!ClientID</f>
        <v>0</v>
      </c>
      <c r="F74" s="122"/>
      <c r="G74" s="122"/>
      <c r="H74" s="82" t="str">
        <f ca="1">IF('IWP23'!ContractNumber = 0, "", 'IWP23'!ContractNumber)</f>
        <v/>
      </c>
      <c r="I74" s="82" t="str">
        <f>IF('IWP23'!ContractType = 0, "", 'IWP23'!ContractType)</f>
        <v>TAS</v>
      </c>
      <c r="J74" s="82" t="str">
        <f>IF('IWP23'!CompletedByLastName = 0, "", 'IWP23'!CompletedByLastName)</f>
        <v/>
      </c>
      <c r="K74" s="82" t="str">
        <f>IF('IWP23'!CompletedByFirstName = 0, "", 'IWP23'!CompletedByFirstName)</f>
        <v/>
      </c>
      <c r="L74" s="83">
        <f>IF('IWP23'!DateCompleted=DATE(1900,1,0), DATE(1900,1,1), 'IWP23'!DateCompleted)</f>
        <v>1</v>
      </c>
      <c r="M74" s="82" t="str">
        <f>IF('IWP23'!Std2dot1 = 0, "", 'IWP23'!Std2dot1)</f>
        <v/>
      </c>
      <c r="N74" s="82" t="str">
        <f>IF('IWP23'!Std2dot2 = 0, "", 'IWP23'!Std2dot2)</f>
        <v/>
      </c>
      <c r="O74" s="82" t="str">
        <f>IF('IWP23'!Std3dot1a = 0, "", 'IWP23'!Std3dot1a)</f>
        <v/>
      </c>
      <c r="P74" s="82" t="str">
        <f>IF('IWP23'!Std3dot1b = 0, "", 'IWP23'!Std3dot1b)</f>
        <v/>
      </c>
      <c r="Q74" s="82" t="str">
        <f>IF('IWP23'!Std3dot1c = 0, "", 'IWP23'!Std3dot1c)</f>
        <v/>
      </c>
      <c r="R74" s="82" t="str">
        <f>IF('IWP23'!Std3dot1 = 0, "", 'IWP23'!Std3dot1)</f>
        <v/>
      </c>
      <c r="S74" s="82" t="str">
        <f>IF('IWP23'!Std3dot2a = 0, "", 'IWP23'!Std3dot2a)</f>
        <v/>
      </c>
      <c r="T74" s="82" t="str">
        <f>IF('IWP23'!Std3dot2b = 0, "", 'IWP23'!Std3dot2b)</f>
        <v/>
      </c>
      <c r="U74" s="82" t="str">
        <f>IF('IWP23'!Std3dot2c = 0, "", 'IWP23'!Std3dot2c)</f>
        <v/>
      </c>
      <c r="V74" s="82" t="str">
        <f>IF('IWP23'!Std3dot2d = 0, "", 'IWP23'!Std3dot2d)</f>
        <v/>
      </c>
      <c r="W74" s="82" t="str">
        <f>IF('IWP23'!Std3dot2 = 0, "", 'IWP23'!Std3dot2)</f>
        <v/>
      </c>
      <c r="X74" s="82" t="str">
        <f>IF('IWP23'!Std3dot3 = 0, "", 'IWP23'!Std3dot3)</f>
        <v/>
      </c>
      <c r="Y74" s="82" t="str">
        <f>IF('IWP23'!Std3dot4 = 0, "", 'IWP23'!Std3dot4)</f>
        <v/>
      </c>
      <c r="Z74" s="82" t="str">
        <f>IF('IWP23'!Std3dot5 = 0, "", 'IWP23'!Std3dot5)</f>
        <v/>
      </c>
      <c r="AA74" s="82" t="str">
        <f>IF('IWP23'!Std3dot6 = 0, "", 'IWP23'!Std3dot6)</f>
        <v/>
      </c>
      <c r="AB74" s="89">
        <f>'IWP23'!Std4dot1a</f>
        <v>0</v>
      </c>
      <c r="AC74" s="89">
        <f>'IWP23'!Std4dot1b</f>
        <v>0</v>
      </c>
      <c r="AD74" s="89">
        <f>IF('IWP23'!Std4dot1c = "", 0, 'IWP23'!Std4dot1c)</f>
        <v>0</v>
      </c>
      <c r="AE74" s="89">
        <f>'IWP23'!Std4dot1d</f>
        <v>0</v>
      </c>
      <c r="AF74" s="89">
        <f>IF('IWP23'!Std4dot1e = "", 0, 'IWP23'!Std4dot1e)</f>
        <v>0</v>
      </c>
      <c r="AG74" s="82" t="str">
        <f>IF('IWP23'!Std4dot1f = 0, "", 'IWP23'!Std4dot1f)</f>
        <v/>
      </c>
      <c r="AH74" s="87" t="str">
        <f>IF('IWP23'!Std4dot1 = 0, "", 'IWP23'!Std4dot1)</f>
        <v/>
      </c>
      <c r="AI74" s="43"/>
      <c r="AJ74" s="43"/>
    </row>
    <row r="75" spans="1:36" x14ac:dyDescent="0.2">
      <c r="A75" s="73" t="s">
        <v>305</v>
      </c>
      <c r="B75" s="83">
        <f>IF('Samples (Print)'!D28=DATE(1900,1,0), DATE(1900,1,1), 'Samples (Print)'!D28)</f>
        <v>1</v>
      </c>
      <c r="C75" s="83">
        <f>IF('Samples (Print)'!E28=DATE(1900,1,0), DATE(1900,1,1),'Samples (Print)'!E28)</f>
        <v>1</v>
      </c>
      <c r="D75" s="81">
        <f>'IWP24'!SampleNumber</f>
        <v>24</v>
      </c>
      <c r="E75" s="81">
        <f>'IWP24'!ClientID</f>
        <v>0</v>
      </c>
      <c r="F75" s="122"/>
      <c r="G75" s="122"/>
      <c r="H75" s="82" t="str">
        <f ca="1">IF('IWP24'!ContractNumber = 0, "", 'IWP24'!ContractNumber)</f>
        <v/>
      </c>
      <c r="I75" s="82" t="str">
        <f>IF('IWP24'!ContractType = 0, "", 'IWP24'!ContractType)</f>
        <v>TAS</v>
      </c>
      <c r="J75" s="82" t="str">
        <f>IF('IWP24'!CompletedByLastName = 0, "", 'IWP24'!CompletedByLastName)</f>
        <v/>
      </c>
      <c r="K75" s="82" t="str">
        <f>IF('IWP24'!CompletedByFirstName = 0, "", 'IWP24'!CompletedByFirstName)</f>
        <v/>
      </c>
      <c r="L75" s="83">
        <f>IF('IWP24'!DateCompleted=DATE(1900,1,0), DATE(1900,1,1), 'IWP24'!DateCompleted)</f>
        <v>1</v>
      </c>
      <c r="M75" s="82" t="str">
        <f>IF('IWP24'!Std2dot1 = 0, "", 'IWP24'!Std2dot1)</f>
        <v/>
      </c>
      <c r="N75" s="82" t="str">
        <f>IF('IWP24'!Std2dot2 = 0, "", 'IWP24'!Std2dot2)</f>
        <v/>
      </c>
      <c r="O75" s="82" t="str">
        <f>IF('IWP24'!Std3dot1a = 0, "", 'IWP24'!Std3dot1a)</f>
        <v/>
      </c>
      <c r="P75" s="82" t="str">
        <f>IF('IWP24'!Std3dot1b = 0, "", 'IWP24'!Std3dot1b)</f>
        <v/>
      </c>
      <c r="Q75" s="82" t="str">
        <f>IF('IWP24'!Std3dot1c = 0, "", 'IWP24'!Std3dot1c)</f>
        <v/>
      </c>
      <c r="R75" s="82" t="str">
        <f>IF('IWP24'!Std3dot1 = 0, "", 'IWP24'!Std3dot1)</f>
        <v/>
      </c>
      <c r="S75" s="82" t="str">
        <f>IF('IWP24'!Std3dot2a = 0, "", 'IWP24'!Std3dot2a)</f>
        <v/>
      </c>
      <c r="T75" s="82" t="str">
        <f>IF('IWP24'!Std3dot2b = 0, "", 'IWP24'!Std3dot2b)</f>
        <v/>
      </c>
      <c r="U75" s="82" t="str">
        <f>IF('IWP24'!Std3dot2c = 0, "", 'IWP24'!Std3dot2c)</f>
        <v/>
      </c>
      <c r="V75" s="82" t="str">
        <f>IF('IWP24'!Std3dot2d = 0, "", 'IWP24'!Std3dot2d)</f>
        <v/>
      </c>
      <c r="W75" s="82" t="str">
        <f>IF('IWP24'!Std3dot2 = 0, "", 'IWP24'!Std3dot2)</f>
        <v/>
      </c>
      <c r="X75" s="82" t="str">
        <f>IF('IWP24'!Std3dot3 = 0, "", 'IWP24'!Std3dot3)</f>
        <v/>
      </c>
      <c r="Y75" s="82" t="str">
        <f>IF('IWP24'!Std3dot4 = 0, "", 'IWP24'!Std3dot4)</f>
        <v/>
      </c>
      <c r="Z75" s="82" t="str">
        <f>IF('IWP24'!Std3dot5 = 0, "", 'IWP24'!Std3dot5)</f>
        <v/>
      </c>
      <c r="AA75" s="82" t="str">
        <f>IF('IWP24'!Std3dot6 = 0, "", 'IWP24'!Std3dot6)</f>
        <v/>
      </c>
      <c r="AB75" s="89">
        <f>'IWP24'!Std4dot1a</f>
        <v>0</v>
      </c>
      <c r="AC75" s="89">
        <f>'IWP24'!Std4dot1b</f>
        <v>0</v>
      </c>
      <c r="AD75" s="89">
        <f>IF('IWP24'!Std4dot1c = "", 0, 'IWP24'!Std4dot1c)</f>
        <v>0</v>
      </c>
      <c r="AE75" s="89">
        <f>'IWP24'!Std4dot1d</f>
        <v>0</v>
      </c>
      <c r="AF75" s="89">
        <f>IF('IWP24'!Std4dot1e = "", 0, 'IWP24'!Std4dot1e)</f>
        <v>0</v>
      </c>
      <c r="AG75" s="82" t="str">
        <f>IF('IWP24'!Std4dot1f = 0, "", 'IWP24'!Std4dot1f)</f>
        <v/>
      </c>
      <c r="AH75" s="87" t="str">
        <f>IF('IWP24'!Std4dot1 = 0, "", 'IWP24'!Std4dot1)</f>
        <v/>
      </c>
      <c r="AI75" s="43"/>
      <c r="AJ75" s="43"/>
    </row>
    <row r="76" spans="1:36" x14ac:dyDescent="0.2">
      <c r="A76" s="73" t="s">
        <v>306</v>
      </c>
      <c r="B76" s="83">
        <f>IF('Samples (Print)'!D29=DATE(1900,1,0), DATE(1900,1,1), 'Samples (Print)'!D29)</f>
        <v>1</v>
      </c>
      <c r="C76" s="83">
        <f>IF('Samples (Print)'!E29=DATE(1900,1,0), DATE(1900,1,1),'Samples (Print)'!E29)</f>
        <v>1</v>
      </c>
      <c r="D76" s="81">
        <f>'IWP25'!SampleNumber</f>
        <v>25</v>
      </c>
      <c r="E76" s="81">
        <f>'IWP25'!ClientID</f>
        <v>0</v>
      </c>
      <c r="F76" s="122"/>
      <c r="G76" s="122"/>
      <c r="H76" s="82" t="str">
        <f ca="1">IF('IWP25'!ContractNumber = 0, "", 'IWP25'!ContractNumber)</f>
        <v/>
      </c>
      <c r="I76" s="82" t="str">
        <f>IF('IWP25'!ContractType = 0, "", 'IWP25'!ContractType)</f>
        <v>TAS</v>
      </c>
      <c r="J76" s="82" t="str">
        <f>IF('IWP25'!CompletedByLastName = 0, "", 'IWP25'!CompletedByLastName)</f>
        <v/>
      </c>
      <c r="K76" s="82" t="str">
        <f>IF('IWP25'!CompletedByFirstName = 0, "", 'IWP25'!CompletedByFirstName)</f>
        <v/>
      </c>
      <c r="L76" s="83">
        <f>IF('IWP25'!DateCompleted=DATE(1900,1,0), DATE(1900,1,1), 'IWP25'!DateCompleted)</f>
        <v>1</v>
      </c>
      <c r="M76" s="82" t="str">
        <f>IF('IWP25'!Std2dot1 = 0, "", 'IWP25'!Std2dot1)</f>
        <v/>
      </c>
      <c r="N76" s="82" t="str">
        <f>IF('IWP25'!Std2dot2 = 0, "", 'IWP25'!Std2dot2)</f>
        <v/>
      </c>
      <c r="O76" s="82" t="str">
        <f>IF('IWP25'!Std3dot1a = 0, "", 'IWP25'!Std3dot1a)</f>
        <v/>
      </c>
      <c r="P76" s="82" t="str">
        <f>IF('IWP25'!Std3dot1b = 0, "", 'IWP25'!Std3dot1b)</f>
        <v/>
      </c>
      <c r="Q76" s="82" t="str">
        <f>IF('IWP25'!Std3dot1c = 0, "", 'IWP25'!Std3dot1c)</f>
        <v/>
      </c>
      <c r="R76" s="82" t="str">
        <f>IF('IWP25'!Std3dot1 = 0, "", 'IWP25'!Std3dot1)</f>
        <v/>
      </c>
      <c r="S76" s="82" t="str">
        <f>IF('IWP25'!Std3dot2a = 0, "", 'IWP25'!Std3dot2a)</f>
        <v/>
      </c>
      <c r="T76" s="82" t="str">
        <f>IF('IWP25'!Std3dot2b = 0, "", 'IWP25'!Std3dot2b)</f>
        <v/>
      </c>
      <c r="U76" s="82" t="str">
        <f>IF('IWP25'!Std3dot2c = 0, "", 'IWP25'!Std3dot2c)</f>
        <v/>
      </c>
      <c r="V76" s="82" t="str">
        <f>IF('IWP25'!Std3dot2d = 0, "", 'IWP25'!Std3dot2d)</f>
        <v/>
      </c>
      <c r="W76" s="82" t="str">
        <f>IF('IWP25'!Std3dot2 = 0, "", 'IWP25'!Std3dot2)</f>
        <v/>
      </c>
      <c r="X76" s="82" t="str">
        <f>IF('IWP25'!Std3dot3 = 0, "", 'IWP25'!Std3dot3)</f>
        <v/>
      </c>
      <c r="Y76" s="82" t="str">
        <f>IF('IWP25'!Std3dot4 = 0, "", 'IWP25'!Std3dot4)</f>
        <v/>
      </c>
      <c r="Z76" s="82" t="str">
        <f>IF('IWP25'!Std3dot5 = 0, "", 'IWP25'!Std3dot5)</f>
        <v/>
      </c>
      <c r="AA76" s="82" t="str">
        <f>IF('IWP25'!Std3dot6 = 0, "", 'IWP25'!Std3dot6)</f>
        <v/>
      </c>
      <c r="AB76" s="89">
        <f>'IWP25'!Std4dot1a</f>
        <v>0</v>
      </c>
      <c r="AC76" s="89">
        <f>'IWP25'!Std4dot1b</f>
        <v>0</v>
      </c>
      <c r="AD76" s="89">
        <f>IF('IWP25'!Std4dot1c = "", 0, 'IWP25'!Std4dot1c)</f>
        <v>0</v>
      </c>
      <c r="AE76" s="89">
        <f>'IWP25'!Std4dot1d</f>
        <v>0</v>
      </c>
      <c r="AF76" s="89">
        <f>IF('IWP25'!Std4dot1e = "", 0, 'IWP25'!Std4dot1e)</f>
        <v>0</v>
      </c>
      <c r="AG76" s="82" t="str">
        <f>IF('IWP25'!Std4dot1f = 0, "", 'IWP25'!Std4dot1f)</f>
        <v/>
      </c>
      <c r="AH76" s="87" t="str">
        <f>IF('IWP25'!Std4dot1 = 0, "", 'IWP25'!Std4dot1)</f>
        <v/>
      </c>
      <c r="AI76" s="43"/>
      <c r="AJ76" s="43"/>
    </row>
    <row r="77" spans="1:36" x14ac:dyDescent="0.2">
      <c r="A77" s="73" t="s">
        <v>307</v>
      </c>
      <c r="B77" s="83">
        <f>IF('Samples (Print)'!D30=DATE(1900,1,0), DATE(1900,1,1), 'Samples (Print)'!D30)</f>
        <v>1</v>
      </c>
      <c r="C77" s="83">
        <f>IF('Samples (Print)'!E30=DATE(1900,1,0), DATE(1900,1,1),'Samples (Print)'!E30)</f>
        <v>1</v>
      </c>
      <c r="D77" s="81">
        <f>'IWP26'!SampleNumber</f>
        <v>26</v>
      </c>
      <c r="E77" s="81">
        <f>'IWP26'!ClientID</f>
        <v>0</v>
      </c>
      <c r="F77" s="122"/>
      <c r="G77" s="122"/>
      <c r="H77" s="82" t="str">
        <f ca="1">IF('IWP26'!ContractNumber = 0, "", 'IWP26'!ContractNumber)</f>
        <v/>
      </c>
      <c r="I77" s="82" t="str">
        <f>IF('IWP26'!ContractType = 0, "", 'IWP26'!ContractType)</f>
        <v>TAS</v>
      </c>
      <c r="J77" s="82" t="str">
        <f>IF('IWP26'!CompletedByLastName = 0, "", 'IWP26'!CompletedByLastName)</f>
        <v/>
      </c>
      <c r="K77" s="82" t="str">
        <f>IF('IWP26'!CompletedByFirstName = 0, "", 'IWP26'!CompletedByFirstName)</f>
        <v/>
      </c>
      <c r="L77" s="83">
        <f>IF('IWP26'!DateCompleted=DATE(1900,1,0), DATE(1900,1,1), 'IWP26'!DateCompleted)</f>
        <v>1</v>
      </c>
      <c r="M77" s="82" t="str">
        <f>IF('IWP26'!Std2dot1 = 0, "", 'IWP26'!Std2dot1)</f>
        <v/>
      </c>
      <c r="N77" s="82" t="str">
        <f>IF('IWP26'!Std2dot2 = 0, "", 'IWP26'!Std2dot2)</f>
        <v/>
      </c>
      <c r="O77" s="82" t="str">
        <f>IF('IWP26'!Std3dot1a = 0, "", 'IWP26'!Std3dot1a)</f>
        <v/>
      </c>
      <c r="P77" s="82" t="str">
        <f>IF('IWP26'!Std3dot1b = 0, "", 'IWP26'!Std3dot1b)</f>
        <v/>
      </c>
      <c r="Q77" s="82" t="str">
        <f>IF('IWP26'!Std3dot1c = 0, "", 'IWP26'!Std3dot1c)</f>
        <v/>
      </c>
      <c r="R77" s="82" t="str">
        <f>IF('IWP26'!Std3dot1 = 0, "", 'IWP26'!Std3dot1)</f>
        <v/>
      </c>
      <c r="S77" s="82" t="str">
        <f>IF('IWP26'!Std3dot2a = 0, "", 'IWP26'!Std3dot2a)</f>
        <v/>
      </c>
      <c r="T77" s="82" t="str">
        <f>IF('IWP26'!Std3dot2b = 0, "", 'IWP26'!Std3dot2b)</f>
        <v/>
      </c>
      <c r="U77" s="82" t="str">
        <f>IF('IWP26'!Std3dot2c = 0, "", 'IWP26'!Std3dot2c)</f>
        <v/>
      </c>
      <c r="V77" s="82" t="str">
        <f>IF('IWP26'!Std3dot2d = 0, "", 'IWP26'!Std3dot2d)</f>
        <v/>
      </c>
      <c r="W77" s="82" t="str">
        <f>IF('IWP26'!Std3dot2 = 0, "", 'IWP26'!Std3dot2)</f>
        <v/>
      </c>
      <c r="X77" s="82" t="str">
        <f>IF('IWP26'!Std3dot3 = 0, "", 'IWP26'!Std3dot3)</f>
        <v/>
      </c>
      <c r="Y77" s="82" t="str">
        <f>IF('IWP26'!Std3dot4 = 0, "", 'IWP26'!Std3dot4)</f>
        <v/>
      </c>
      <c r="Z77" s="82" t="str">
        <f>IF('IWP26'!Std3dot5 = 0, "", 'IWP26'!Std3dot5)</f>
        <v/>
      </c>
      <c r="AA77" s="82" t="str">
        <f>IF('IWP26'!Std3dot6 = 0, "", 'IWP26'!Std3dot6)</f>
        <v/>
      </c>
      <c r="AB77" s="89">
        <f>'IWP26'!Std4dot1a</f>
        <v>0</v>
      </c>
      <c r="AC77" s="89">
        <f>'IWP26'!Std4dot1b</f>
        <v>0</v>
      </c>
      <c r="AD77" s="89">
        <f>IF('IWP26'!Std4dot1c = "", 0, 'IWP26'!Std4dot1c)</f>
        <v>0</v>
      </c>
      <c r="AE77" s="89">
        <f>'IWP26'!Std4dot1d</f>
        <v>0</v>
      </c>
      <c r="AF77" s="89">
        <f>IF('IWP26'!Std4dot1e = "", 0, 'IWP26'!Std4dot1e)</f>
        <v>0</v>
      </c>
      <c r="AG77" s="82" t="str">
        <f>IF('IWP26'!Std4dot1f = 0, "", 'IWP26'!Std4dot1f)</f>
        <v/>
      </c>
      <c r="AH77" s="87" t="str">
        <f>IF('IWP26'!Std4dot1 = 0, "", 'IWP26'!Std4dot1)</f>
        <v/>
      </c>
      <c r="AI77" s="43"/>
      <c r="AJ77" s="43"/>
    </row>
    <row r="78" spans="1:36" x14ac:dyDescent="0.2">
      <c r="A78" s="73" t="s">
        <v>308</v>
      </c>
      <c r="B78" s="83">
        <f>IF('Samples (Print)'!D31=DATE(1900,1,0), DATE(1900,1,1), 'Samples (Print)'!D31)</f>
        <v>1</v>
      </c>
      <c r="C78" s="83">
        <f>IF('Samples (Print)'!E31=DATE(1900,1,0), DATE(1900,1,1),'Samples (Print)'!E31)</f>
        <v>1</v>
      </c>
      <c r="D78" s="81">
        <f>'IWP27'!SampleNumber</f>
        <v>27</v>
      </c>
      <c r="E78" s="81">
        <f>'IWP27'!ClientID</f>
        <v>0</v>
      </c>
      <c r="F78" s="122"/>
      <c r="G78" s="122"/>
      <c r="H78" s="82" t="str">
        <f ca="1">IF('IWP27'!ContractNumber = 0, "", 'IWP27'!ContractNumber)</f>
        <v/>
      </c>
      <c r="I78" s="82" t="str">
        <f>IF('IWP27'!ContractType = 0, "", 'IWP27'!ContractType)</f>
        <v>TAS</v>
      </c>
      <c r="J78" s="82" t="str">
        <f>IF('IWP27'!CompletedByLastName = 0, "", 'IWP27'!CompletedByLastName)</f>
        <v/>
      </c>
      <c r="K78" s="82" t="str">
        <f>IF('IWP27'!CompletedByFirstName = 0, "", 'IWP27'!CompletedByFirstName)</f>
        <v/>
      </c>
      <c r="L78" s="83">
        <f>IF('IWP27'!DateCompleted=DATE(1900,1,0), DATE(1900,1,1), 'IWP27'!DateCompleted)</f>
        <v>1</v>
      </c>
      <c r="M78" s="82" t="str">
        <f>IF('IWP27'!Std2dot1 = 0, "", 'IWP27'!Std2dot1)</f>
        <v/>
      </c>
      <c r="N78" s="82" t="str">
        <f>IF('IWP27'!Std2dot2 = 0, "", 'IWP27'!Std2dot2)</f>
        <v/>
      </c>
      <c r="O78" s="82" t="str">
        <f>IF('IWP27'!Std3dot1a = 0, "", 'IWP27'!Std3dot1a)</f>
        <v/>
      </c>
      <c r="P78" s="82" t="str">
        <f>IF('IWP27'!Std3dot1b = 0, "", 'IWP27'!Std3dot1b)</f>
        <v/>
      </c>
      <c r="Q78" s="82" t="str">
        <f>IF('IWP27'!Std3dot1c = 0, "", 'IWP27'!Std3dot1c)</f>
        <v/>
      </c>
      <c r="R78" s="82" t="str">
        <f>IF('IWP27'!Std3dot1 = 0, "", 'IWP27'!Std3dot1)</f>
        <v/>
      </c>
      <c r="S78" s="82" t="str">
        <f>IF('IWP27'!Std3dot2a = 0, "", 'IWP27'!Std3dot2a)</f>
        <v/>
      </c>
      <c r="T78" s="82" t="str">
        <f>IF('IWP27'!Std3dot2b = 0, "", 'IWP27'!Std3dot2b)</f>
        <v/>
      </c>
      <c r="U78" s="82" t="str">
        <f>IF('IWP27'!Std3dot2c = 0, "", 'IWP27'!Std3dot2c)</f>
        <v/>
      </c>
      <c r="V78" s="82" t="str">
        <f>IF('IWP27'!Std3dot2d = 0, "", 'IWP27'!Std3dot2d)</f>
        <v/>
      </c>
      <c r="W78" s="82" t="str">
        <f>IF('IWP27'!Std3dot2 = 0, "", 'IWP27'!Std3dot2)</f>
        <v/>
      </c>
      <c r="X78" s="82" t="str">
        <f>IF('IWP27'!Std3dot3 = 0, "", 'IWP27'!Std3dot3)</f>
        <v/>
      </c>
      <c r="Y78" s="82" t="str">
        <f>IF('IWP27'!Std3dot4 = 0, "", 'IWP27'!Std3dot4)</f>
        <v/>
      </c>
      <c r="Z78" s="82" t="str">
        <f>IF('IWP27'!Std3dot5 = 0, "", 'IWP27'!Std3dot5)</f>
        <v/>
      </c>
      <c r="AA78" s="82" t="str">
        <f>IF('IWP27'!Std3dot6 = 0, "", 'IWP27'!Std3dot6)</f>
        <v/>
      </c>
      <c r="AB78" s="89">
        <f>'IWP27'!Std4dot1a</f>
        <v>0</v>
      </c>
      <c r="AC78" s="89">
        <f>'IWP27'!Std4dot1b</f>
        <v>0</v>
      </c>
      <c r="AD78" s="89">
        <f>IF('IWP27'!Std4dot1c = "", 0, 'IWP27'!Std4dot1c)</f>
        <v>0</v>
      </c>
      <c r="AE78" s="89">
        <f>'IWP27'!Std4dot1d</f>
        <v>0</v>
      </c>
      <c r="AF78" s="89">
        <f>IF('IWP27'!Std4dot1e = "", 0, 'IWP27'!Std4dot1e)</f>
        <v>0</v>
      </c>
      <c r="AG78" s="82" t="str">
        <f>IF('IWP27'!Std4dot1f = 0, "", 'IWP27'!Std4dot1f)</f>
        <v/>
      </c>
      <c r="AH78" s="87" t="str">
        <f>IF('IWP27'!Std4dot1 = 0, "", 'IWP27'!Std4dot1)</f>
        <v/>
      </c>
      <c r="AI78" s="43"/>
      <c r="AJ78" s="43"/>
    </row>
    <row r="79" spans="1:36" x14ac:dyDescent="0.2">
      <c r="A79" s="73" t="s">
        <v>309</v>
      </c>
      <c r="B79" s="83">
        <f>IF('Samples (Print)'!D32=DATE(1900,1,0), DATE(1900,1,1), 'Samples (Print)'!D32)</f>
        <v>1</v>
      </c>
      <c r="C79" s="83">
        <f>IF('Samples (Print)'!E32=DATE(1900,1,0), DATE(1900,1,1),'Samples (Print)'!E32)</f>
        <v>1</v>
      </c>
      <c r="D79" s="81">
        <f>'IWP28'!SampleNumber</f>
        <v>28</v>
      </c>
      <c r="E79" s="81">
        <f>'IWP28'!ClientID</f>
        <v>0</v>
      </c>
      <c r="F79" s="122"/>
      <c r="G79" s="122"/>
      <c r="H79" s="82" t="str">
        <f ca="1">IF('IWP28'!ContractNumber = 0, "", 'IWP28'!ContractNumber)</f>
        <v/>
      </c>
      <c r="I79" s="82" t="str">
        <f>IF('IWP28'!ContractType = 0, "", 'IWP28'!ContractType)</f>
        <v>TAS</v>
      </c>
      <c r="J79" s="82" t="str">
        <f>IF('IWP28'!CompletedByLastName = 0, "", 'IWP28'!CompletedByLastName)</f>
        <v/>
      </c>
      <c r="K79" s="82" t="str">
        <f>IF('IWP28'!CompletedByFirstName = 0, "", 'IWP28'!CompletedByFirstName)</f>
        <v/>
      </c>
      <c r="L79" s="83">
        <f>IF('IWP28'!DateCompleted=DATE(1900,1,0), DATE(1900,1,1), 'IWP28'!DateCompleted)</f>
        <v>1</v>
      </c>
      <c r="M79" s="82" t="str">
        <f>IF('IWP28'!Std2dot1 = 0, "", 'IWP28'!Std2dot1)</f>
        <v/>
      </c>
      <c r="N79" s="82" t="str">
        <f>IF('IWP28'!Std2dot2 = 0, "", 'IWP28'!Std2dot2)</f>
        <v/>
      </c>
      <c r="O79" s="82" t="str">
        <f>IF('IWP28'!Std3dot1a = 0, "", 'IWP28'!Std3dot1a)</f>
        <v/>
      </c>
      <c r="P79" s="82" t="str">
        <f>IF('IWP28'!Std3dot1b = 0, "", 'IWP28'!Std3dot1b)</f>
        <v/>
      </c>
      <c r="Q79" s="82" t="str">
        <f>IF('IWP28'!Std3dot1c = 0, "", 'IWP28'!Std3dot1c)</f>
        <v/>
      </c>
      <c r="R79" s="82" t="str">
        <f>IF('IWP28'!Std3dot1 = 0, "", 'IWP28'!Std3dot1)</f>
        <v/>
      </c>
      <c r="S79" s="82" t="str">
        <f>IF('IWP28'!Std3dot2a = 0, "", 'IWP28'!Std3dot2a)</f>
        <v/>
      </c>
      <c r="T79" s="82" t="str">
        <f>IF('IWP28'!Std3dot2b = 0, "", 'IWP28'!Std3dot2b)</f>
        <v/>
      </c>
      <c r="U79" s="82" t="str">
        <f>IF('IWP28'!Std3dot2c = 0, "", 'IWP28'!Std3dot2c)</f>
        <v/>
      </c>
      <c r="V79" s="82" t="str">
        <f>IF('IWP28'!Std3dot2d = 0, "", 'IWP28'!Std3dot2d)</f>
        <v/>
      </c>
      <c r="W79" s="82" t="str">
        <f>IF('IWP28'!Std3dot2 = 0, "", 'IWP28'!Std3dot2)</f>
        <v/>
      </c>
      <c r="X79" s="82" t="str">
        <f>IF('IWP28'!Std3dot3 = 0, "", 'IWP28'!Std3dot3)</f>
        <v/>
      </c>
      <c r="Y79" s="82" t="str">
        <f>IF('IWP28'!Std3dot4 = 0, "", 'IWP28'!Std3dot4)</f>
        <v/>
      </c>
      <c r="Z79" s="82" t="str">
        <f>IF('IWP28'!Std3dot5 = 0, "", 'IWP28'!Std3dot5)</f>
        <v/>
      </c>
      <c r="AA79" s="82" t="str">
        <f>IF('IWP28'!Std3dot6 = 0, "", 'IWP28'!Std3dot6)</f>
        <v/>
      </c>
      <c r="AB79" s="89">
        <f>'IWP28'!Std4dot1a</f>
        <v>0</v>
      </c>
      <c r="AC79" s="89">
        <f>'IWP28'!Std4dot1b</f>
        <v>0</v>
      </c>
      <c r="AD79" s="89">
        <f>IF('IWP28'!Std4dot1c = "", 0, 'IWP28'!Std4dot1c)</f>
        <v>0</v>
      </c>
      <c r="AE79" s="89">
        <f>'IWP28'!Std4dot1d</f>
        <v>0</v>
      </c>
      <c r="AF79" s="89">
        <f>IF('IWP28'!Std4dot1e = "", 0, 'IWP28'!Std4dot1e)</f>
        <v>0</v>
      </c>
      <c r="AG79" s="82" t="str">
        <f>IF('IWP28'!Std4dot1f = 0, "", 'IWP28'!Std4dot1f)</f>
        <v/>
      </c>
      <c r="AH79" s="87" t="str">
        <f>IF('IWP28'!Std4dot1 = 0, "", 'IWP28'!Std4dot1)</f>
        <v/>
      </c>
      <c r="AI79" s="43"/>
      <c r="AJ79" s="43"/>
    </row>
    <row r="80" spans="1:36" x14ac:dyDescent="0.2">
      <c r="A80" s="73" t="s">
        <v>310</v>
      </c>
      <c r="B80" s="83">
        <f>IF('Samples (Print)'!D33=DATE(1900,1,0), DATE(1900,1,1), 'Samples (Print)'!D33)</f>
        <v>1</v>
      </c>
      <c r="C80" s="83">
        <f>IF('Samples (Print)'!E33=DATE(1900,1,0), DATE(1900,1,1),'Samples (Print)'!E33)</f>
        <v>1</v>
      </c>
      <c r="D80" s="81">
        <f>'IWP29'!SampleNumber</f>
        <v>29</v>
      </c>
      <c r="E80" s="81">
        <f>'IWP29'!ClientID</f>
        <v>0</v>
      </c>
      <c r="F80" s="122"/>
      <c r="G80" s="122"/>
      <c r="H80" s="82" t="str">
        <f ca="1">IF('IWP29'!ContractNumber = 0, "", 'IWP29'!ContractNumber)</f>
        <v/>
      </c>
      <c r="I80" s="82" t="str">
        <f>IF('IWP29'!ContractType = 0, "", 'IWP29'!ContractType)</f>
        <v>TAS</v>
      </c>
      <c r="J80" s="82" t="str">
        <f>IF('IWP29'!CompletedByLastName = 0, "", 'IWP29'!CompletedByLastName)</f>
        <v/>
      </c>
      <c r="K80" s="82" t="str">
        <f>IF('IWP29'!CompletedByFirstName = 0, "", 'IWP29'!CompletedByFirstName)</f>
        <v/>
      </c>
      <c r="L80" s="83">
        <f>IF('IWP29'!DateCompleted=DATE(1900,1,0), DATE(1900,1,1), 'IWP29'!DateCompleted)</f>
        <v>1</v>
      </c>
      <c r="M80" s="82" t="str">
        <f>IF('IWP29'!Std2dot1 = 0, "", 'IWP29'!Std2dot1)</f>
        <v/>
      </c>
      <c r="N80" s="82" t="str">
        <f>IF('IWP29'!Std2dot2 = 0, "", 'IWP29'!Std2dot2)</f>
        <v/>
      </c>
      <c r="O80" s="82" t="str">
        <f>IF('IWP29'!Std3dot1a = 0, "", 'IWP29'!Std3dot1a)</f>
        <v/>
      </c>
      <c r="P80" s="82" t="str">
        <f>IF('IWP29'!Std3dot1b = 0, "", 'IWP29'!Std3dot1b)</f>
        <v/>
      </c>
      <c r="Q80" s="82" t="str">
        <f>IF('IWP29'!Std3dot1c = 0, "", 'IWP29'!Std3dot1c)</f>
        <v/>
      </c>
      <c r="R80" s="82" t="str">
        <f>IF('IWP29'!Std3dot1 = 0, "", 'IWP29'!Std3dot1)</f>
        <v/>
      </c>
      <c r="S80" s="82" t="str">
        <f>IF('IWP29'!Std3dot2a = 0, "", 'IWP29'!Std3dot2a)</f>
        <v/>
      </c>
      <c r="T80" s="82" t="str">
        <f>IF('IWP29'!Std3dot2b = 0, "", 'IWP29'!Std3dot2b)</f>
        <v/>
      </c>
      <c r="U80" s="82" t="str">
        <f>IF('IWP29'!Std3dot2c = 0, "", 'IWP29'!Std3dot2c)</f>
        <v/>
      </c>
      <c r="V80" s="82" t="str">
        <f>IF('IWP29'!Std3dot2d = 0, "", 'IWP29'!Std3dot2d)</f>
        <v/>
      </c>
      <c r="W80" s="82" t="str">
        <f>IF('IWP29'!Std3dot2 = 0, "", 'IWP29'!Std3dot2)</f>
        <v/>
      </c>
      <c r="X80" s="82" t="str">
        <f>IF('IWP29'!Std3dot3 = 0, "", 'IWP29'!Std3dot3)</f>
        <v/>
      </c>
      <c r="Y80" s="82" t="str">
        <f>IF('IWP29'!Std3dot4 = 0, "", 'IWP29'!Std3dot4)</f>
        <v/>
      </c>
      <c r="Z80" s="82" t="str">
        <f>IF('IWP29'!Std3dot5 = 0, "", 'IWP29'!Std3dot5)</f>
        <v/>
      </c>
      <c r="AA80" s="82" t="str">
        <f>IF('IWP29'!Std3dot6 = 0, "", 'IWP29'!Std3dot6)</f>
        <v/>
      </c>
      <c r="AB80" s="89">
        <f>'IWP29'!Std4dot1a</f>
        <v>0</v>
      </c>
      <c r="AC80" s="89">
        <f>'IWP29'!Std4dot1b</f>
        <v>0</v>
      </c>
      <c r="AD80" s="89">
        <f>IF('IWP29'!Std4dot1c = "", 0, 'IWP29'!Std4dot1c)</f>
        <v>0</v>
      </c>
      <c r="AE80" s="89">
        <f>'IWP29'!Std4dot1d</f>
        <v>0</v>
      </c>
      <c r="AF80" s="89">
        <f>IF('IWP29'!Std4dot1e = "", 0, 'IWP29'!Std4dot1e)</f>
        <v>0</v>
      </c>
      <c r="AG80" s="82" t="str">
        <f>IF('IWP29'!Std4dot1f = 0, "", 'IWP29'!Std4dot1f)</f>
        <v/>
      </c>
      <c r="AH80" s="87" t="str">
        <f>IF('IWP29'!Std4dot1 = 0, "", 'IWP29'!Std4dot1)</f>
        <v/>
      </c>
      <c r="AI80" s="43"/>
      <c r="AJ80" s="43"/>
    </row>
    <row r="81" spans="1:36" ht="13.5" thickBot="1" x14ac:dyDescent="0.25">
      <c r="A81" s="71" t="s">
        <v>311</v>
      </c>
      <c r="B81" s="76">
        <f>IF('Samples (Print)'!D34=DATE(1900,1,0), DATE(1900,1,1), 'Samples (Print)'!D34)</f>
        <v>1</v>
      </c>
      <c r="C81" s="76">
        <f>IF('Samples (Print)'!E34=DATE(1900,1,0), DATE(1900,1,1),'Samples (Print)'!E34)</f>
        <v>1</v>
      </c>
      <c r="D81" s="77">
        <f>'IWP30'!SampleNumber</f>
        <v>30</v>
      </c>
      <c r="E81" s="77">
        <f>'IWP30'!ClientID</f>
        <v>0</v>
      </c>
      <c r="F81" s="123"/>
      <c r="G81" s="123"/>
      <c r="H81" s="75" t="str">
        <f ca="1">IF('IWP30'!ContractNumber = 0, "", 'IWP30'!ContractNumber)</f>
        <v/>
      </c>
      <c r="I81" s="75" t="str">
        <f>IF('IWP30'!ContractType = 0, "", 'IWP30'!ContractType)</f>
        <v>TAS</v>
      </c>
      <c r="J81" s="75" t="str">
        <f>IF('IWP30'!CompletedByLastName = 0, "", 'IWP30'!CompletedByLastName)</f>
        <v/>
      </c>
      <c r="K81" s="75" t="str">
        <f>IF('IWP30'!CompletedByFirstName = 0, "", 'IWP30'!CompletedByFirstName)</f>
        <v/>
      </c>
      <c r="L81" s="76">
        <f>IF('IWP30'!DateCompleted=DATE(1900,1,0), DATE(1900,1,1), 'IWP30'!DateCompleted)</f>
        <v>1</v>
      </c>
      <c r="M81" s="75" t="str">
        <f>IF('IWP30'!Std2dot1 = 0, "", 'IWP30'!Std2dot1)</f>
        <v/>
      </c>
      <c r="N81" s="75" t="str">
        <f>IF('IWP30'!Std2dot2 = 0, "", 'IWP30'!Std2dot2)</f>
        <v/>
      </c>
      <c r="O81" s="75" t="str">
        <f>IF('IWP30'!Std3dot1a = 0, "", 'IWP30'!Std3dot1a)</f>
        <v/>
      </c>
      <c r="P81" s="75" t="str">
        <f>IF('IWP30'!Std3dot1b = 0, "", 'IWP30'!Std3dot1b)</f>
        <v/>
      </c>
      <c r="Q81" s="75" t="str">
        <f>IF('IWP30'!Std3dot1c = 0, "", 'IWP30'!Std3dot1c)</f>
        <v/>
      </c>
      <c r="R81" s="75" t="str">
        <f>IF('IWP30'!Std3dot1 = 0, "", 'IWP30'!Std3dot1)</f>
        <v/>
      </c>
      <c r="S81" s="75" t="str">
        <f>IF('IWP30'!Std3dot2a = 0, "", 'IWP30'!Std3dot2a)</f>
        <v/>
      </c>
      <c r="T81" s="75" t="str">
        <f>IF('IWP30'!Std3dot2b = 0, "", 'IWP30'!Std3dot2b)</f>
        <v/>
      </c>
      <c r="U81" s="75" t="str">
        <f>IF('IWP30'!Std3dot2c = 0, "", 'IWP30'!Std3dot2c)</f>
        <v/>
      </c>
      <c r="V81" s="75" t="str">
        <f>IF('IWP30'!Std3dot2d = 0, "", 'IWP30'!Std3dot2d)</f>
        <v/>
      </c>
      <c r="W81" s="75" t="str">
        <f>IF('IWP30'!Std3dot2 = 0, "", 'IWP30'!Std3dot2)</f>
        <v/>
      </c>
      <c r="X81" s="75" t="str">
        <f>IF('IWP30'!Std3dot3 = 0, "", 'IWP30'!Std3dot3)</f>
        <v/>
      </c>
      <c r="Y81" s="75" t="str">
        <f>IF('IWP30'!Std3dot4 = 0, "", 'IWP30'!Std3dot4)</f>
        <v/>
      </c>
      <c r="Z81" s="75" t="str">
        <f>IF('IWP30'!Std3dot5 = 0, "", 'IWP30'!Std3dot5)</f>
        <v/>
      </c>
      <c r="AA81" s="75" t="str">
        <f>IF('IWP30'!Std3dot6 = 0, "", 'IWP30'!Std3dot6)</f>
        <v/>
      </c>
      <c r="AB81" s="90">
        <f>'IWP30'!Std4dot1a</f>
        <v>0</v>
      </c>
      <c r="AC81" s="90">
        <f>'IWP30'!Std4dot1b</f>
        <v>0</v>
      </c>
      <c r="AD81" s="90">
        <f>IF('IWP30'!Std4dot1c = "", 0, 'IWP30'!Std4dot1c)</f>
        <v>0</v>
      </c>
      <c r="AE81" s="90">
        <f>'IWP30'!Std4dot1d</f>
        <v>0</v>
      </c>
      <c r="AF81" s="90">
        <f>IF('IWP30'!Std4dot1e = "", 0, 'IWP30'!Std4dot1e)</f>
        <v>0</v>
      </c>
      <c r="AG81" s="75" t="str">
        <f>IF('IWP30'!Std4dot1f = 0, "", 'IWP30'!Std4dot1f)</f>
        <v/>
      </c>
      <c r="AH81" s="88" t="str">
        <f>IF('IWP30'!Std4dot1 = 0, "", 'IWP30'!Std4dot1)</f>
        <v/>
      </c>
      <c r="AI81" s="137"/>
      <c r="AJ81" s="43"/>
    </row>
    <row r="83" spans="1:36" ht="13.5" thickBot="1" x14ac:dyDescent="0.25">
      <c r="A83" s="37" t="s">
        <v>347</v>
      </c>
    </row>
    <row r="84" spans="1:36" s="52" customFormat="1" ht="38.25" x14ac:dyDescent="0.2">
      <c r="A84" s="45" t="s">
        <v>276</v>
      </c>
      <c r="B84" s="48" t="s">
        <v>332</v>
      </c>
      <c r="C84" s="48" t="s">
        <v>333</v>
      </c>
      <c r="D84" s="48" t="s">
        <v>334</v>
      </c>
      <c r="E84" s="48" t="s">
        <v>335</v>
      </c>
      <c r="F84" s="48" t="s">
        <v>336</v>
      </c>
      <c r="G84" s="48" t="s">
        <v>341</v>
      </c>
      <c r="H84" s="48" t="s">
        <v>337</v>
      </c>
      <c r="I84" s="48" t="s">
        <v>338</v>
      </c>
      <c r="J84" s="48" t="s">
        <v>339</v>
      </c>
      <c r="K84" s="48" t="s">
        <v>340</v>
      </c>
      <c r="L84" s="51" t="s">
        <v>408</v>
      </c>
    </row>
    <row r="85" spans="1:36" x14ac:dyDescent="0.2">
      <c r="A85" s="73" t="s">
        <v>282</v>
      </c>
      <c r="B85" s="82" t="str">
        <f ca="1">IF(OFFSET('IWP01'!Std2EmployeeRequirements, 0, 0, 1, 1) = 0, "", OFFSET('IWP01'!Std2EmployeeRequirements, 0, 0, 1, 1))</f>
        <v/>
      </c>
      <c r="C85" s="82" t="str">
        <f ca="1">IF(OFFSET('IWP01'!Std2EmployeeRequirements, 0, 2, 1, 1) = 0, "", OFFSET('IWP01'!Std2EmployeeRequirements, 0, 2, 1, 1))</f>
        <v/>
      </c>
      <c r="D85" s="82" t="str">
        <f ca="1">IF(OFFSET('IWP01'!Std2EmployeeRequirements, 0, 3, 1, 1) = 0, "", OFFSET('IWP01'!Std2EmployeeRequirements, 0, 3, 1, 1))</f>
        <v/>
      </c>
      <c r="E85" s="82" t="str">
        <f ca="1">IF(OFFSET('IWP01'!Std2EmployeeRequirements, 0, 4, 1, 1) = 0, "", OFFSET('IWP01'!Std2EmployeeRequirements, 0, 4, 1, 1))</f>
        <v/>
      </c>
      <c r="F85" s="82" t="str">
        <f ca="1">IF(OFFSET('IWP01'!Std2EmployeeRequirements, 0,5, 1, 1) = 0, "", OFFSET('IWP01'!Std2EmployeeRequirements, 0,5, 1, 1))</f>
        <v/>
      </c>
      <c r="G85" s="82" t="str">
        <f ca="1">IF(OFFSET('IWP01'!Std2EmployeeRequirements, 0,6, 1, 1) = 0, "", OFFSET('IWP01'!Std2EmployeeRequirements, 0,6, 1, 1))</f>
        <v/>
      </c>
      <c r="H85" s="82" t="str">
        <f ca="1">IF(OFFSET('IWP01'!Std2EmployeeRequirements, 0, 8, 1, 1) = 0, "", OFFSET('IWP01'!Std2EmployeeRequirements, 0, 8, 1, 1))</f>
        <v/>
      </c>
      <c r="I85" s="82" t="str">
        <f ca="1">IF(OFFSET('IWP01'!Std2EmployeeRequirements, 0, 9, 1, 1) = 0, "", OFFSET('IWP01'!Std2EmployeeRequirements, 0, 9, 1, 1))</f>
        <v/>
      </c>
      <c r="J85" s="82" t="str">
        <f ca="1">IF(OFFSET('IWP01'!Std2EmployeeRequirements, 0,10, 1, 1) = 0, "", OFFSET('IWP01'!Std2EmployeeRequirements, 0,10, 1, 1))</f>
        <v/>
      </c>
      <c r="K85" s="82" t="str">
        <f ca="1">IF(OFFSET('IWP01'!Std2EmployeeRequirements, 0, 11, 1, 1) = 0, "", OFFSET('IWP01'!Std2EmployeeRequirements, 0, 11, 1, 1))</f>
        <v/>
      </c>
      <c r="L85" s="87" t="str">
        <f ca="1">IF(OFFSET('IWP01'!Std2EmployeeRequirements, 0, 7, 1, 1) = 0, "", OFFSET('IWP01'!Std2EmployeeRequirements, 0, 7, 1, 1))</f>
        <v/>
      </c>
    </row>
    <row r="86" spans="1:36" x14ac:dyDescent="0.2">
      <c r="A86" s="73" t="s">
        <v>282</v>
      </c>
      <c r="B86" s="82" t="str">
        <f ca="1">IF(OFFSET('IWP01'!Std2EmployeeRequirements, 1, 0, 1, 1) = 0, "", OFFSET('IWP01'!Std2EmployeeRequirements, 1, 0, 1, 1))</f>
        <v/>
      </c>
      <c r="C86" s="82" t="str">
        <f ca="1">IF(OFFSET('IWP01'!Std2EmployeeRequirements, 1, 2, 1, 1) = 0, "", OFFSET('IWP01'!Std2EmployeeRequirements, 1, 2, 1, 1))</f>
        <v/>
      </c>
      <c r="D86" s="82" t="str">
        <f ca="1">IF(OFFSET('IWP01'!Std2EmployeeRequirements, 1, 3, 1, 1) = 0, "", OFFSET('IWP01'!Std2EmployeeRequirements, 1, 3, 1, 1))</f>
        <v/>
      </c>
      <c r="E86" s="82" t="str">
        <f ca="1">IF(OFFSET('IWP01'!Std2EmployeeRequirements, 1, 4, 1, 1) = 0, "", OFFSET('IWP01'!Std2EmployeeRequirements, 1, 4, 1, 1))</f>
        <v/>
      </c>
      <c r="F86" s="82" t="str">
        <f ca="1">IF(OFFSET('IWP01'!Std2EmployeeRequirements, 1,5, 1, 1) = 0, "", OFFSET('IWP01'!Std2EmployeeRequirements, 1,5, 1, 1))</f>
        <v/>
      </c>
      <c r="G86" s="82" t="str">
        <f ca="1">IF(OFFSET('IWP01'!Std2EmployeeRequirements, 1,6, 1, 1) = 0, "", OFFSET('IWP01'!Std2EmployeeRequirements, 1,6, 1, 1))</f>
        <v/>
      </c>
      <c r="H86" s="82" t="str">
        <f ca="1">IF(OFFSET('IWP01'!Std2EmployeeRequirements, 1, 8, 1, 1) = 0, "", OFFSET('IWP01'!Std2EmployeeRequirements, 1, 8, 1, 1))</f>
        <v/>
      </c>
      <c r="I86" s="82" t="str">
        <f ca="1">IF(OFFSET('IWP01'!Std2EmployeeRequirements, 1, 9, 1, 1) = 0, "", OFFSET('IWP01'!Std2EmployeeRequirements, 1, 9, 1, 1))</f>
        <v/>
      </c>
      <c r="J86" s="82" t="str">
        <f ca="1">IF(OFFSET('IWP01'!Std2EmployeeRequirements, 1,10, 1, 1) = 0, "", OFFSET('IWP01'!Std2EmployeeRequirements, 1,10, 1, 1))</f>
        <v/>
      </c>
      <c r="K86" s="82" t="str">
        <f ca="1">IF(OFFSET('IWP01'!Std2EmployeeRequirements, 1, 11, 1, 1) = 0, "", OFFSET('IWP01'!Std2EmployeeRequirements, 1, 11, 1, 1))</f>
        <v/>
      </c>
      <c r="L86" s="87" t="str">
        <f ca="1">IF(OFFSET('IWP01'!Std2EmployeeRequirements, 1, 7, 1, 1) = 0, "", OFFSET('IWP01'!Std2EmployeeRequirements, 1, 7, 1, 1))</f>
        <v/>
      </c>
    </row>
    <row r="87" spans="1:36" x14ac:dyDescent="0.2">
      <c r="A87" s="73" t="s">
        <v>282</v>
      </c>
      <c r="B87" s="82" t="str">
        <f ca="1">IF(OFFSET('IWP01'!Std2EmployeeRequirements, 2, 0, 1, 1) = 0, "", OFFSET('IWP01'!Std2EmployeeRequirements, 2, 0, 1, 1))</f>
        <v/>
      </c>
      <c r="C87" s="82" t="str">
        <f ca="1">IF(OFFSET('IWP01'!Std2EmployeeRequirements, 2, 2, 1, 1) = 0, "", OFFSET('IWP01'!Std2EmployeeRequirements, 2, 2, 1, 1))</f>
        <v/>
      </c>
      <c r="D87" s="82" t="str">
        <f ca="1">IF(OFFSET('IWP01'!Std2EmployeeRequirements, 2, 3, 1, 1) = 0, "", OFFSET('IWP01'!Std2EmployeeRequirements, 2, 3, 1, 1))</f>
        <v/>
      </c>
      <c r="E87" s="82" t="str">
        <f ca="1">IF(OFFSET('IWP01'!Std2EmployeeRequirements, 2, 4, 1, 1) = 0, "", OFFSET('IWP01'!Std2EmployeeRequirements, 2, 4, 1, 1))</f>
        <v/>
      </c>
      <c r="F87" s="82" t="str">
        <f ca="1">IF(OFFSET('IWP01'!Std2EmployeeRequirements, 2,5, 1, 1) = 0, "", OFFSET('IWP01'!Std2EmployeeRequirements, 2,5, 1, 1))</f>
        <v/>
      </c>
      <c r="G87" s="82" t="str">
        <f ca="1">IF(OFFSET('IWP01'!Std2EmployeeRequirements, 2,6, 1, 1) = 0, "", OFFSET('IWP01'!Std2EmployeeRequirements, 2,6, 1, 1))</f>
        <v/>
      </c>
      <c r="H87" s="82" t="str">
        <f ca="1">IF(OFFSET('IWP01'!Std2EmployeeRequirements, 2, 8, 1, 1) = 0, "", OFFSET('IWP01'!Std2EmployeeRequirements, 2, 8, 1, 1))</f>
        <v/>
      </c>
      <c r="I87" s="82" t="str">
        <f ca="1">IF(OFFSET('IWP01'!Std2EmployeeRequirements, 2, 9, 1, 1) = 0, "", OFFSET('IWP01'!Std2EmployeeRequirements, 2, 9, 1, 1))</f>
        <v/>
      </c>
      <c r="J87" s="82" t="str">
        <f ca="1">IF(OFFSET('IWP01'!Std2EmployeeRequirements, 2,10, 1, 1) = 0, "", OFFSET('IWP01'!Std2EmployeeRequirements, 2,10, 1, 1))</f>
        <v/>
      </c>
      <c r="K87" s="82" t="str">
        <f ca="1">IF(OFFSET('IWP01'!Std2EmployeeRequirements, 2, 11, 1, 1) = 0, "", OFFSET('IWP01'!Std2EmployeeRequirements, 2, 11, 1, 1))</f>
        <v/>
      </c>
      <c r="L87" s="87" t="str">
        <f ca="1">IF(OFFSET('IWP01'!Std2EmployeeRequirements, 2, 7, 1, 1) = 0, "", OFFSET('IWP01'!Std2EmployeeRequirements, 2, 7, 1, 1))</f>
        <v/>
      </c>
    </row>
    <row r="88" spans="1:36" x14ac:dyDescent="0.2">
      <c r="A88" s="73" t="s">
        <v>282</v>
      </c>
      <c r="B88" s="82" t="str">
        <f ca="1">IF(OFFSET('IWP01'!Std2EmployeeRequirements, 3, 0, 1, 1) = 0, "", OFFSET('IWP01'!Std2EmployeeRequirements, 3, 0, 1, 1))</f>
        <v/>
      </c>
      <c r="C88" s="82" t="str">
        <f ca="1">IF(OFFSET('IWP01'!Std2EmployeeRequirements, 3, 2, 1, 1) = 0, "", OFFSET('IWP01'!Std2EmployeeRequirements, 3, 2, 1, 1))</f>
        <v/>
      </c>
      <c r="D88" s="82" t="str">
        <f ca="1">IF(OFFSET('IWP01'!Std2EmployeeRequirements, 3, 3, 1, 1) = 0, "", OFFSET('IWP01'!Std2EmployeeRequirements, 3, 3, 1, 1))</f>
        <v/>
      </c>
      <c r="E88" s="82" t="str">
        <f ca="1">IF(OFFSET('IWP01'!Std2EmployeeRequirements, 3, 4, 1, 1) = 0, "", OFFSET('IWP01'!Std2EmployeeRequirements, 3, 4, 1, 1))</f>
        <v/>
      </c>
      <c r="F88" s="82" t="str">
        <f ca="1">IF(OFFSET('IWP01'!Std2EmployeeRequirements, 3,5, 1, 1) = 0, "", OFFSET('IWP01'!Std2EmployeeRequirements, 3,5, 1, 1))</f>
        <v/>
      </c>
      <c r="G88" s="82" t="str">
        <f ca="1">IF(OFFSET('IWP01'!Std2EmployeeRequirements, 3,6, 1, 1) = 0, "", OFFSET('IWP01'!Std2EmployeeRequirements, 3,6, 1, 1))</f>
        <v/>
      </c>
      <c r="H88" s="82" t="str">
        <f ca="1">IF(OFFSET('IWP01'!Std2EmployeeRequirements, 3, 8, 1, 1) = 0, "", OFFSET('IWP01'!Std2EmployeeRequirements, 3, 8, 1, 1))</f>
        <v/>
      </c>
      <c r="I88" s="82" t="str">
        <f ca="1">IF(OFFSET('IWP01'!Std2EmployeeRequirements, 3, 9, 1, 1) = 0, "", OFFSET('IWP01'!Std2EmployeeRequirements, 3, 9, 1, 1))</f>
        <v/>
      </c>
      <c r="J88" s="82" t="str">
        <f ca="1">IF(OFFSET('IWP01'!Std2EmployeeRequirements, 3,10, 1, 1) = 0, "", OFFSET('IWP01'!Std2EmployeeRequirements, 3,10, 1, 1))</f>
        <v/>
      </c>
      <c r="K88" s="82" t="str">
        <f ca="1">IF(OFFSET('IWP01'!Std2EmployeeRequirements, 3, 11, 1, 1) = 0, "", OFFSET('IWP01'!Std2EmployeeRequirements, 3, 11, 1, 1))</f>
        <v/>
      </c>
      <c r="L88" s="87" t="str">
        <f ca="1">IF(OFFSET('IWP01'!Std2EmployeeRequirements, 3, 7, 1, 1) = 0, "", OFFSET('IWP01'!Std2EmployeeRequirements, 3, 7, 1, 1))</f>
        <v/>
      </c>
    </row>
    <row r="89" spans="1:36" x14ac:dyDescent="0.2">
      <c r="A89" s="73" t="s">
        <v>282</v>
      </c>
      <c r="B89" s="82" t="str">
        <f ca="1">IF(OFFSET('IWP01'!Std2EmployeeRequirements, 4, 0, 1, 1) = 0, "", OFFSET('IWP01'!Std2EmployeeRequirements, 4, 0, 1, 1))</f>
        <v/>
      </c>
      <c r="C89" s="82" t="str">
        <f ca="1">IF(OFFSET('IWP01'!Std2EmployeeRequirements, 4, 2, 1, 1) = 0, "", OFFSET('IWP01'!Std2EmployeeRequirements, 4, 2, 1, 1))</f>
        <v/>
      </c>
      <c r="D89" s="82" t="str">
        <f ca="1">IF(OFFSET('IWP01'!Std2EmployeeRequirements, 4, 3, 1, 1) = 0, "", OFFSET('IWP01'!Std2EmployeeRequirements, 4, 3, 1, 1))</f>
        <v/>
      </c>
      <c r="E89" s="82" t="str">
        <f ca="1">IF(OFFSET('IWP01'!Std2EmployeeRequirements, 4, 4, 1, 1) = 0, "", OFFSET('IWP01'!Std2EmployeeRequirements, 4, 4, 1, 1))</f>
        <v/>
      </c>
      <c r="F89" s="82" t="str">
        <f ca="1">IF(OFFSET('IWP01'!Std2EmployeeRequirements, 4,5, 1, 1) = 0, "", OFFSET('IWP01'!Std2EmployeeRequirements, 4,5, 1, 1))</f>
        <v/>
      </c>
      <c r="G89" s="82" t="str">
        <f ca="1">IF(OFFSET('IWP01'!Std2EmployeeRequirements, 4,6, 1, 1) = 0, "", OFFSET('IWP01'!Std2EmployeeRequirements, 4,6, 1, 1))</f>
        <v/>
      </c>
      <c r="H89" s="82" t="str">
        <f ca="1">IF(OFFSET('IWP01'!Std2EmployeeRequirements, 4, 8, 1, 1) = 0, "", OFFSET('IWP01'!Std2EmployeeRequirements, 4, 8, 1, 1))</f>
        <v/>
      </c>
      <c r="I89" s="82" t="str">
        <f ca="1">IF(OFFSET('IWP01'!Std2EmployeeRequirements, 4, 9, 1, 1) = 0, "", OFFSET('IWP01'!Std2EmployeeRequirements, 4, 9, 1, 1))</f>
        <v/>
      </c>
      <c r="J89" s="82" t="str">
        <f ca="1">IF(OFFSET('IWP01'!Std2EmployeeRequirements, 4,10, 1, 1) = 0, "", OFFSET('IWP01'!Std2EmployeeRequirements, 4,10, 1, 1))</f>
        <v/>
      </c>
      <c r="K89" s="82" t="str">
        <f ca="1">IF(OFFSET('IWP01'!Std2EmployeeRequirements, 4, 11, 1, 1) = 0, "", OFFSET('IWP01'!Std2EmployeeRequirements, 4, 11, 1, 1))</f>
        <v/>
      </c>
      <c r="L89" s="87" t="str">
        <f ca="1">IF(OFFSET('IWP01'!Std2EmployeeRequirements, 4, 7, 1, 1) = 0, "", OFFSET('IWP01'!Std2EmployeeRequirements, 4, 7, 1, 1))</f>
        <v/>
      </c>
    </row>
    <row r="90" spans="1:36" x14ac:dyDescent="0.2">
      <c r="A90" s="73" t="s">
        <v>282</v>
      </c>
      <c r="B90" s="82" t="str">
        <f ca="1">IF(OFFSET('IWP01'!Std2EmployeeRequirements, 5, 0, 1, 1) = 0, "", OFFSET('IWP01'!Std2EmployeeRequirements, 5, 0, 1, 1))</f>
        <v/>
      </c>
      <c r="C90" s="82" t="str">
        <f ca="1">IF(OFFSET('IWP01'!Std2EmployeeRequirements, 5, 2, 1, 1) = 0, "", OFFSET('IWP01'!Std2EmployeeRequirements, 5, 2, 1, 1))</f>
        <v/>
      </c>
      <c r="D90" s="82" t="str">
        <f ca="1">IF(OFFSET('IWP01'!Std2EmployeeRequirements, 5, 3, 1, 1) = 0, "", OFFSET('IWP01'!Std2EmployeeRequirements, 5, 3, 1, 1))</f>
        <v/>
      </c>
      <c r="E90" s="82" t="str">
        <f ca="1">IF(OFFSET('IWP01'!Std2EmployeeRequirements, 5, 4, 1, 1) = 0, "", OFFSET('IWP01'!Std2EmployeeRequirements, 5, 4, 1, 1))</f>
        <v/>
      </c>
      <c r="F90" s="82" t="str">
        <f ca="1">IF(OFFSET('IWP01'!Std2EmployeeRequirements, 5,5, 1, 1) = 0, "", OFFSET('IWP01'!Std2EmployeeRequirements, 5,5, 1, 1))</f>
        <v/>
      </c>
      <c r="G90" s="82" t="str">
        <f ca="1">IF(OFFSET('IWP01'!Std2EmployeeRequirements, 5,6, 1, 1) = 0, "", OFFSET('IWP01'!Std2EmployeeRequirements, 5,6, 1, 1))</f>
        <v/>
      </c>
      <c r="H90" s="82" t="str">
        <f ca="1">IF(OFFSET('IWP01'!Std2EmployeeRequirements, 5, 8, 1, 1) = 0, "", OFFSET('IWP01'!Std2EmployeeRequirements, 5, 8, 1, 1))</f>
        <v/>
      </c>
      <c r="I90" s="82" t="str">
        <f ca="1">IF(OFFSET('IWP01'!Std2EmployeeRequirements, 5, 9, 1, 1) = 0, "", OFFSET('IWP01'!Std2EmployeeRequirements, 5, 9, 1, 1))</f>
        <v/>
      </c>
      <c r="J90" s="82" t="str">
        <f ca="1">IF(OFFSET('IWP01'!Std2EmployeeRequirements, 5,10, 1, 1) = 0, "", OFFSET('IWP01'!Std2EmployeeRequirements, 5,10, 1, 1))</f>
        <v/>
      </c>
      <c r="K90" s="82" t="str">
        <f ca="1">IF(OFFSET('IWP01'!Std2EmployeeRequirements, 5, 11, 1, 1) = 0, "", OFFSET('IWP01'!Std2EmployeeRequirements, 5, 11, 1, 1))</f>
        <v/>
      </c>
      <c r="L90" s="87" t="str">
        <f ca="1">IF(OFFSET('IWP01'!Std2EmployeeRequirements, 5, 7, 1, 1) = 0, "", OFFSET('IWP01'!Std2EmployeeRequirements, 5, 7, 1, 1))</f>
        <v/>
      </c>
    </row>
    <row r="91" spans="1:36" x14ac:dyDescent="0.2">
      <c r="A91" s="73" t="s">
        <v>282</v>
      </c>
      <c r="B91" s="82" t="str">
        <f ca="1">IF(OFFSET('IWP01'!Std2EmployeeRequirements, 6, 0, 1, 1) = 0, "", OFFSET('IWP01'!Std2EmployeeRequirements, 6, 0, 1, 1))</f>
        <v/>
      </c>
      <c r="C91" s="82" t="str">
        <f ca="1">IF(OFFSET('IWP01'!Std2EmployeeRequirements, 6, 2, 1, 1) = 0, "", OFFSET('IWP01'!Std2EmployeeRequirements, 6, 2, 1, 1))</f>
        <v/>
      </c>
      <c r="D91" s="82" t="str">
        <f ca="1">IF(OFFSET('IWP01'!Std2EmployeeRequirements, 6, 3, 1, 1) = 0, "", OFFSET('IWP01'!Std2EmployeeRequirements, 6, 3, 1, 1))</f>
        <v/>
      </c>
      <c r="E91" s="82" t="str">
        <f ca="1">IF(OFFSET('IWP01'!Std2EmployeeRequirements, 6, 4, 1, 1) = 0, "", OFFSET('IWP01'!Std2EmployeeRequirements, 6, 4, 1, 1))</f>
        <v/>
      </c>
      <c r="F91" s="82" t="str">
        <f ca="1">IF(OFFSET('IWP01'!Std2EmployeeRequirements, 6,5, 1, 1) = 0, "", OFFSET('IWP01'!Std2EmployeeRequirements, 6,5, 1, 1))</f>
        <v/>
      </c>
      <c r="G91" s="82" t="str">
        <f ca="1">IF(OFFSET('IWP01'!Std2EmployeeRequirements, 6,6, 1, 1) = 0, "", OFFSET('IWP01'!Std2EmployeeRequirements, 6,6, 1, 1))</f>
        <v/>
      </c>
      <c r="H91" s="82" t="str">
        <f ca="1">IF(OFFSET('IWP01'!Std2EmployeeRequirements, 6, 8, 1, 1) = 0, "", OFFSET('IWP01'!Std2EmployeeRequirements, 6, 8, 1, 1))</f>
        <v/>
      </c>
      <c r="I91" s="82" t="str">
        <f ca="1">IF(OFFSET('IWP01'!Std2EmployeeRequirements, 6, 9, 1, 1) = 0, "", OFFSET('IWP01'!Std2EmployeeRequirements, 6, 9, 1, 1))</f>
        <v/>
      </c>
      <c r="J91" s="82" t="str">
        <f ca="1">IF(OFFSET('IWP01'!Std2EmployeeRequirements, 6,10, 1, 1) = 0, "", OFFSET('IWP01'!Std2EmployeeRequirements, 6,10, 1, 1))</f>
        <v/>
      </c>
      <c r="K91" s="82" t="str">
        <f ca="1">IF(OFFSET('IWP01'!Std2EmployeeRequirements, 6, 11, 1, 1) = 0, "", OFFSET('IWP01'!Std2EmployeeRequirements, 6, 11, 1, 1))</f>
        <v/>
      </c>
      <c r="L91" s="87" t="str">
        <f ca="1">IF(OFFSET('IWP01'!Std2EmployeeRequirements, 6, 7, 1, 1) = 0, "", OFFSET('IWP01'!Std2EmployeeRequirements, 6, 7, 1, 1))</f>
        <v/>
      </c>
    </row>
    <row r="92" spans="1:36" x14ac:dyDescent="0.2">
      <c r="A92" s="73" t="s">
        <v>282</v>
      </c>
      <c r="B92" s="82" t="str">
        <f ca="1">IF(OFFSET('IWP01'!Std2EmployeeRequirements, 7, 0, 1, 1) = 0, "", OFFSET('IWP01'!Std2EmployeeRequirements, 7, 0, 1, 1))</f>
        <v/>
      </c>
      <c r="C92" s="82" t="str">
        <f ca="1">IF(OFFSET('IWP01'!Std2EmployeeRequirements, 7, 2, 1, 1) = 0, "", OFFSET('IWP01'!Std2EmployeeRequirements, 7, 2, 1, 1))</f>
        <v/>
      </c>
      <c r="D92" s="82" t="str">
        <f ca="1">IF(OFFSET('IWP01'!Std2EmployeeRequirements, 7, 3, 1, 1) = 0, "", OFFSET('IWP01'!Std2EmployeeRequirements, 7, 3, 1, 1))</f>
        <v/>
      </c>
      <c r="E92" s="82" t="str">
        <f ca="1">IF(OFFSET('IWP01'!Std2EmployeeRequirements, 7, 4, 1, 1) = 0, "", OFFSET('IWP01'!Std2EmployeeRequirements, 7, 4, 1, 1))</f>
        <v/>
      </c>
      <c r="F92" s="82" t="str">
        <f ca="1">IF(OFFSET('IWP01'!Std2EmployeeRequirements, 7,5, 1, 1) = 0, "", OFFSET('IWP01'!Std2EmployeeRequirements, 7,5, 1, 1))</f>
        <v/>
      </c>
      <c r="G92" s="82" t="str">
        <f ca="1">IF(OFFSET('IWP01'!Std2EmployeeRequirements, 7,6, 1, 1) = 0, "", OFFSET('IWP01'!Std2EmployeeRequirements, 7,6, 1, 1))</f>
        <v/>
      </c>
      <c r="H92" s="82" t="str">
        <f ca="1">IF(OFFSET('IWP01'!Std2EmployeeRequirements, 7, 8, 1, 1) = 0, "", OFFSET('IWP01'!Std2EmployeeRequirements, 7, 8, 1, 1))</f>
        <v/>
      </c>
      <c r="I92" s="82" t="str">
        <f ca="1">IF(OFFSET('IWP01'!Std2EmployeeRequirements, 7, 9, 1, 1) = 0, "", OFFSET('IWP01'!Std2EmployeeRequirements, 7, 9, 1, 1))</f>
        <v/>
      </c>
      <c r="J92" s="82" t="str">
        <f ca="1">IF(OFFSET('IWP01'!Std2EmployeeRequirements, 7,10, 1, 1) = 0, "", OFFSET('IWP01'!Std2EmployeeRequirements, 7,10, 1, 1))</f>
        <v/>
      </c>
      <c r="K92" s="82" t="str">
        <f ca="1">IF(OFFSET('IWP01'!Std2EmployeeRequirements, 7, 11, 1, 1) = 0, "", OFFSET('IWP01'!Std2EmployeeRequirements, 7, 11, 1, 1))</f>
        <v/>
      </c>
      <c r="L92" s="87" t="str">
        <f ca="1">IF(OFFSET('IWP01'!Std2EmployeeRequirements, 7, 7, 1, 1) = 0, "", OFFSET('IWP01'!Std2EmployeeRequirements, 7, 7, 1, 1))</f>
        <v/>
      </c>
    </row>
    <row r="93" spans="1:36" x14ac:dyDescent="0.2">
      <c r="A93" s="73" t="s">
        <v>282</v>
      </c>
      <c r="B93" s="82" t="str">
        <f ca="1">IF(OFFSET('IWP01'!Std2EmployeeRequirements, 8, 0, 1, 1) = 0, "", OFFSET('IWP01'!Std2EmployeeRequirements, 8, 0, 1, 1))</f>
        <v/>
      </c>
      <c r="C93" s="82" t="str">
        <f ca="1">IF(OFFSET('IWP01'!Std2EmployeeRequirements, 8, 2, 1, 1) = 0, "", OFFSET('IWP01'!Std2EmployeeRequirements, 8, 2, 1, 1))</f>
        <v/>
      </c>
      <c r="D93" s="82" t="str">
        <f ca="1">IF(OFFSET('IWP01'!Std2EmployeeRequirements, 8, 3, 1, 1) = 0, "", OFFSET('IWP01'!Std2EmployeeRequirements, 8, 3, 1, 1))</f>
        <v/>
      </c>
      <c r="E93" s="82" t="str">
        <f ca="1">IF(OFFSET('IWP01'!Std2EmployeeRequirements, 8, 4, 1, 1) = 0, "", OFFSET('IWP01'!Std2EmployeeRequirements, 8, 4, 1, 1))</f>
        <v/>
      </c>
      <c r="F93" s="82" t="str">
        <f ca="1">IF(OFFSET('IWP01'!Std2EmployeeRequirements, 8,5, 1, 1) = 0, "", OFFSET('IWP01'!Std2EmployeeRequirements, 8,5, 1, 1))</f>
        <v/>
      </c>
      <c r="G93" s="82" t="str">
        <f ca="1">IF(OFFSET('IWP01'!Std2EmployeeRequirements, 8,6, 1, 1) = 0, "", OFFSET('IWP01'!Std2EmployeeRequirements, 8,6, 1, 1))</f>
        <v/>
      </c>
      <c r="H93" s="82" t="str">
        <f ca="1">IF(OFFSET('IWP01'!Std2EmployeeRequirements, 8, 8, 1, 1) = 0, "", OFFSET('IWP01'!Std2EmployeeRequirements, 8, 8, 1, 1))</f>
        <v/>
      </c>
      <c r="I93" s="82" t="str">
        <f ca="1">IF(OFFSET('IWP01'!Std2EmployeeRequirements, 8, 9, 1, 1) = 0, "", OFFSET('IWP01'!Std2EmployeeRequirements, 8, 9, 1, 1))</f>
        <v/>
      </c>
      <c r="J93" s="82" t="str">
        <f ca="1">IF(OFFSET('IWP01'!Std2EmployeeRequirements, 8,10, 1, 1) = 0, "", OFFSET('IWP01'!Std2EmployeeRequirements, 8,10, 1, 1))</f>
        <v/>
      </c>
      <c r="K93" s="82" t="str">
        <f ca="1">IF(OFFSET('IWP01'!Std2EmployeeRequirements, 8, 11, 1, 1) = 0, "", OFFSET('IWP01'!Std2EmployeeRequirements, 8, 11, 1, 1))</f>
        <v/>
      </c>
      <c r="L93" s="87" t="str">
        <f ca="1">IF(OFFSET('IWP01'!Std2EmployeeRequirements, 8, 7, 1, 1) = 0, "", OFFSET('IWP01'!Std2EmployeeRequirements, 8, 7, 1, 1))</f>
        <v/>
      </c>
    </row>
    <row r="94" spans="1:36" x14ac:dyDescent="0.2">
      <c r="A94" s="73" t="s">
        <v>282</v>
      </c>
      <c r="B94" s="82" t="str">
        <f ca="1">IF(OFFSET('IWP01'!Std2EmployeeRequirements, 9, 0, 1, 1) = 0, "", OFFSET('IWP01'!Std2EmployeeRequirements, 9, 0, 1, 1))</f>
        <v/>
      </c>
      <c r="C94" s="82" t="str">
        <f ca="1">IF(OFFSET('IWP01'!Std2EmployeeRequirements, 9, 2, 1, 1) = 0, "", OFFSET('IWP01'!Std2EmployeeRequirements, 9, 2, 1, 1))</f>
        <v/>
      </c>
      <c r="D94" s="82" t="str">
        <f ca="1">IF(OFFSET('IWP01'!Std2EmployeeRequirements, 9, 3, 1, 1) = 0, "", OFFSET('IWP01'!Std2EmployeeRequirements, 9, 3, 1, 1))</f>
        <v/>
      </c>
      <c r="E94" s="82" t="str">
        <f ca="1">IF(OFFSET('IWP01'!Std2EmployeeRequirements, 9, 4, 1, 1) = 0, "", OFFSET('IWP01'!Std2EmployeeRequirements, 9, 4, 1, 1))</f>
        <v/>
      </c>
      <c r="F94" s="82" t="str">
        <f ca="1">IF(OFFSET('IWP01'!Std2EmployeeRequirements, 9,5, 1, 1) = 0, "", OFFSET('IWP01'!Std2EmployeeRequirements, 9,5, 1, 1))</f>
        <v/>
      </c>
      <c r="G94" s="82" t="str">
        <f ca="1">IF(OFFSET('IWP01'!Std2EmployeeRequirements, 9,6, 1, 1) = 0, "", OFFSET('IWP01'!Std2EmployeeRequirements, 9,6, 1, 1))</f>
        <v/>
      </c>
      <c r="H94" s="82" t="str">
        <f ca="1">IF(OFFSET('IWP01'!Std2EmployeeRequirements, 9, 8, 1, 1) = 0, "", OFFSET('IWP01'!Std2EmployeeRequirements, 9, 8, 1, 1))</f>
        <v/>
      </c>
      <c r="I94" s="82" t="str">
        <f ca="1">IF(OFFSET('IWP01'!Std2EmployeeRequirements, 9, 9, 1, 1) = 0, "", OFFSET('IWP01'!Std2EmployeeRequirements, 9, 9, 1, 1))</f>
        <v/>
      </c>
      <c r="J94" s="82" t="str">
        <f ca="1">IF(OFFSET('IWP01'!Std2EmployeeRequirements, 9,10, 1, 1) = 0, "", OFFSET('IWP01'!Std2EmployeeRequirements, 9,10, 1, 1))</f>
        <v/>
      </c>
      <c r="K94" s="82" t="str">
        <f ca="1">IF(OFFSET('IWP01'!Std2EmployeeRequirements, 9, 11, 1, 1) = 0, "", OFFSET('IWP01'!Std2EmployeeRequirements, 9, 11, 1, 1))</f>
        <v/>
      </c>
      <c r="L94" s="87" t="str">
        <f ca="1">IF(OFFSET('IWP01'!Std2EmployeeRequirements, 9, 7, 1, 1) = 0, "", OFFSET('IWP01'!Std2EmployeeRequirements, 9, 7, 1, 1))</f>
        <v/>
      </c>
    </row>
    <row r="95" spans="1:36" x14ac:dyDescent="0.2">
      <c r="A95" s="73" t="s">
        <v>283</v>
      </c>
      <c r="B95" s="82" t="str">
        <f ca="1">IF(OFFSET('IWP02'!Std2EmployeeRequirements, 0, 0, 1, 1) = 0, "", OFFSET('IWP02'!Std2EmployeeRequirements, 0, 0, 1, 1))</f>
        <v/>
      </c>
      <c r="C95" s="82" t="str">
        <f ca="1">IF(OFFSET('IWP02'!Std2EmployeeRequirements, 0, 2, 1, 1) = 0, "", OFFSET('IWP02'!Std2EmployeeRequirements, 0, 2, 1, 1))</f>
        <v/>
      </c>
      <c r="D95" s="82" t="str">
        <f ca="1">IF(OFFSET('IWP02'!Std2EmployeeRequirements, 0, 3, 1, 1) = 0, "", OFFSET('IWP02'!Std2EmployeeRequirements, 0, 3, 1, 1))</f>
        <v/>
      </c>
      <c r="E95" s="82" t="str">
        <f ca="1">IF(OFFSET('IWP02'!Std2EmployeeRequirements, 0, 4, 1, 1) = 0, "", OFFSET('IWP02'!Std2EmployeeRequirements, 0, 4, 1, 1))</f>
        <v/>
      </c>
      <c r="F95" s="82" t="str">
        <f ca="1">IF(OFFSET('IWP02'!Std2EmployeeRequirements, 0,5, 1, 1) = 0, "", OFFSET('IWP02'!Std2EmployeeRequirements, 0,5, 1, 1))</f>
        <v/>
      </c>
      <c r="G95" s="82" t="str">
        <f ca="1">IF(OFFSET('IWP02'!Std2EmployeeRequirements, 0,6, 1, 1) = 0, "", OFFSET('IWP02'!Std2EmployeeRequirements, 0,6, 1, 1))</f>
        <v/>
      </c>
      <c r="H95" s="82" t="str">
        <f ca="1">IF(OFFSET('IWP02'!Std2EmployeeRequirements, 0, 8, 1, 1) = 0, "", OFFSET('IWP02'!Std2EmployeeRequirements, 0, 8, 1, 1))</f>
        <v/>
      </c>
      <c r="I95" s="82" t="str">
        <f ca="1">IF(OFFSET('IWP02'!Std2EmployeeRequirements, 0, 9, 1, 1) = 0, "", OFFSET('IWP02'!Std2EmployeeRequirements, 0, 9, 1, 1))</f>
        <v/>
      </c>
      <c r="J95" s="82" t="str">
        <f ca="1">IF(OFFSET('IWP02'!Std2EmployeeRequirements, 0,10, 1, 1) = 0, "", OFFSET('IWP02'!Std2EmployeeRequirements, 0,10, 1, 1))</f>
        <v/>
      </c>
      <c r="K95" s="82" t="str">
        <f ca="1">IF(OFFSET('IWP02'!Std2EmployeeRequirements, 0, 11, 1, 1) = 0, "", OFFSET('IWP02'!Std2EmployeeRequirements, 0, 11, 1, 1))</f>
        <v/>
      </c>
      <c r="L95" s="87" t="str">
        <f ca="1">IF(OFFSET('IWP02'!Std2EmployeeRequirements, 0, 7, 1, 1) = 0, "", OFFSET('IWP02'!Std2EmployeeRequirements, 0, 7, 1, 1))</f>
        <v/>
      </c>
    </row>
    <row r="96" spans="1:36" x14ac:dyDescent="0.2">
      <c r="A96" s="73" t="s">
        <v>283</v>
      </c>
      <c r="B96" s="82" t="str">
        <f ca="1">IF(OFFSET('IWP02'!Std2EmployeeRequirements, 1, 0, 1, 1) = 0, "", OFFSET('IWP02'!Std2EmployeeRequirements, 1, 0, 1, 1))</f>
        <v/>
      </c>
      <c r="C96" s="82" t="str">
        <f ca="1">IF(OFFSET('IWP02'!Std2EmployeeRequirements, 1, 2, 1, 1) = 0, "", OFFSET('IWP02'!Std2EmployeeRequirements, 1, 2, 1, 1))</f>
        <v/>
      </c>
      <c r="D96" s="82" t="str">
        <f ca="1">IF(OFFSET('IWP02'!Std2EmployeeRequirements, 1, 3, 1, 1) = 0, "", OFFSET('IWP02'!Std2EmployeeRequirements, 1, 3, 1, 1))</f>
        <v/>
      </c>
      <c r="E96" s="82" t="str">
        <f ca="1">IF(OFFSET('IWP02'!Std2EmployeeRequirements, 1, 4, 1, 1) = 0, "", OFFSET('IWP02'!Std2EmployeeRequirements, 1, 4, 1, 1))</f>
        <v/>
      </c>
      <c r="F96" s="82" t="str">
        <f ca="1">IF(OFFSET('IWP02'!Std2EmployeeRequirements, 1,5, 1, 1) = 0, "", OFFSET('IWP02'!Std2EmployeeRequirements, 1,5, 1, 1))</f>
        <v/>
      </c>
      <c r="G96" s="82" t="str">
        <f ca="1">IF(OFFSET('IWP02'!Std2EmployeeRequirements, 1,6, 1, 1) = 0, "", OFFSET('IWP02'!Std2EmployeeRequirements, 1,6, 1, 1))</f>
        <v/>
      </c>
      <c r="H96" s="82" t="str">
        <f ca="1">IF(OFFSET('IWP02'!Std2EmployeeRequirements, 1, 8, 1, 1) = 0, "", OFFSET('IWP02'!Std2EmployeeRequirements, 1, 8, 1, 1))</f>
        <v/>
      </c>
      <c r="I96" s="82" t="str">
        <f ca="1">IF(OFFSET('IWP02'!Std2EmployeeRequirements, 1, 9, 1, 1) = 0, "", OFFSET('IWP02'!Std2EmployeeRequirements, 1, 9, 1, 1))</f>
        <v/>
      </c>
      <c r="J96" s="82" t="str">
        <f ca="1">IF(OFFSET('IWP02'!Std2EmployeeRequirements, 1,10, 1, 1) = 0, "", OFFSET('IWP02'!Std2EmployeeRequirements, 1,10, 1, 1))</f>
        <v/>
      </c>
      <c r="K96" s="82" t="str">
        <f ca="1">IF(OFFSET('IWP02'!Std2EmployeeRequirements, 1, 11, 1, 1) = 0, "", OFFSET('IWP02'!Std2EmployeeRequirements, 1, 11, 1, 1))</f>
        <v/>
      </c>
      <c r="L96" s="87" t="str">
        <f ca="1">IF(OFFSET('IWP02'!Std2EmployeeRequirements, 1, 7, 1, 1) = 0, "", OFFSET('IWP02'!Std2EmployeeRequirements, 1, 7, 1, 1))</f>
        <v/>
      </c>
    </row>
    <row r="97" spans="1:12" x14ac:dyDescent="0.2">
      <c r="A97" s="73" t="s">
        <v>283</v>
      </c>
      <c r="B97" s="82" t="str">
        <f ca="1">IF(OFFSET('IWP02'!Std2EmployeeRequirements, 2, 0, 1, 1) = 0, "", OFFSET('IWP02'!Std2EmployeeRequirements, 2, 0, 1, 1))</f>
        <v/>
      </c>
      <c r="C97" s="82" t="str">
        <f ca="1">IF(OFFSET('IWP02'!Std2EmployeeRequirements, 2, 2, 1, 1) = 0, "", OFFSET('IWP02'!Std2EmployeeRequirements, 2, 2, 1, 1))</f>
        <v/>
      </c>
      <c r="D97" s="82" t="str">
        <f ca="1">IF(OFFSET('IWP02'!Std2EmployeeRequirements, 2, 3, 1, 1) = 0, "", OFFSET('IWP02'!Std2EmployeeRequirements, 2, 3, 1, 1))</f>
        <v/>
      </c>
      <c r="E97" s="82" t="str">
        <f ca="1">IF(OFFSET('IWP02'!Std2EmployeeRequirements, 2, 4, 1, 1) = 0, "", OFFSET('IWP02'!Std2EmployeeRequirements, 2, 4, 1, 1))</f>
        <v/>
      </c>
      <c r="F97" s="82" t="str">
        <f ca="1">IF(OFFSET('IWP02'!Std2EmployeeRequirements, 2,5, 1, 1) = 0, "", OFFSET('IWP02'!Std2EmployeeRequirements, 2,5, 1, 1))</f>
        <v/>
      </c>
      <c r="G97" s="82" t="str">
        <f ca="1">IF(OFFSET('IWP02'!Std2EmployeeRequirements, 2,6, 1, 1) = 0, "", OFFSET('IWP02'!Std2EmployeeRequirements, 2,6, 1, 1))</f>
        <v/>
      </c>
      <c r="H97" s="82" t="str">
        <f ca="1">IF(OFFSET('IWP02'!Std2EmployeeRequirements, 2, 8, 1, 1) = 0, "", OFFSET('IWP02'!Std2EmployeeRequirements, 2, 8, 1, 1))</f>
        <v/>
      </c>
      <c r="I97" s="82" t="str">
        <f ca="1">IF(OFFSET('IWP02'!Std2EmployeeRequirements, 2, 9, 1, 1) = 0, "", OFFSET('IWP02'!Std2EmployeeRequirements, 2, 9, 1, 1))</f>
        <v/>
      </c>
      <c r="J97" s="82" t="str">
        <f ca="1">IF(OFFSET('IWP02'!Std2EmployeeRequirements, 2,10, 1, 1) = 0, "", OFFSET('IWP02'!Std2EmployeeRequirements, 2,10, 1, 1))</f>
        <v/>
      </c>
      <c r="K97" s="82" t="str">
        <f ca="1">IF(OFFSET('IWP02'!Std2EmployeeRequirements, 2, 11, 1, 1) = 0, "", OFFSET('IWP02'!Std2EmployeeRequirements, 2, 11, 1, 1))</f>
        <v/>
      </c>
      <c r="L97" s="87" t="str">
        <f ca="1">IF(OFFSET('IWP02'!Std2EmployeeRequirements, 2, 7, 1, 1) = 0, "", OFFSET('IWP02'!Std2EmployeeRequirements, 2, 7, 1, 1))</f>
        <v/>
      </c>
    </row>
    <row r="98" spans="1:12" x14ac:dyDescent="0.2">
      <c r="A98" s="73" t="s">
        <v>283</v>
      </c>
      <c r="B98" s="82" t="str">
        <f ca="1">IF(OFFSET('IWP02'!Std2EmployeeRequirements, 3, 0, 1, 1) = 0, "", OFFSET('IWP02'!Std2EmployeeRequirements, 3, 0, 1, 1))</f>
        <v/>
      </c>
      <c r="C98" s="82" t="str">
        <f ca="1">IF(OFFSET('IWP02'!Std2EmployeeRequirements, 3, 2, 1, 1) = 0, "", OFFSET('IWP02'!Std2EmployeeRequirements, 3, 2, 1, 1))</f>
        <v/>
      </c>
      <c r="D98" s="82" t="str">
        <f ca="1">IF(OFFSET('IWP02'!Std2EmployeeRequirements, 3, 3, 1, 1) = 0, "", OFFSET('IWP02'!Std2EmployeeRequirements, 3, 3, 1, 1))</f>
        <v/>
      </c>
      <c r="E98" s="82" t="str">
        <f ca="1">IF(OFFSET('IWP02'!Std2EmployeeRequirements, 3, 4, 1, 1) = 0, "", OFFSET('IWP02'!Std2EmployeeRequirements, 3, 4, 1, 1))</f>
        <v/>
      </c>
      <c r="F98" s="82" t="str">
        <f ca="1">IF(OFFSET('IWP02'!Std2EmployeeRequirements, 3,5, 1, 1) = 0, "", OFFSET('IWP02'!Std2EmployeeRequirements, 3,5, 1, 1))</f>
        <v/>
      </c>
      <c r="G98" s="82" t="str">
        <f ca="1">IF(OFFSET('IWP02'!Std2EmployeeRequirements, 3,6, 1, 1) = 0, "", OFFSET('IWP02'!Std2EmployeeRequirements, 3,6, 1, 1))</f>
        <v/>
      </c>
      <c r="H98" s="82" t="str">
        <f ca="1">IF(OFFSET('IWP02'!Std2EmployeeRequirements, 3, 8, 1, 1) = 0, "", OFFSET('IWP02'!Std2EmployeeRequirements, 3, 8, 1, 1))</f>
        <v/>
      </c>
      <c r="I98" s="82" t="str">
        <f ca="1">IF(OFFSET('IWP02'!Std2EmployeeRequirements, 3, 9, 1, 1) = 0, "", OFFSET('IWP02'!Std2EmployeeRequirements, 3, 9, 1, 1))</f>
        <v/>
      </c>
      <c r="J98" s="82" t="str">
        <f ca="1">IF(OFFSET('IWP02'!Std2EmployeeRequirements, 3,10, 1, 1) = 0, "", OFFSET('IWP02'!Std2EmployeeRequirements, 3,10, 1, 1))</f>
        <v/>
      </c>
      <c r="K98" s="82" t="str">
        <f ca="1">IF(OFFSET('IWP02'!Std2EmployeeRequirements, 3, 11, 1, 1) = 0, "", OFFSET('IWP02'!Std2EmployeeRequirements, 3, 11, 1, 1))</f>
        <v/>
      </c>
      <c r="L98" s="87" t="str">
        <f ca="1">IF(OFFSET('IWP02'!Std2EmployeeRequirements, 3, 7, 1, 1) = 0, "", OFFSET('IWP02'!Std2EmployeeRequirements, 3, 7, 1, 1))</f>
        <v/>
      </c>
    </row>
    <row r="99" spans="1:12" x14ac:dyDescent="0.2">
      <c r="A99" s="73" t="s">
        <v>283</v>
      </c>
      <c r="B99" s="82" t="str">
        <f ca="1">IF(OFFSET('IWP02'!Std2EmployeeRequirements, 4, 0, 1, 1) = 0, "", OFFSET('IWP02'!Std2EmployeeRequirements, 4, 0, 1, 1))</f>
        <v/>
      </c>
      <c r="C99" s="82" t="str">
        <f ca="1">IF(OFFSET('IWP02'!Std2EmployeeRequirements, 4, 2, 1, 1) = 0, "", OFFSET('IWP02'!Std2EmployeeRequirements, 4, 2, 1, 1))</f>
        <v/>
      </c>
      <c r="D99" s="82" t="str">
        <f ca="1">IF(OFFSET('IWP02'!Std2EmployeeRequirements, 4, 3, 1, 1) = 0, "", OFFSET('IWP02'!Std2EmployeeRequirements, 4, 3, 1, 1))</f>
        <v/>
      </c>
      <c r="E99" s="82" t="str">
        <f ca="1">IF(OFFSET('IWP02'!Std2EmployeeRequirements, 4, 4, 1, 1) = 0, "", OFFSET('IWP02'!Std2EmployeeRequirements, 4, 4, 1, 1))</f>
        <v/>
      </c>
      <c r="F99" s="82" t="str">
        <f ca="1">IF(OFFSET('IWP02'!Std2EmployeeRequirements, 4,5, 1, 1) = 0, "", OFFSET('IWP02'!Std2EmployeeRequirements, 4,5, 1, 1))</f>
        <v/>
      </c>
      <c r="G99" s="82" t="str">
        <f ca="1">IF(OFFSET('IWP02'!Std2EmployeeRequirements, 4,6, 1, 1) = 0, "", OFFSET('IWP02'!Std2EmployeeRequirements, 4,6, 1, 1))</f>
        <v/>
      </c>
      <c r="H99" s="82" t="str">
        <f ca="1">IF(OFFSET('IWP02'!Std2EmployeeRequirements, 4, 8, 1, 1) = 0, "", OFFSET('IWP02'!Std2EmployeeRequirements, 4, 8, 1, 1))</f>
        <v/>
      </c>
      <c r="I99" s="82" t="str">
        <f ca="1">IF(OFFSET('IWP02'!Std2EmployeeRequirements, 4, 9, 1, 1) = 0, "", OFFSET('IWP02'!Std2EmployeeRequirements, 4, 9, 1, 1))</f>
        <v/>
      </c>
      <c r="J99" s="82" t="str">
        <f ca="1">IF(OFFSET('IWP02'!Std2EmployeeRequirements, 4,10, 1, 1) = 0, "", OFFSET('IWP02'!Std2EmployeeRequirements, 4,10, 1, 1))</f>
        <v/>
      </c>
      <c r="K99" s="82" t="str">
        <f ca="1">IF(OFFSET('IWP02'!Std2EmployeeRequirements, 4, 11, 1, 1) = 0, "", OFFSET('IWP02'!Std2EmployeeRequirements, 4, 11, 1, 1))</f>
        <v/>
      </c>
      <c r="L99" s="87" t="str">
        <f ca="1">IF(OFFSET('IWP02'!Std2EmployeeRequirements, 4, 7, 1, 1) = 0, "", OFFSET('IWP02'!Std2EmployeeRequirements, 4, 7, 1, 1))</f>
        <v/>
      </c>
    </row>
    <row r="100" spans="1:12" x14ac:dyDescent="0.2">
      <c r="A100" s="73" t="s">
        <v>283</v>
      </c>
      <c r="B100" s="82" t="str">
        <f ca="1">IF(OFFSET('IWP02'!Std2EmployeeRequirements, 5, 0, 1, 1) = 0, "", OFFSET('IWP02'!Std2EmployeeRequirements, 5, 0, 1, 1))</f>
        <v/>
      </c>
      <c r="C100" s="82" t="str">
        <f ca="1">IF(OFFSET('IWP02'!Std2EmployeeRequirements, 5, 2, 1, 1) = 0, "", OFFSET('IWP02'!Std2EmployeeRequirements, 5, 2, 1, 1))</f>
        <v/>
      </c>
      <c r="D100" s="82" t="str">
        <f ca="1">IF(OFFSET('IWP02'!Std2EmployeeRequirements, 5, 3, 1, 1) = 0, "", OFFSET('IWP02'!Std2EmployeeRequirements, 5, 3, 1, 1))</f>
        <v/>
      </c>
      <c r="E100" s="82" t="str">
        <f ca="1">IF(OFFSET('IWP02'!Std2EmployeeRequirements, 5, 4, 1, 1) = 0, "", OFFSET('IWP02'!Std2EmployeeRequirements, 5, 4, 1, 1))</f>
        <v/>
      </c>
      <c r="F100" s="82" t="str">
        <f ca="1">IF(OFFSET('IWP02'!Std2EmployeeRequirements, 5,5, 1, 1) = 0, "", OFFSET('IWP02'!Std2EmployeeRequirements, 5,5, 1, 1))</f>
        <v/>
      </c>
      <c r="G100" s="82" t="str">
        <f ca="1">IF(OFFSET('IWP02'!Std2EmployeeRequirements, 5,6, 1, 1) = 0, "", OFFSET('IWP02'!Std2EmployeeRequirements, 5,6, 1, 1))</f>
        <v/>
      </c>
      <c r="H100" s="82" t="str">
        <f ca="1">IF(OFFSET('IWP02'!Std2EmployeeRequirements, 5, 8, 1, 1) = 0, "", OFFSET('IWP02'!Std2EmployeeRequirements, 5, 8, 1, 1))</f>
        <v/>
      </c>
      <c r="I100" s="82" t="str">
        <f ca="1">IF(OFFSET('IWP02'!Std2EmployeeRequirements, 5, 9, 1, 1) = 0, "", OFFSET('IWP02'!Std2EmployeeRequirements, 5, 9, 1, 1))</f>
        <v/>
      </c>
      <c r="J100" s="82" t="str">
        <f ca="1">IF(OFFSET('IWP02'!Std2EmployeeRequirements, 5,10, 1, 1) = 0, "", OFFSET('IWP02'!Std2EmployeeRequirements, 5,10, 1, 1))</f>
        <v/>
      </c>
      <c r="K100" s="82" t="str">
        <f ca="1">IF(OFFSET('IWP02'!Std2EmployeeRequirements, 5, 11, 1, 1) = 0, "", OFFSET('IWP02'!Std2EmployeeRequirements, 5, 11, 1, 1))</f>
        <v/>
      </c>
      <c r="L100" s="87" t="str">
        <f ca="1">IF(OFFSET('IWP02'!Std2EmployeeRequirements, 5, 7, 1, 1) = 0, "", OFFSET('IWP02'!Std2EmployeeRequirements, 5, 7, 1, 1))</f>
        <v/>
      </c>
    </row>
    <row r="101" spans="1:12" x14ac:dyDescent="0.2">
      <c r="A101" s="73" t="s">
        <v>283</v>
      </c>
      <c r="B101" s="82" t="str">
        <f ca="1">IF(OFFSET('IWP02'!Std2EmployeeRequirements, 6, 0, 1, 1) = 0, "", OFFSET('IWP02'!Std2EmployeeRequirements, 6, 0, 1, 1))</f>
        <v/>
      </c>
      <c r="C101" s="82" t="str">
        <f ca="1">IF(OFFSET('IWP02'!Std2EmployeeRequirements, 6, 2, 1, 1) = 0, "", OFFSET('IWP02'!Std2EmployeeRequirements, 6, 2, 1, 1))</f>
        <v/>
      </c>
      <c r="D101" s="82" t="str">
        <f ca="1">IF(OFFSET('IWP02'!Std2EmployeeRequirements, 6, 3, 1, 1) = 0, "", OFFSET('IWP02'!Std2EmployeeRequirements, 6, 3, 1, 1))</f>
        <v/>
      </c>
      <c r="E101" s="82" t="str">
        <f ca="1">IF(OFFSET('IWP02'!Std2EmployeeRequirements, 6, 4, 1, 1) = 0, "", OFFSET('IWP02'!Std2EmployeeRequirements, 6, 4, 1, 1))</f>
        <v/>
      </c>
      <c r="F101" s="82" t="str">
        <f ca="1">IF(OFFSET('IWP02'!Std2EmployeeRequirements, 6,5, 1, 1) = 0, "", OFFSET('IWP02'!Std2EmployeeRequirements, 6,5, 1, 1))</f>
        <v/>
      </c>
      <c r="G101" s="82" t="str">
        <f ca="1">IF(OFFSET('IWP02'!Std2EmployeeRequirements, 6,6, 1, 1) = 0, "", OFFSET('IWP02'!Std2EmployeeRequirements, 6,6, 1, 1))</f>
        <v/>
      </c>
      <c r="H101" s="82" t="str">
        <f ca="1">IF(OFFSET('IWP02'!Std2EmployeeRequirements, 6, 8, 1, 1) = 0, "", OFFSET('IWP02'!Std2EmployeeRequirements, 6, 8, 1, 1))</f>
        <v/>
      </c>
      <c r="I101" s="82" t="str">
        <f ca="1">IF(OFFSET('IWP02'!Std2EmployeeRequirements, 6, 9, 1, 1) = 0, "", OFFSET('IWP02'!Std2EmployeeRequirements, 6, 9, 1, 1))</f>
        <v/>
      </c>
      <c r="J101" s="82" t="str">
        <f ca="1">IF(OFFSET('IWP02'!Std2EmployeeRequirements, 6,10, 1, 1) = 0, "", OFFSET('IWP02'!Std2EmployeeRequirements, 6,10, 1, 1))</f>
        <v/>
      </c>
      <c r="K101" s="82" t="str">
        <f ca="1">IF(OFFSET('IWP02'!Std2EmployeeRequirements, 6, 11, 1, 1) = 0, "", OFFSET('IWP02'!Std2EmployeeRequirements, 6, 11, 1, 1))</f>
        <v/>
      </c>
      <c r="L101" s="87" t="str">
        <f ca="1">IF(OFFSET('IWP02'!Std2EmployeeRequirements, 6, 7, 1, 1) = 0, "", OFFSET('IWP02'!Std2EmployeeRequirements, 6, 7, 1, 1))</f>
        <v/>
      </c>
    </row>
    <row r="102" spans="1:12" x14ac:dyDescent="0.2">
      <c r="A102" s="73" t="s">
        <v>283</v>
      </c>
      <c r="B102" s="82" t="str">
        <f ca="1">IF(OFFSET('IWP02'!Std2EmployeeRequirements, 7, 0, 1, 1) = 0, "", OFFSET('IWP02'!Std2EmployeeRequirements, 7, 0, 1, 1))</f>
        <v/>
      </c>
      <c r="C102" s="82" t="str">
        <f ca="1">IF(OFFSET('IWP02'!Std2EmployeeRequirements, 7, 2, 1, 1) = 0, "", OFFSET('IWP02'!Std2EmployeeRequirements, 7, 2, 1, 1))</f>
        <v/>
      </c>
      <c r="D102" s="82" t="str">
        <f ca="1">IF(OFFSET('IWP02'!Std2EmployeeRequirements, 7, 3, 1, 1) = 0, "", OFFSET('IWP02'!Std2EmployeeRequirements, 7, 3, 1, 1))</f>
        <v/>
      </c>
      <c r="E102" s="82" t="str">
        <f ca="1">IF(OFFSET('IWP02'!Std2EmployeeRequirements, 7, 4, 1, 1) = 0, "", OFFSET('IWP02'!Std2EmployeeRequirements, 7, 4, 1, 1))</f>
        <v/>
      </c>
      <c r="F102" s="82" t="str">
        <f ca="1">IF(OFFSET('IWP02'!Std2EmployeeRequirements, 7,5, 1, 1) = 0, "", OFFSET('IWP02'!Std2EmployeeRequirements, 7,5, 1, 1))</f>
        <v/>
      </c>
      <c r="G102" s="82" t="str">
        <f ca="1">IF(OFFSET('IWP02'!Std2EmployeeRequirements, 7,6, 1, 1) = 0, "", OFFSET('IWP02'!Std2EmployeeRequirements, 7,6, 1, 1))</f>
        <v/>
      </c>
      <c r="H102" s="82" t="str">
        <f ca="1">IF(OFFSET('IWP02'!Std2EmployeeRequirements, 7, 8, 1, 1) = 0, "", OFFSET('IWP02'!Std2EmployeeRequirements, 7, 8, 1, 1))</f>
        <v/>
      </c>
      <c r="I102" s="82" t="str">
        <f ca="1">IF(OFFSET('IWP02'!Std2EmployeeRequirements, 7, 9, 1, 1) = 0, "", OFFSET('IWP02'!Std2EmployeeRequirements, 7, 9, 1, 1))</f>
        <v/>
      </c>
      <c r="J102" s="82" t="str">
        <f ca="1">IF(OFFSET('IWP02'!Std2EmployeeRequirements, 7,10, 1, 1) = 0, "", OFFSET('IWP02'!Std2EmployeeRequirements, 7,10, 1, 1))</f>
        <v/>
      </c>
      <c r="K102" s="82" t="str">
        <f ca="1">IF(OFFSET('IWP02'!Std2EmployeeRequirements, 7, 11, 1, 1) = 0, "", OFFSET('IWP02'!Std2EmployeeRequirements, 7, 11, 1, 1))</f>
        <v/>
      </c>
      <c r="L102" s="87" t="str">
        <f ca="1">IF(OFFSET('IWP02'!Std2EmployeeRequirements, 7, 7, 1, 1) = 0, "", OFFSET('IWP02'!Std2EmployeeRequirements, 7, 7, 1, 1))</f>
        <v/>
      </c>
    </row>
    <row r="103" spans="1:12" x14ac:dyDescent="0.2">
      <c r="A103" s="73" t="s">
        <v>283</v>
      </c>
      <c r="B103" s="82" t="str">
        <f ca="1">IF(OFFSET('IWP02'!Std2EmployeeRequirements, 8, 0, 1, 1) = 0, "", OFFSET('IWP02'!Std2EmployeeRequirements, 8, 0, 1, 1))</f>
        <v/>
      </c>
      <c r="C103" s="82" t="str">
        <f ca="1">IF(OFFSET('IWP02'!Std2EmployeeRequirements, 8, 2, 1, 1) = 0, "", OFFSET('IWP02'!Std2EmployeeRequirements, 8, 2, 1, 1))</f>
        <v/>
      </c>
      <c r="D103" s="82" t="str">
        <f ca="1">IF(OFFSET('IWP02'!Std2EmployeeRequirements, 8, 3, 1, 1) = 0, "", OFFSET('IWP02'!Std2EmployeeRequirements, 8, 3, 1, 1))</f>
        <v/>
      </c>
      <c r="E103" s="82" t="str">
        <f ca="1">IF(OFFSET('IWP02'!Std2EmployeeRequirements, 8, 4, 1, 1) = 0, "", OFFSET('IWP02'!Std2EmployeeRequirements, 8, 4, 1, 1))</f>
        <v/>
      </c>
      <c r="F103" s="82" t="str">
        <f ca="1">IF(OFFSET('IWP02'!Std2EmployeeRequirements, 8,5, 1, 1) = 0, "", OFFSET('IWP02'!Std2EmployeeRequirements, 8,5, 1, 1))</f>
        <v/>
      </c>
      <c r="G103" s="82" t="str">
        <f ca="1">IF(OFFSET('IWP02'!Std2EmployeeRequirements, 8,6, 1, 1) = 0, "", OFFSET('IWP02'!Std2EmployeeRequirements, 8,6, 1, 1))</f>
        <v/>
      </c>
      <c r="H103" s="82" t="str">
        <f ca="1">IF(OFFSET('IWP02'!Std2EmployeeRequirements, 8, 8, 1, 1) = 0, "", OFFSET('IWP02'!Std2EmployeeRequirements, 8, 8, 1, 1))</f>
        <v/>
      </c>
      <c r="I103" s="82" t="str">
        <f ca="1">IF(OFFSET('IWP02'!Std2EmployeeRequirements, 8, 9, 1, 1) = 0, "", OFFSET('IWP02'!Std2EmployeeRequirements, 8, 9, 1, 1))</f>
        <v/>
      </c>
      <c r="J103" s="82" t="str">
        <f ca="1">IF(OFFSET('IWP02'!Std2EmployeeRequirements, 8,10, 1, 1) = 0, "", OFFSET('IWP02'!Std2EmployeeRequirements, 8,10, 1, 1))</f>
        <v/>
      </c>
      <c r="K103" s="82" t="str">
        <f ca="1">IF(OFFSET('IWP02'!Std2EmployeeRequirements, 8, 11, 1, 1) = 0, "", OFFSET('IWP02'!Std2EmployeeRequirements, 8, 11, 1, 1))</f>
        <v/>
      </c>
      <c r="L103" s="87" t="str">
        <f ca="1">IF(OFFSET('IWP02'!Std2EmployeeRequirements, 8, 7, 1, 1) = 0, "", OFFSET('IWP02'!Std2EmployeeRequirements, 8, 7, 1, 1))</f>
        <v/>
      </c>
    </row>
    <row r="104" spans="1:12" x14ac:dyDescent="0.2">
      <c r="A104" s="73" t="s">
        <v>283</v>
      </c>
      <c r="B104" s="82" t="str">
        <f ca="1">IF(OFFSET('IWP02'!Std2EmployeeRequirements, 9, 0, 1, 1) = 0, "", OFFSET('IWP02'!Std2EmployeeRequirements, 9, 0, 1, 1))</f>
        <v/>
      </c>
      <c r="C104" s="82" t="str">
        <f ca="1">IF(OFFSET('IWP02'!Std2EmployeeRequirements, 9, 2, 1, 1) = 0, "", OFFSET('IWP02'!Std2EmployeeRequirements, 9, 2, 1, 1))</f>
        <v/>
      </c>
      <c r="D104" s="82" t="str">
        <f ca="1">IF(OFFSET('IWP02'!Std2EmployeeRequirements, 9, 3, 1, 1) = 0, "", OFFSET('IWP02'!Std2EmployeeRequirements, 9, 3, 1, 1))</f>
        <v/>
      </c>
      <c r="E104" s="82" t="str">
        <f ca="1">IF(OFFSET('IWP02'!Std2EmployeeRequirements, 9, 4, 1, 1) = 0, "", OFFSET('IWP02'!Std2EmployeeRequirements, 9, 4, 1, 1))</f>
        <v/>
      </c>
      <c r="F104" s="82" t="str">
        <f ca="1">IF(OFFSET('IWP02'!Std2EmployeeRequirements, 9,5, 1, 1) = 0, "", OFFSET('IWP02'!Std2EmployeeRequirements, 9,5, 1, 1))</f>
        <v/>
      </c>
      <c r="G104" s="82" t="str">
        <f ca="1">IF(OFFSET('IWP02'!Std2EmployeeRequirements, 9,6, 1, 1) = 0, "", OFFSET('IWP02'!Std2EmployeeRequirements, 9,6, 1, 1))</f>
        <v/>
      </c>
      <c r="H104" s="82" t="str">
        <f ca="1">IF(OFFSET('IWP02'!Std2EmployeeRequirements, 9, 8, 1, 1) = 0, "", OFFSET('IWP02'!Std2EmployeeRequirements, 9, 8, 1, 1))</f>
        <v/>
      </c>
      <c r="I104" s="82" t="str">
        <f ca="1">IF(OFFSET('IWP02'!Std2EmployeeRequirements, 9, 9, 1, 1) = 0, "", OFFSET('IWP02'!Std2EmployeeRequirements, 9, 9, 1, 1))</f>
        <v/>
      </c>
      <c r="J104" s="82" t="str">
        <f ca="1">IF(OFFSET('IWP02'!Std2EmployeeRequirements, 9,10, 1, 1) = 0, "", OFFSET('IWP02'!Std2EmployeeRequirements, 9,10, 1, 1))</f>
        <v/>
      </c>
      <c r="K104" s="82" t="str">
        <f ca="1">IF(OFFSET('IWP02'!Std2EmployeeRequirements, 9, 11, 1, 1) = 0, "", OFFSET('IWP02'!Std2EmployeeRequirements, 9, 11, 1, 1))</f>
        <v/>
      </c>
      <c r="L104" s="87" t="str">
        <f ca="1">IF(OFFSET('IWP02'!Std2EmployeeRequirements, 9, 7, 1, 1) = 0, "", OFFSET('IWP02'!Std2EmployeeRequirements, 9, 7, 1, 1))</f>
        <v/>
      </c>
    </row>
    <row r="105" spans="1:12" x14ac:dyDescent="0.2">
      <c r="A105" s="73" t="s">
        <v>284</v>
      </c>
      <c r="B105" s="82" t="str">
        <f ca="1">IF(OFFSET('IWP03'!Std2EmployeeRequirements, 0, 0, 1, 1) = 0, "", OFFSET('IWP03'!Std2EmployeeRequirements, 0, 0, 1, 1))</f>
        <v/>
      </c>
      <c r="C105" s="82" t="str">
        <f ca="1">IF(OFFSET('IWP03'!Std2EmployeeRequirements, 0, 2, 1, 1) = 0, "", OFFSET('IWP03'!Std2EmployeeRequirements, 0, 2, 1, 1))</f>
        <v/>
      </c>
      <c r="D105" s="82" t="str">
        <f ca="1">IF(OFFSET('IWP03'!Std2EmployeeRequirements, 0, 3, 1, 1) = 0, "", OFFSET('IWP03'!Std2EmployeeRequirements, 0, 3, 1, 1))</f>
        <v/>
      </c>
      <c r="E105" s="82" t="str">
        <f ca="1">IF(OFFSET('IWP03'!Std2EmployeeRequirements, 0, 4, 1, 1) = 0, "", OFFSET('IWP03'!Std2EmployeeRequirements, 0, 4, 1, 1))</f>
        <v/>
      </c>
      <c r="F105" s="82" t="str">
        <f ca="1">IF(OFFSET('IWP03'!Std2EmployeeRequirements, 0,5, 1, 1) = 0, "", OFFSET('IWP03'!Std2EmployeeRequirements, 0,5, 1, 1))</f>
        <v/>
      </c>
      <c r="G105" s="82" t="str">
        <f ca="1">IF(OFFSET('IWP03'!Std2EmployeeRequirements, 0,6, 1, 1) = 0, "", OFFSET('IWP03'!Std2EmployeeRequirements, 0,6, 1, 1))</f>
        <v/>
      </c>
      <c r="H105" s="82" t="str">
        <f ca="1">IF(OFFSET('IWP03'!Std2EmployeeRequirements, 0, 8, 1, 1) = 0, "", OFFSET('IWP03'!Std2EmployeeRequirements, 0, 8, 1, 1))</f>
        <v/>
      </c>
      <c r="I105" s="82" t="str">
        <f ca="1">IF(OFFSET('IWP03'!Std2EmployeeRequirements, 0, 9, 1, 1) = 0, "", OFFSET('IWP03'!Std2EmployeeRequirements, 0, 9, 1, 1))</f>
        <v/>
      </c>
      <c r="J105" s="82" t="str">
        <f ca="1">IF(OFFSET('IWP03'!Std2EmployeeRequirements, 0,10, 1, 1) = 0, "", OFFSET('IWP03'!Std2EmployeeRequirements, 0,10, 1, 1))</f>
        <v/>
      </c>
      <c r="K105" s="82" t="str">
        <f ca="1">IF(OFFSET('IWP03'!Std2EmployeeRequirements, 0, 11, 1, 1) = 0, "", OFFSET('IWP03'!Std2EmployeeRequirements, 0, 11, 1, 1))</f>
        <v/>
      </c>
      <c r="L105" s="87" t="str">
        <f ca="1">IF(OFFSET('IWP03'!Std2EmployeeRequirements, 0, 7, 1, 1) = 0, "", OFFSET('IWP03'!Std2EmployeeRequirements, 0, 7, 1, 1))</f>
        <v/>
      </c>
    </row>
    <row r="106" spans="1:12" x14ac:dyDescent="0.2">
      <c r="A106" s="73" t="s">
        <v>284</v>
      </c>
      <c r="B106" s="82" t="str">
        <f ca="1">IF(OFFSET('IWP03'!Std2EmployeeRequirements, 1, 0, 1, 1) = 0, "", OFFSET('IWP03'!Std2EmployeeRequirements, 1, 0, 1, 1))</f>
        <v/>
      </c>
      <c r="C106" s="82" t="str">
        <f ca="1">IF(OFFSET('IWP03'!Std2EmployeeRequirements, 1, 2, 1, 1) = 0, "", OFFSET('IWP03'!Std2EmployeeRequirements, 1, 2, 1, 1))</f>
        <v/>
      </c>
      <c r="D106" s="82" t="str">
        <f ca="1">IF(OFFSET('IWP03'!Std2EmployeeRequirements, 1, 3, 1, 1) = 0, "", OFFSET('IWP03'!Std2EmployeeRequirements, 1, 3, 1, 1))</f>
        <v/>
      </c>
      <c r="E106" s="82" t="str">
        <f ca="1">IF(OFFSET('IWP03'!Std2EmployeeRequirements, 1, 4, 1, 1) = 0, "", OFFSET('IWP03'!Std2EmployeeRequirements, 1, 4, 1, 1))</f>
        <v/>
      </c>
      <c r="F106" s="82" t="str">
        <f ca="1">IF(OFFSET('IWP03'!Std2EmployeeRequirements, 1,5, 1, 1) = 0, "", OFFSET('IWP03'!Std2EmployeeRequirements, 1,5, 1, 1))</f>
        <v/>
      </c>
      <c r="G106" s="82" t="str">
        <f ca="1">IF(OFFSET('IWP03'!Std2EmployeeRequirements, 1,6, 1, 1) = 0, "", OFFSET('IWP03'!Std2EmployeeRequirements, 1,6, 1, 1))</f>
        <v/>
      </c>
      <c r="H106" s="82" t="str">
        <f ca="1">IF(OFFSET('IWP03'!Std2EmployeeRequirements, 1, 8, 1, 1) = 0, "", OFFSET('IWP03'!Std2EmployeeRequirements, 1, 8, 1, 1))</f>
        <v/>
      </c>
      <c r="I106" s="82" t="str">
        <f ca="1">IF(OFFSET('IWP03'!Std2EmployeeRequirements, 1, 9, 1, 1) = 0, "", OFFSET('IWP03'!Std2EmployeeRequirements, 1, 9, 1, 1))</f>
        <v/>
      </c>
      <c r="J106" s="82" t="str">
        <f ca="1">IF(OFFSET('IWP03'!Std2EmployeeRequirements, 1,10, 1, 1) = 0, "", OFFSET('IWP03'!Std2EmployeeRequirements, 1,10, 1, 1))</f>
        <v/>
      </c>
      <c r="K106" s="82" t="str">
        <f ca="1">IF(OFFSET('IWP03'!Std2EmployeeRequirements, 1, 11, 1, 1) = 0, "", OFFSET('IWP03'!Std2EmployeeRequirements, 1, 11, 1, 1))</f>
        <v/>
      </c>
      <c r="L106" s="87" t="str">
        <f ca="1">IF(OFFSET('IWP03'!Std2EmployeeRequirements, 1, 7, 1, 1) = 0, "", OFFSET('IWP03'!Std2EmployeeRequirements, 1, 7, 1, 1))</f>
        <v/>
      </c>
    </row>
    <row r="107" spans="1:12" x14ac:dyDescent="0.2">
      <c r="A107" s="73" t="s">
        <v>284</v>
      </c>
      <c r="B107" s="82" t="str">
        <f ca="1">IF(OFFSET('IWP03'!Std2EmployeeRequirements, 2, 0, 1, 1) = 0, "", OFFSET('IWP03'!Std2EmployeeRequirements, 2, 0, 1, 1))</f>
        <v/>
      </c>
      <c r="C107" s="82" t="str">
        <f ca="1">IF(OFFSET('IWP03'!Std2EmployeeRequirements, 2, 2, 1, 1) = 0, "", OFFSET('IWP03'!Std2EmployeeRequirements, 2, 2, 1, 1))</f>
        <v/>
      </c>
      <c r="D107" s="82" t="str">
        <f ca="1">IF(OFFSET('IWP03'!Std2EmployeeRequirements, 2, 3, 1, 1) = 0, "", OFFSET('IWP03'!Std2EmployeeRequirements, 2, 3, 1, 1))</f>
        <v/>
      </c>
      <c r="E107" s="82" t="str">
        <f ca="1">IF(OFFSET('IWP03'!Std2EmployeeRequirements, 2, 4, 1, 1) = 0, "", OFFSET('IWP03'!Std2EmployeeRequirements, 2, 4, 1, 1))</f>
        <v/>
      </c>
      <c r="F107" s="82" t="str">
        <f ca="1">IF(OFFSET('IWP03'!Std2EmployeeRequirements, 2,5, 1, 1) = 0, "", OFFSET('IWP03'!Std2EmployeeRequirements, 2,5, 1, 1))</f>
        <v/>
      </c>
      <c r="G107" s="82" t="str">
        <f ca="1">IF(OFFSET('IWP03'!Std2EmployeeRequirements, 2,6, 1, 1) = 0, "", OFFSET('IWP03'!Std2EmployeeRequirements, 2,6, 1, 1))</f>
        <v/>
      </c>
      <c r="H107" s="82" t="str">
        <f ca="1">IF(OFFSET('IWP03'!Std2EmployeeRequirements, 2, 8, 1, 1) = 0, "", OFFSET('IWP03'!Std2EmployeeRequirements, 2, 8, 1, 1))</f>
        <v/>
      </c>
      <c r="I107" s="82" t="str">
        <f ca="1">IF(OFFSET('IWP03'!Std2EmployeeRequirements, 2, 9, 1, 1) = 0, "", OFFSET('IWP03'!Std2EmployeeRequirements, 2, 9, 1, 1))</f>
        <v/>
      </c>
      <c r="J107" s="82" t="str">
        <f ca="1">IF(OFFSET('IWP03'!Std2EmployeeRequirements, 2,10, 1, 1) = 0, "", OFFSET('IWP03'!Std2EmployeeRequirements, 2,10, 1, 1))</f>
        <v/>
      </c>
      <c r="K107" s="82" t="str">
        <f ca="1">IF(OFFSET('IWP03'!Std2EmployeeRequirements, 2, 11, 1, 1) = 0, "", OFFSET('IWP03'!Std2EmployeeRequirements, 2, 11, 1, 1))</f>
        <v/>
      </c>
      <c r="L107" s="87" t="str">
        <f ca="1">IF(OFFSET('IWP03'!Std2EmployeeRequirements, 2, 7, 1, 1) = 0, "", OFFSET('IWP03'!Std2EmployeeRequirements, 2, 7, 1, 1))</f>
        <v/>
      </c>
    </row>
    <row r="108" spans="1:12" x14ac:dyDescent="0.2">
      <c r="A108" s="73" t="s">
        <v>284</v>
      </c>
      <c r="B108" s="82" t="str">
        <f ca="1">IF(OFFSET('IWP03'!Std2EmployeeRequirements, 3, 0, 1, 1) = 0, "", OFFSET('IWP03'!Std2EmployeeRequirements, 3, 0, 1, 1))</f>
        <v/>
      </c>
      <c r="C108" s="82" t="str">
        <f ca="1">IF(OFFSET('IWP03'!Std2EmployeeRequirements, 3, 2, 1, 1) = 0, "", OFFSET('IWP03'!Std2EmployeeRequirements, 3, 2, 1, 1))</f>
        <v/>
      </c>
      <c r="D108" s="82" t="str">
        <f ca="1">IF(OFFSET('IWP03'!Std2EmployeeRequirements, 3, 3, 1, 1) = 0, "", OFFSET('IWP03'!Std2EmployeeRequirements, 3, 3, 1, 1))</f>
        <v/>
      </c>
      <c r="E108" s="82" t="str">
        <f ca="1">IF(OFFSET('IWP03'!Std2EmployeeRequirements, 3, 4, 1, 1) = 0, "", OFFSET('IWP03'!Std2EmployeeRequirements, 3, 4, 1, 1))</f>
        <v/>
      </c>
      <c r="F108" s="82" t="str">
        <f ca="1">IF(OFFSET('IWP03'!Std2EmployeeRequirements, 3,5, 1, 1) = 0, "", OFFSET('IWP03'!Std2EmployeeRequirements, 3,5, 1, 1))</f>
        <v/>
      </c>
      <c r="G108" s="82" t="str">
        <f ca="1">IF(OFFSET('IWP03'!Std2EmployeeRequirements, 3,6, 1, 1) = 0, "", OFFSET('IWP03'!Std2EmployeeRequirements, 3,6, 1, 1))</f>
        <v/>
      </c>
      <c r="H108" s="82" t="str">
        <f ca="1">IF(OFFSET('IWP03'!Std2EmployeeRequirements, 3, 8, 1, 1) = 0, "", OFFSET('IWP03'!Std2EmployeeRequirements, 3, 8, 1, 1))</f>
        <v/>
      </c>
      <c r="I108" s="82" t="str">
        <f ca="1">IF(OFFSET('IWP03'!Std2EmployeeRequirements, 3, 9, 1, 1) = 0, "", OFFSET('IWP03'!Std2EmployeeRequirements, 3, 9, 1, 1))</f>
        <v/>
      </c>
      <c r="J108" s="82" t="str">
        <f ca="1">IF(OFFSET('IWP03'!Std2EmployeeRequirements, 3,10, 1, 1) = 0, "", OFFSET('IWP03'!Std2EmployeeRequirements, 3,10, 1, 1))</f>
        <v/>
      </c>
      <c r="K108" s="82" t="str">
        <f ca="1">IF(OFFSET('IWP03'!Std2EmployeeRequirements, 3, 11, 1, 1) = 0, "", OFFSET('IWP03'!Std2EmployeeRequirements, 3, 11, 1, 1))</f>
        <v/>
      </c>
      <c r="L108" s="87" t="str">
        <f ca="1">IF(OFFSET('IWP03'!Std2EmployeeRequirements, 3, 7, 1, 1) = 0, "", OFFSET('IWP03'!Std2EmployeeRequirements, 3, 7, 1, 1))</f>
        <v/>
      </c>
    </row>
    <row r="109" spans="1:12" x14ac:dyDescent="0.2">
      <c r="A109" s="73" t="s">
        <v>284</v>
      </c>
      <c r="B109" s="82" t="str">
        <f ca="1">IF(OFFSET('IWP03'!Std2EmployeeRequirements, 4, 0, 1, 1) = 0, "", OFFSET('IWP03'!Std2EmployeeRequirements, 4, 0, 1, 1))</f>
        <v/>
      </c>
      <c r="C109" s="82" t="str">
        <f ca="1">IF(OFFSET('IWP03'!Std2EmployeeRequirements, 4, 2, 1, 1) = 0, "", OFFSET('IWP03'!Std2EmployeeRequirements, 4, 2, 1, 1))</f>
        <v/>
      </c>
      <c r="D109" s="82" t="str">
        <f ca="1">IF(OFFSET('IWP03'!Std2EmployeeRequirements, 4, 3, 1, 1) = 0, "", OFFSET('IWP03'!Std2EmployeeRequirements, 4, 3, 1, 1))</f>
        <v/>
      </c>
      <c r="E109" s="82" t="str">
        <f ca="1">IF(OFFSET('IWP03'!Std2EmployeeRequirements, 4, 4, 1, 1) = 0, "", OFFSET('IWP03'!Std2EmployeeRequirements, 4, 4, 1, 1))</f>
        <v/>
      </c>
      <c r="F109" s="82" t="str">
        <f ca="1">IF(OFFSET('IWP03'!Std2EmployeeRequirements, 4,5, 1, 1) = 0, "", OFFSET('IWP03'!Std2EmployeeRequirements, 4,5, 1, 1))</f>
        <v/>
      </c>
      <c r="G109" s="82" t="str">
        <f ca="1">IF(OFFSET('IWP03'!Std2EmployeeRequirements, 4,6, 1, 1) = 0, "", OFFSET('IWP03'!Std2EmployeeRequirements, 4,6, 1, 1))</f>
        <v/>
      </c>
      <c r="H109" s="82" t="str">
        <f ca="1">IF(OFFSET('IWP03'!Std2EmployeeRequirements, 4, 8, 1, 1) = 0, "", OFFSET('IWP03'!Std2EmployeeRequirements, 4, 8, 1, 1))</f>
        <v/>
      </c>
      <c r="I109" s="82" t="str">
        <f ca="1">IF(OFFSET('IWP03'!Std2EmployeeRequirements, 4, 9, 1, 1) = 0, "", OFFSET('IWP03'!Std2EmployeeRequirements, 4, 9, 1, 1))</f>
        <v/>
      </c>
      <c r="J109" s="82" t="str">
        <f ca="1">IF(OFFSET('IWP03'!Std2EmployeeRequirements, 4,10, 1, 1) = 0, "", OFFSET('IWP03'!Std2EmployeeRequirements, 4,10, 1, 1))</f>
        <v/>
      </c>
      <c r="K109" s="82" t="str">
        <f ca="1">IF(OFFSET('IWP03'!Std2EmployeeRequirements, 4, 11, 1, 1) = 0, "", OFFSET('IWP03'!Std2EmployeeRequirements, 4, 11, 1, 1))</f>
        <v/>
      </c>
      <c r="L109" s="87" t="str">
        <f ca="1">IF(OFFSET('IWP03'!Std2EmployeeRequirements, 4, 7, 1, 1) = 0, "", OFFSET('IWP03'!Std2EmployeeRequirements, 4, 7, 1, 1))</f>
        <v/>
      </c>
    </row>
    <row r="110" spans="1:12" x14ac:dyDescent="0.2">
      <c r="A110" s="73" t="s">
        <v>284</v>
      </c>
      <c r="B110" s="82" t="str">
        <f ca="1">IF(OFFSET('IWP03'!Std2EmployeeRequirements, 5, 0, 1, 1) = 0, "", OFFSET('IWP03'!Std2EmployeeRequirements, 5, 0, 1, 1))</f>
        <v/>
      </c>
      <c r="C110" s="82" t="str">
        <f ca="1">IF(OFFSET('IWP03'!Std2EmployeeRequirements, 5, 2, 1, 1) = 0, "", OFFSET('IWP03'!Std2EmployeeRequirements, 5, 2, 1, 1))</f>
        <v/>
      </c>
      <c r="D110" s="82" t="str">
        <f ca="1">IF(OFFSET('IWP03'!Std2EmployeeRequirements, 5, 3, 1, 1) = 0, "", OFFSET('IWP03'!Std2EmployeeRequirements, 5, 3, 1, 1))</f>
        <v/>
      </c>
      <c r="E110" s="82" t="str">
        <f ca="1">IF(OFFSET('IWP03'!Std2EmployeeRequirements, 5, 4, 1, 1) = 0, "", OFFSET('IWP03'!Std2EmployeeRequirements, 5, 4, 1, 1))</f>
        <v/>
      </c>
      <c r="F110" s="82" t="str">
        <f ca="1">IF(OFFSET('IWP03'!Std2EmployeeRequirements, 5,5, 1, 1) = 0, "", OFFSET('IWP03'!Std2EmployeeRequirements, 5,5, 1, 1))</f>
        <v/>
      </c>
      <c r="G110" s="82" t="str">
        <f ca="1">IF(OFFSET('IWP03'!Std2EmployeeRequirements, 5,6, 1, 1) = 0, "", OFFSET('IWP03'!Std2EmployeeRequirements, 5,6, 1, 1))</f>
        <v/>
      </c>
      <c r="H110" s="82" t="str">
        <f ca="1">IF(OFFSET('IWP03'!Std2EmployeeRequirements, 5, 8, 1, 1) = 0, "", OFFSET('IWP03'!Std2EmployeeRequirements, 5, 8, 1, 1))</f>
        <v/>
      </c>
      <c r="I110" s="82" t="str">
        <f ca="1">IF(OFFSET('IWP03'!Std2EmployeeRequirements, 5, 9, 1, 1) = 0, "", OFFSET('IWP03'!Std2EmployeeRequirements, 5, 9, 1, 1))</f>
        <v/>
      </c>
      <c r="J110" s="82" t="str">
        <f ca="1">IF(OFFSET('IWP03'!Std2EmployeeRequirements, 5,10, 1, 1) = 0, "", OFFSET('IWP03'!Std2EmployeeRequirements, 5,10, 1, 1))</f>
        <v/>
      </c>
      <c r="K110" s="82" t="str">
        <f ca="1">IF(OFFSET('IWP03'!Std2EmployeeRequirements, 5, 11, 1, 1) = 0, "", OFFSET('IWP03'!Std2EmployeeRequirements, 5, 11, 1, 1))</f>
        <v/>
      </c>
      <c r="L110" s="87" t="str">
        <f ca="1">IF(OFFSET('IWP03'!Std2EmployeeRequirements, 5, 7, 1, 1) = 0, "", OFFSET('IWP03'!Std2EmployeeRequirements, 5, 7, 1, 1))</f>
        <v/>
      </c>
    </row>
    <row r="111" spans="1:12" x14ac:dyDescent="0.2">
      <c r="A111" s="73" t="s">
        <v>284</v>
      </c>
      <c r="B111" s="82" t="str">
        <f ca="1">IF(OFFSET('IWP03'!Std2EmployeeRequirements, 6, 0, 1, 1) = 0, "", OFFSET('IWP03'!Std2EmployeeRequirements, 6, 0, 1, 1))</f>
        <v/>
      </c>
      <c r="C111" s="82" t="str">
        <f ca="1">IF(OFFSET('IWP03'!Std2EmployeeRequirements, 6, 2, 1, 1) = 0, "", OFFSET('IWP03'!Std2EmployeeRequirements, 6, 2, 1, 1))</f>
        <v/>
      </c>
      <c r="D111" s="82" t="str">
        <f ca="1">IF(OFFSET('IWP03'!Std2EmployeeRequirements, 6, 3, 1, 1) = 0, "", OFFSET('IWP03'!Std2EmployeeRequirements, 6, 3, 1, 1))</f>
        <v/>
      </c>
      <c r="E111" s="82" t="str">
        <f ca="1">IF(OFFSET('IWP03'!Std2EmployeeRequirements, 6, 4, 1, 1) = 0, "", OFFSET('IWP03'!Std2EmployeeRequirements, 6, 4, 1, 1))</f>
        <v/>
      </c>
      <c r="F111" s="82" t="str">
        <f ca="1">IF(OFFSET('IWP03'!Std2EmployeeRequirements, 6,5, 1, 1) = 0, "", OFFSET('IWP03'!Std2EmployeeRequirements, 6,5, 1, 1))</f>
        <v/>
      </c>
      <c r="G111" s="82" t="str">
        <f ca="1">IF(OFFSET('IWP03'!Std2EmployeeRequirements, 6,6, 1, 1) = 0, "", OFFSET('IWP03'!Std2EmployeeRequirements, 6,6, 1, 1))</f>
        <v/>
      </c>
      <c r="H111" s="82" t="str">
        <f ca="1">IF(OFFSET('IWP03'!Std2EmployeeRequirements, 6, 8, 1, 1) = 0, "", OFFSET('IWP03'!Std2EmployeeRequirements, 6, 8, 1, 1))</f>
        <v/>
      </c>
      <c r="I111" s="82" t="str">
        <f ca="1">IF(OFFSET('IWP03'!Std2EmployeeRequirements, 6, 9, 1, 1) = 0, "", OFFSET('IWP03'!Std2EmployeeRequirements, 6, 9, 1, 1))</f>
        <v/>
      </c>
      <c r="J111" s="82" t="str">
        <f ca="1">IF(OFFSET('IWP03'!Std2EmployeeRequirements, 6,10, 1, 1) = 0, "", OFFSET('IWP03'!Std2EmployeeRequirements, 6,10, 1, 1))</f>
        <v/>
      </c>
      <c r="K111" s="82" t="str">
        <f ca="1">IF(OFFSET('IWP03'!Std2EmployeeRequirements, 6, 11, 1, 1) = 0, "", OFFSET('IWP03'!Std2EmployeeRequirements, 6, 11, 1, 1))</f>
        <v/>
      </c>
      <c r="L111" s="87" t="str">
        <f ca="1">IF(OFFSET('IWP03'!Std2EmployeeRequirements, 6, 7, 1, 1) = 0, "", OFFSET('IWP03'!Std2EmployeeRequirements, 6, 7, 1, 1))</f>
        <v/>
      </c>
    </row>
    <row r="112" spans="1:12" x14ac:dyDescent="0.2">
      <c r="A112" s="73" t="s">
        <v>284</v>
      </c>
      <c r="B112" s="82" t="str">
        <f ca="1">IF(OFFSET('IWP03'!Std2EmployeeRequirements, 7, 0, 1, 1) = 0, "", OFFSET('IWP03'!Std2EmployeeRequirements, 7, 0, 1, 1))</f>
        <v/>
      </c>
      <c r="C112" s="82" t="str">
        <f ca="1">IF(OFFSET('IWP03'!Std2EmployeeRequirements, 7, 2, 1, 1) = 0, "", OFFSET('IWP03'!Std2EmployeeRequirements, 7, 2, 1, 1))</f>
        <v/>
      </c>
      <c r="D112" s="82" t="str">
        <f ca="1">IF(OFFSET('IWP03'!Std2EmployeeRequirements, 7, 3, 1, 1) = 0, "", OFFSET('IWP03'!Std2EmployeeRequirements, 7, 3, 1, 1))</f>
        <v/>
      </c>
      <c r="E112" s="82" t="str">
        <f ca="1">IF(OFFSET('IWP03'!Std2EmployeeRequirements, 7, 4, 1, 1) = 0, "", OFFSET('IWP03'!Std2EmployeeRequirements, 7, 4, 1, 1))</f>
        <v/>
      </c>
      <c r="F112" s="82" t="str">
        <f ca="1">IF(OFFSET('IWP03'!Std2EmployeeRequirements, 7,5, 1, 1) = 0, "", OFFSET('IWP03'!Std2EmployeeRequirements, 7,5, 1, 1))</f>
        <v/>
      </c>
      <c r="G112" s="82" t="str">
        <f ca="1">IF(OFFSET('IWP03'!Std2EmployeeRequirements, 7,6, 1, 1) = 0, "", OFFSET('IWP03'!Std2EmployeeRequirements, 7,6, 1, 1))</f>
        <v/>
      </c>
      <c r="H112" s="82" t="str">
        <f ca="1">IF(OFFSET('IWP03'!Std2EmployeeRequirements, 7, 8, 1, 1) = 0, "", OFFSET('IWP03'!Std2EmployeeRequirements, 7, 8, 1, 1))</f>
        <v/>
      </c>
      <c r="I112" s="82" t="str">
        <f ca="1">IF(OFFSET('IWP03'!Std2EmployeeRequirements, 7, 9, 1, 1) = 0, "", OFFSET('IWP03'!Std2EmployeeRequirements, 7, 9, 1, 1))</f>
        <v/>
      </c>
      <c r="J112" s="82" t="str">
        <f ca="1">IF(OFFSET('IWP03'!Std2EmployeeRequirements, 7,10, 1, 1) = 0, "", OFFSET('IWP03'!Std2EmployeeRequirements, 7,10, 1, 1))</f>
        <v/>
      </c>
      <c r="K112" s="82" t="str">
        <f ca="1">IF(OFFSET('IWP03'!Std2EmployeeRequirements, 7, 11, 1, 1) = 0, "", OFFSET('IWP03'!Std2EmployeeRequirements, 7, 11, 1, 1))</f>
        <v/>
      </c>
      <c r="L112" s="87" t="str">
        <f ca="1">IF(OFFSET('IWP03'!Std2EmployeeRequirements, 7, 7, 1, 1) = 0, "", OFFSET('IWP03'!Std2EmployeeRequirements, 7, 7, 1, 1))</f>
        <v/>
      </c>
    </row>
    <row r="113" spans="1:12" x14ac:dyDescent="0.2">
      <c r="A113" s="73" t="s">
        <v>284</v>
      </c>
      <c r="B113" s="82" t="str">
        <f ca="1">IF(OFFSET('IWP03'!Std2EmployeeRequirements, 8, 0, 1, 1) = 0, "", OFFSET('IWP03'!Std2EmployeeRequirements, 8, 0, 1, 1))</f>
        <v/>
      </c>
      <c r="C113" s="82" t="str">
        <f ca="1">IF(OFFSET('IWP03'!Std2EmployeeRequirements, 8, 2, 1, 1) = 0, "", OFFSET('IWP03'!Std2EmployeeRequirements, 8, 2, 1, 1))</f>
        <v/>
      </c>
      <c r="D113" s="82" t="str">
        <f ca="1">IF(OFFSET('IWP03'!Std2EmployeeRequirements, 8, 3, 1, 1) = 0, "", OFFSET('IWP03'!Std2EmployeeRequirements, 8, 3, 1, 1))</f>
        <v/>
      </c>
      <c r="E113" s="82" t="str">
        <f ca="1">IF(OFFSET('IWP03'!Std2EmployeeRequirements, 8, 4, 1, 1) = 0, "", OFFSET('IWP03'!Std2EmployeeRequirements, 8, 4, 1, 1))</f>
        <v/>
      </c>
      <c r="F113" s="82" t="str">
        <f ca="1">IF(OFFSET('IWP03'!Std2EmployeeRequirements, 8,5, 1, 1) = 0, "", OFFSET('IWP03'!Std2EmployeeRequirements, 8,5, 1, 1))</f>
        <v/>
      </c>
      <c r="G113" s="82" t="str">
        <f ca="1">IF(OFFSET('IWP03'!Std2EmployeeRequirements, 8,6, 1, 1) = 0, "", OFFSET('IWP03'!Std2EmployeeRequirements, 8,6, 1, 1))</f>
        <v/>
      </c>
      <c r="H113" s="82" t="str">
        <f ca="1">IF(OFFSET('IWP03'!Std2EmployeeRequirements, 8, 8, 1, 1) = 0, "", OFFSET('IWP03'!Std2EmployeeRequirements, 8, 8, 1, 1))</f>
        <v/>
      </c>
      <c r="I113" s="82" t="str">
        <f ca="1">IF(OFFSET('IWP03'!Std2EmployeeRequirements, 8, 9, 1, 1) = 0, "", OFFSET('IWP03'!Std2EmployeeRequirements, 8, 9, 1, 1))</f>
        <v/>
      </c>
      <c r="J113" s="82" t="str">
        <f ca="1">IF(OFFSET('IWP03'!Std2EmployeeRequirements, 8,10, 1, 1) = 0, "", OFFSET('IWP03'!Std2EmployeeRequirements, 8,10, 1, 1))</f>
        <v/>
      </c>
      <c r="K113" s="82" t="str">
        <f ca="1">IF(OFFSET('IWP03'!Std2EmployeeRequirements, 8, 11, 1, 1) = 0, "", OFFSET('IWP03'!Std2EmployeeRequirements, 8, 11, 1, 1))</f>
        <v/>
      </c>
      <c r="L113" s="87" t="str">
        <f ca="1">IF(OFFSET('IWP03'!Std2EmployeeRequirements, 8, 7, 1, 1) = 0, "", OFFSET('IWP03'!Std2EmployeeRequirements, 8, 7, 1, 1))</f>
        <v/>
      </c>
    </row>
    <row r="114" spans="1:12" x14ac:dyDescent="0.2">
      <c r="A114" s="73" t="s">
        <v>284</v>
      </c>
      <c r="B114" s="82" t="str">
        <f ca="1">IF(OFFSET('IWP03'!Std2EmployeeRequirements, 9, 0, 1, 1) = 0, "", OFFSET('IWP03'!Std2EmployeeRequirements, 9, 0, 1, 1))</f>
        <v/>
      </c>
      <c r="C114" s="82" t="str">
        <f ca="1">IF(OFFSET('IWP03'!Std2EmployeeRequirements, 9, 2, 1, 1) = 0, "", OFFSET('IWP03'!Std2EmployeeRequirements, 9, 2, 1, 1))</f>
        <v/>
      </c>
      <c r="D114" s="82" t="str">
        <f ca="1">IF(OFFSET('IWP03'!Std2EmployeeRequirements, 9, 3, 1, 1) = 0, "", OFFSET('IWP03'!Std2EmployeeRequirements, 9, 3, 1, 1))</f>
        <v/>
      </c>
      <c r="E114" s="82" t="str">
        <f ca="1">IF(OFFSET('IWP03'!Std2EmployeeRequirements, 9, 4, 1, 1) = 0, "", OFFSET('IWP03'!Std2EmployeeRequirements, 9, 4, 1, 1))</f>
        <v/>
      </c>
      <c r="F114" s="82" t="str">
        <f ca="1">IF(OFFSET('IWP03'!Std2EmployeeRequirements, 9,5, 1, 1) = 0, "", OFFSET('IWP03'!Std2EmployeeRequirements, 9,5, 1, 1))</f>
        <v/>
      </c>
      <c r="G114" s="82" t="str">
        <f ca="1">IF(OFFSET('IWP03'!Std2EmployeeRequirements, 9,6, 1, 1) = 0, "", OFFSET('IWP03'!Std2EmployeeRequirements, 9,6, 1, 1))</f>
        <v/>
      </c>
      <c r="H114" s="82" t="str">
        <f ca="1">IF(OFFSET('IWP03'!Std2EmployeeRequirements, 9, 8, 1, 1) = 0, "", OFFSET('IWP03'!Std2EmployeeRequirements, 9, 8, 1, 1))</f>
        <v/>
      </c>
      <c r="I114" s="82" t="str">
        <f ca="1">IF(OFFSET('IWP03'!Std2EmployeeRequirements, 9, 9, 1, 1) = 0, "", OFFSET('IWP03'!Std2EmployeeRequirements, 9, 9, 1, 1))</f>
        <v/>
      </c>
      <c r="J114" s="82" t="str">
        <f ca="1">IF(OFFSET('IWP03'!Std2EmployeeRequirements, 9,10, 1, 1) = 0, "", OFFSET('IWP03'!Std2EmployeeRequirements, 9,10, 1, 1))</f>
        <v/>
      </c>
      <c r="K114" s="82" t="str">
        <f ca="1">IF(OFFSET('IWP03'!Std2EmployeeRequirements, 9, 11, 1, 1) = 0, "", OFFSET('IWP03'!Std2EmployeeRequirements, 9, 11, 1, 1))</f>
        <v/>
      </c>
      <c r="L114" s="87" t="str">
        <f ca="1">IF(OFFSET('IWP03'!Std2EmployeeRequirements, 9, 7, 1, 1) = 0, "", OFFSET('IWP03'!Std2EmployeeRequirements, 9, 7, 1, 1))</f>
        <v/>
      </c>
    </row>
    <row r="115" spans="1:12" x14ac:dyDescent="0.2">
      <c r="A115" s="73" t="s">
        <v>285</v>
      </c>
      <c r="B115" s="82" t="str">
        <f ca="1">IF(OFFSET('IWP04'!Std2EmployeeRequirements, 0, 0, 1, 1) = 0, "", OFFSET('IWP04'!Std2EmployeeRequirements, 0, 0, 1, 1))</f>
        <v/>
      </c>
      <c r="C115" s="82" t="str">
        <f ca="1">IF(OFFSET('IWP04'!Std2EmployeeRequirements, 0, 2, 1, 1) = 0, "", OFFSET('IWP04'!Std2EmployeeRequirements, 0, 2, 1, 1))</f>
        <v/>
      </c>
      <c r="D115" s="82" t="str">
        <f ca="1">IF(OFFSET('IWP04'!Std2EmployeeRequirements, 0, 3, 1, 1) = 0, "", OFFSET('IWP04'!Std2EmployeeRequirements, 0, 3, 1, 1))</f>
        <v/>
      </c>
      <c r="E115" s="82" t="str">
        <f ca="1">IF(OFFSET('IWP04'!Std2EmployeeRequirements, 0, 4, 1, 1) = 0, "", OFFSET('IWP04'!Std2EmployeeRequirements, 0, 4, 1, 1))</f>
        <v/>
      </c>
      <c r="F115" s="82" t="str">
        <f ca="1">IF(OFFSET('IWP04'!Std2EmployeeRequirements, 0,5, 1, 1) = 0, "", OFFSET('IWP04'!Std2EmployeeRequirements, 0,5, 1, 1))</f>
        <v/>
      </c>
      <c r="G115" s="82" t="str">
        <f ca="1">IF(OFFSET('IWP04'!Std2EmployeeRequirements, 0,6, 1, 1) = 0, "", OFFSET('IWP04'!Std2EmployeeRequirements, 0,6, 1, 1))</f>
        <v/>
      </c>
      <c r="H115" s="82" t="str">
        <f ca="1">IF(OFFSET('IWP04'!Std2EmployeeRequirements, 0, 8, 1, 1) = 0, "", OFFSET('IWP04'!Std2EmployeeRequirements, 0, 8, 1, 1))</f>
        <v/>
      </c>
      <c r="I115" s="82" t="str">
        <f ca="1">IF(OFFSET('IWP04'!Std2EmployeeRequirements, 0, 9, 1, 1) = 0, "", OFFSET('IWP04'!Std2EmployeeRequirements, 0, 9, 1, 1))</f>
        <v/>
      </c>
      <c r="J115" s="82" t="str">
        <f ca="1">IF(OFFSET('IWP04'!Std2EmployeeRequirements, 0,10, 1, 1) = 0, "", OFFSET('IWP04'!Std2EmployeeRequirements, 0,10, 1, 1))</f>
        <v/>
      </c>
      <c r="K115" s="82" t="str">
        <f ca="1">IF(OFFSET('IWP04'!Std2EmployeeRequirements, 0, 11, 1, 1) = 0, "", OFFSET('IWP04'!Std2EmployeeRequirements, 0, 11, 1, 1))</f>
        <v/>
      </c>
      <c r="L115" s="87" t="str">
        <f ca="1">IF(OFFSET('IWP04'!Std2EmployeeRequirements, 0, 7, 1, 1) = 0, "", OFFSET('IWP04'!Std2EmployeeRequirements, 0, 7, 1, 1))</f>
        <v/>
      </c>
    </row>
    <row r="116" spans="1:12" x14ac:dyDescent="0.2">
      <c r="A116" s="73" t="s">
        <v>285</v>
      </c>
      <c r="B116" s="82" t="str">
        <f ca="1">IF(OFFSET('IWP04'!Std2EmployeeRequirements, 1, 0, 1, 1) = 0, "", OFFSET('IWP04'!Std2EmployeeRequirements, 1, 0, 1, 1))</f>
        <v/>
      </c>
      <c r="C116" s="82" t="str">
        <f ca="1">IF(OFFSET('IWP04'!Std2EmployeeRequirements, 1, 2, 1, 1) = 0, "", OFFSET('IWP04'!Std2EmployeeRequirements, 1, 2, 1, 1))</f>
        <v/>
      </c>
      <c r="D116" s="82" t="str">
        <f ca="1">IF(OFFSET('IWP04'!Std2EmployeeRequirements, 1, 3, 1, 1) = 0, "", OFFSET('IWP04'!Std2EmployeeRequirements, 1, 3, 1, 1))</f>
        <v/>
      </c>
      <c r="E116" s="82" t="str">
        <f ca="1">IF(OFFSET('IWP04'!Std2EmployeeRequirements, 1, 4, 1, 1) = 0, "", OFFSET('IWP04'!Std2EmployeeRequirements, 1, 4, 1, 1))</f>
        <v/>
      </c>
      <c r="F116" s="82" t="str">
        <f ca="1">IF(OFFSET('IWP04'!Std2EmployeeRequirements, 1,5, 1, 1) = 0, "", OFFSET('IWP04'!Std2EmployeeRequirements, 1,5, 1, 1))</f>
        <v/>
      </c>
      <c r="G116" s="82" t="str">
        <f ca="1">IF(OFFSET('IWP04'!Std2EmployeeRequirements, 1,6, 1, 1) = 0, "", OFFSET('IWP04'!Std2EmployeeRequirements, 1,6, 1, 1))</f>
        <v/>
      </c>
      <c r="H116" s="82" t="str">
        <f ca="1">IF(OFFSET('IWP04'!Std2EmployeeRequirements, 1, 8, 1, 1) = 0, "", OFFSET('IWP04'!Std2EmployeeRequirements, 1, 8, 1, 1))</f>
        <v/>
      </c>
      <c r="I116" s="82" t="str">
        <f ca="1">IF(OFFSET('IWP04'!Std2EmployeeRequirements, 1, 9, 1, 1) = 0, "", OFFSET('IWP04'!Std2EmployeeRequirements, 1, 9, 1, 1))</f>
        <v/>
      </c>
      <c r="J116" s="82" t="str">
        <f ca="1">IF(OFFSET('IWP04'!Std2EmployeeRequirements, 1,10, 1, 1) = 0, "", OFFSET('IWP04'!Std2EmployeeRequirements, 1,10, 1, 1))</f>
        <v/>
      </c>
      <c r="K116" s="82" t="str">
        <f ca="1">IF(OFFSET('IWP04'!Std2EmployeeRequirements, 1, 11, 1, 1) = 0, "", OFFSET('IWP04'!Std2EmployeeRequirements, 1, 11, 1, 1))</f>
        <v/>
      </c>
      <c r="L116" s="87" t="str">
        <f ca="1">IF(OFFSET('IWP04'!Std2EmployeeRequirements, 1, 7, 1, 1) = 0, "", OFFSET('IWP04'!Std2EmployeeRequirements, 1, 7, 1, 1))</f>
        <v/>
      </c>
    </row>
    <row r="117" spans="1:12" x14ac:dyDescent="0.2">
      <c r="A117" s="73" t="s">
        <v>285</v>
      </c>
      <c r="B117" s="82" t="str">
        <f ca="1">IF(OFFSET('IWP04'!Std2EmployeeRequirements, 2, 0, 1, 1) = 0, "", OFFSET('IWP04'!Std2EmployeeRequirements, 2, 0, 1, 1))</f>
        <v/>
      </c>
      <c r="C117" s="82" t="str">
        <f ca="1">IF(OFFSET('IWP04'!Std2EmployeeRequirements, 2, 2, 1, 1) = 0, "", OFFSET('IWP04'!Std2EmployeeRequirements, 2, 2, 1, 1))</f>
        <v/>
      </c>
      <c r="D117" s="82" t="str">
        <f ca="1">IF(OFFSET('IWP04'!Std2EmployeeRequirements, 2, 3, 1, 1) = 0, "", OFFSET('IWP04'!Std2EmployeeRequirements, 2, 3, 1, 1))</f>
        <v/>
      </c>
      <c r="E117" s="82" t="str">
        <f ca="1">IF(OFFSET('IWP04'!Std2EmployeeRequirements, 2, 4, 1, 1) = 0, "", OFFSET('IWP04'!Std2EmployeeRequirements, 2, 4, 1, 1))</f>
        <v/>
      </c>
      <c r="F117" s="82" t="str">
        <f ca="1">IF(OFFSET('IWP04'!Std2EmployeeRequirements, 2,5, 1, 1) = 0, "", OFFSET('IWP04'!Std2EmployeeRequirements, 2,5, 1, 1))</f>
        <v/>
      </c>
      <c r="G117" s="82" t="str">
        <f ca="1">IF(OFFSET('IWP04'!Std2EmployeeRequirements, 2,6, 1, 1) = 0, "", OFFSET('IWP04'!Std2EmployeeRequirements, 2,6, 1, 1))</f>
        <v/>
      </c>
      <c r="H117" s="82" t="str">
        <f ca="1">IF(OFFSET('IWP04'!Std2EmployeeRequirements, 2, 8, 1, 1) = 0, "", OFFSET('IWP04'!Std2EmployeeRequirements, 2, 8, 1, 1))</f>
        <v/>
      </c>
      <c r="I117" s="82" t="str">
        <f ca="1">IF(OFFSET('IWP04'!Std2EmployeeRequirements, 2, 9, 1, 1) = 0, "", OFFSET('IWP04'!Std2EmployeeRequirements, 2, 9, 1, 1))</f>
        <v/>
      </c>
      <c r="J117" s="82" t="str">
        <f ca="1">IF(OFFSET('IWP04'!Std2EmployeeRequirements, 2,10, 1, 1) = 0, "", OFFSET('IWP04'!Std2EmployeeRequirements, 2,10, 1, 1))</f>
        <v/>
      </c>
      <c r="K117" s="82" t="str">
        <f ca="1">IF(OFFSET('IWP04'!Std2EmployeeRequirements, 2, 11, 1, 1) = 0, "", OFFSET('IWP04'!Std2EmployeeRequirements, 2, 11, 1, 1))</f>
        <v/>
      </c>
      <c r="L117" s="87" t="str">
        <f ca="1">IF(OFFSET('IWP04'!Std2EmployeeRequirements, 2, 7, 1, 1) = 0, "", OFFSET('IWP04'!Std2EmployeeRequirements, 2, 7, 1, 1))</f>
        <v/>
      </c>
    </row>
    <row r="118" spans="1:12" x14ac:dyDescent="0.2">
      <c r="A118" s="73" t="s">
        <v>285</v>
      </c>
      <c r="B118" s="82" t="str">
        <f ca="1">IF(OFFSET('IWP04'!Std2EmployeeRequirements, 3, 0, 1, 1) = 0, "", OFFSET('IWP04'!Std2EmployeeRequirements, 3, 0, 1, 1))</f>
        <v/>
      </c>
      <c r="C118" s="82" t="str">
        <f ca="1">IF(OFFSET('IWP04'!Std2EmployeeRequirements, 3, 2, 1, 1) = 0, "", OFFSET('IWP04'!Std2EmployeeRequirements, 3, 2, 1, 1))</f>
        <v/>
      </c>
      <c r="D118" s="82" t="str">
        <f ca="1">IF(OFFSET('IWP04'!Std2EmployeeRequirements, 3, 3, 1, 1) = 0, "", OFFSET('IWP04'!Std2EmployeeRequirements, 3, 3, 1, 1))</f>
        <v/>
      </c>
      <c r="E118" s="82" t="str">
        <f ca="1">IF(OFFSET('IWP04'!Std2EmployeeRequirements, 3, 4, 1, 1) = 0, "", OFFSET('IWP04'!Std2EmployeeRequirements, 3, 4, 1, 1))</f>
        <v/>
      </c>
      <c r="F118" s="82" t="str">
        <f ca="1">IF(OFFSET('IWP04'!Std2EmployeeRequirements, 3,5, 1, 1) = 0, "", OFFSET('IWP04'!Std2EmployeeRequirements, 3,5, 1, 1))</f>
        <v/>
      </c>
      <c r="G118" s="82" t="str">
        <f ca="1">IF(OFFSET('IWP04'!Std2EmployeeRequirements, 3,6, 1, 1) = 0, "", OFFSET('IWP04'!Std2EmployeeRequirements, 3,6, 1, 1))</f>
        <v/>
      </c>
      <c r="H118" s="82" t="str">
        <f ca="1">IF(OFFSET('IWP04'!Std2EmployeeRequirements, 3, 8, 1, 1) = 0, "", OFFSET('IWP04'!Std2EmployeeRequirements, 3, 8, 1, 1))</f>
        <v/>
      </c>
      <c r="I118" s="82" t="str">
        <f ca="1">IF(OFFSET('IWP04'!Std2EmployeeRequirements, 3, 9, 1, 1) = 0, "", OFFSET('IWP04'!Std2EmployeeRequirements, 3, 9, 1, 1))</f>
        <v/>
      </c>
      <c r="J118" s="82" t="str">
        <f ca="1">IF(OFFSET('IWP04'!Std2EmployeeRequirements, 3,10, 1, 1) = 0, "", OFFSET('IWP04'!Std2EmployeeRequirements, 3,10, 1, 1))</f>
        <v/>
      </c>
      <c r="K118" s="82" t="str">
        <f ca="1">IF(OFFSET('IWP04'!Std2EmployeeRequirements, 3, 11, 1, 1) = 0, "", OFFSET('IWP04'!Std2EmployeeRequirements, 3, 11, 1, 1))</f>
        <v/>
      </c>
      <c r="L118" s="87" t="str">
        <f ca="1">IF(OFFSET('IWP04'!Std2EmployeeRequirements, 3, 7, 1, 1) = 0, "", OFFSET('IWP04'!Std2EmployeeRequirements, 3, 7, 1, 1))</f>
        <v/>
      </c>
    </row>
    <row r="119" spans="1:12" x14ac:dyDescent="0.2">
      <c r="A119" s="73" t="s">
        <v>285</v>
      </c>
      <c r="B119" s="82" t="str">
        <f ca="1">IF(OFFSET('IWP04'!Std2EmployeeRequirements, 4, 0, 1, 1) = 0, "", OFFSET('IWP04'!Std2EmployeeRequirements, 4, 0, 1, 1))</f>
        <v/>
      </c>
      <c r="C119" s="82" t="str">
        <f ca="1">IF(OFFSET('IWP04'!Std2EmployeeRequirements, 4, 2, 1, 1) = 0, "", OFFSET('IWP04'!Std2EmployeeRequirements, 4, 2, 1, 1))</f>
        <v/>
      </c>
      <c r="D119" s="82" t="str">
        <f ca="1">IF(OFFSET('IWP04'!Std2EmployeeRequirements, 4, 3, 1, 1) = 0, "", OFFSET('IWP04'!Std2EmployeeRequirements, 4, 3, 1, 1))</f>
        <v/>
      </c>
      <c r="E119" s="82" t="str">
        <f ca="1">IF(OFFSET('IWP04'!Std2EmployeeRequirements, 4, 4, 1, 1) = 0, "", OFFSET('IWP04'!Std2EmployeeRequirements, 4, 4, 1, 1))</f>
        <v/>
      </c>
      <c r="F119" s="82" t="str">
        <f ca="1">IF(OFFSET('IWP04'!Std2EmployeeRequirements, 4,5, 1, 1) = 0, "", OFFSET('IWP04'!Std2EmployeeRequirements, 4,5, 1, 1))</f>
        <v/>
      </c>
      <c r="G119" s="82" t="str">
        <f ca="1">IF(OFFSET('IWP04'!Std2EmployeeRequirements, 4,6, 1, 1) = 0, "", OFFSET('IWP04'!Std2EmployeeRequirements, 4,6, 1, 1))</f>
        <v/>
      </c>
      <c r="H119" s="82" t="str">
        <f ca="1">IF(OFFSET('IWP04'!Std2EmployeeRequirements, 4, 8, 1, 1) = 0, "", OFFSET('IWP04'!Std2EmployeeRequirements, 4, 8, 1, 1))</f>
        <v/>
      </c>
      <c r="I119" s="82" t="str">
        <f ca="1">IF(OFFSET('IWP04'!Std2EmployeeRequirements, 4, 9, 1, 1) = 0, "", OFFSET('IWP04'!Std2EmployeeRequirements, 4, 9, 1, 1))</f>
        <v/>
      </c>
      <c r="J119" s="82" t="str">
        <f ca="1">IF(OFFSET('IWP04'!Std2EmployeeRequirements, 4,10, 1, 1) = 0, "", OFFSET('IWP04'!Std2EmployeeRequirements, 4,10, 1, 1))</f>
        <v/>
      </c>
      <c r="K119" s="82" t="str">
        <f ca="1">IF(OFFSET('IWP04'!Std2EmployeeRequirements, 4, 11, 1, 1) = 0, "", OFFSET('IWP04'!Std2EmployeeRequirements, 4, 11, 1, 1))</f>
        <v/>
      </c>
      <c r="L119" s="87" t="str">
        <f ca="1">IF(OFFSET('IWP04'!Std2EmployeeRequirements, 4, 7, 1, 1) = 0, "", OFFSET('IWP04'!Std2EmployeeRequirements, 4, 7, 1, 1))</f>
        <v/>
      </c>
    </row>
    <row r="120" spans="1:12" x14ac:dyDescent="0.2">
      <c r="A120" s="73" t="s">
        <v>285</v>
      </c>
      <c r="B120" s="82" t="str">
        <f ca="1">IF(OFFSET('IWP04'!Std2EmployeeRequirements, 5, 0, 1, 1) = 0, "", OFFSET('IWP04'!Std2EmployeeRequirements, 5, 0, 1, 1))</f>
        <v/>
      </c>
      <c r="C120" s="82" t="str">
        <f ca="1">IF(OFFSET('IWP04'!Std2EmployeeRequirements, 5, 2, 1, 1) = 0, "", OFFSET('IWP04'!Std2EmployeeRequirements, 5, 2, 1, 1))</f>
        <v/>
      </c>
      <c r="D120" s="82" t="str">
        <f ca="1">IF(OFFSET('IWP04'!Std2EmployeeRequirements, 5, 3, 1, 1) = 0, "", OFFSET('IWP04'!Std2EmployeeRequirements, 5, 3, 1, 1))</f>
        <v/>
      </c>
      <c r="E120" s="82" t="str">
        <f ca="1">IF(OFFSET('IWP04'!Std2EmployeeRequirements, 5, 4, 1, 1) = 0, "", OFFSET('IWP04'!Std2EmployeeRequirements, 5, 4, 1, 1))</f>
        <v/>
      </c>
      <c r="F120" s="82" t="str">
        <f ca="1">IF(OFFSET('IWP04'!Std2EmployeeRequirements, 5,5, 1, 1) = 0, "", OFFSET('IWP04'!Std2EmployeeRequirements, 5,5, 1, 1))</f>
        <v/>
      </c>
      <c r="G120" s="82" t="str">
        <f ca="1">IF(OFFSET('IWP04'!Std2EmployeeRequirements, 5,6, 1, 1) = 0, "", OFFSET('IWP04'!Std2EmployeeRequirements, 5,6, 1, 1))</f>
        <v/>
      </c>
      <c r="H120" s="82" t="str">
        <f ca="1">IF(OFFSET('IWP04'!Std2EmployeeRequirements, 5, 8, 1, 1) = 0, "", OFFSET('IWP04'!Std2EmployeeRequirements, 5, 8, 1, 1))</f>
        <v/>
      </c>
      <c r="I120" s="82" t="str">
        <f ca="1">IF(OFFSET('IWP04'!Std2EmployeeRequirements, 5, 9, 1, 1) = 0, "", OFFSET('IWP04'!Std2EmployeeRequirements, 5, 9, 1, 1))</f>
        <v/>
      </c>
      <c r="J120" s="82" t="str">
        <f ca="1">IF(OFFSET('IWP04'!Std2EmployeeRequirements, 5,10, 1, 1) = 0, "", OFFSET('IWP04'!Std2EmployeeRequirements, 5,10, 1, 1))</f>
        <v/>
      </c>
      <c r="K120" s="82" t="str">
        <f ca="1">IF(OFFSET('IWP04'!Std2EmployeeRequirements, 5, 11, 1, 1) = 0, "", OFFSET('IWP04'!Std2EmployeeRequirements, 5, 11, 1, 1))</f>
        <v/>
      </c>
      <c r="L120" s="87" t="str">
        <f ca="1">IF(OFFSET('IWP04'!Std2EmployeeRequirements, 5, 7, 1, 1) = 0, "", OFFSET('IWP04'!Std2EmployeeRequirements, 5, 7, 1, 1))</f>
        <v/>
      </c>
    </row>
    <row r="121" spans="1:12" x14ac:dyDescent="0.2">
      <c r="A121" s="73" t="s">
        <v>285</v>
      </c>
      <c r="B121" s="82" t="str">
        <f ca="1">IF(OFFSET('IWP04'!Std2EmployeeRequirements, 6, 0, 1, 1) = 0, "", OFFSET('IWP04'!Std2EmployeeRequirements, 6, 0, 1, 1))</f>
        <v/>
      </c>
      <c r="C121" s="82" t="str">
        <f ca="1">IF(OFFSET('IWP04'!Std2EmployeeRequirements, 6, 2, 1, 1) = 0, "", OFFSET('IWP04'!Std2EmployeeRequirements, 6, 2, 1, 1))</f>
        <v/>
      </c>
      <c r="D121" s="82" t="str">
        <f ca="1">IF(OFFSET('IWP04'!Std2EmployeeRequirements, 6, 3, 1, 1) = 0, "", OFFSET('IWP04'!Std2EmployeeRequirements, 6, 3, 1, 1))</f>
        <v/>
      </c>
      <c r="E121" s="82" t="str">
        <f ca="1">IF(OFFSET('IWP04'!Std2EmployeeRequirements, 6, 4, 1, 1) = 0, "", OFFSET('IWP04'!Std2EmployeeRequirements, 6, 4, 1, 1))</f>
        <v/>
      </c>
      <c r="F121" s="82" t="str">
        <f ca="1">IF(OFFSET('IWP04'!Std2EmployeeRequirements, 6,5, 1, 1) = 0, "", OFFSET('IWP04'!Std2EmployeeRequirements, 6,5, 1, 1))</f>
        <v/>
      </c>
      <c r="G121" s="82" t="str">
        <f ca="1">IF(OFFSET('IWP04'!Std2EmployeeRequirements, 6,6, 1, 1) = 0, "", OFFSET('IWP04'!Std2EmployeeRequirements, 6,6, 1, 1))</f>
        <v/>
      </c>
      <c r="H121" s="82" t="str">
        <f ca="1">IF(OFFSET('IWP04'!Std2EmployeeRequirements, 6, 8, 1, 1) = 0, "", OFFSET('IWP04'!Std2EmployeeRequirements, 6, 8, 1, 1))</f>
        <v/>
      </c>
      <c r="I121" s="82" t="str">
        <f ca="1">IF(OFFSET('IWP04'!Std2EmployeeRequirements, 6, 9, 1, 1) = 0, "", OFFSET('IWP04'!Std2EmployeeRequirements, 6, 9, 1, 1))</f>
        <v/>
      </c>
      <c r="J121" s="82" t="str">
        <f ca="1">IF(OFFSET('IWP04'!Std2EmployeeRequirements, 6,10, 1, 1) = 0, "", OFFSET('IWP04'!Std2EmployeeRequirements, 6,10, 1, 1))</f>
        <v/>
      </c>
      <c r="K121" s="82" t="str">
        <f ca="1">IF(OFFSET('IWP04'!Std2EmployeeRequirements, 6, 11, 1, 1) = 0, "", OFFSET('IWP04'!Std2EmployeeRequirements, 6, 11, 1, 1))</f>
        <v/>
      </c>
      <c r="L121" s="87" t="str">
        <f ca="1">IF(OFFSET('IWP04'!Std2EmployeeRequirements, 6, 7, 1, 1) = 0, "", OFFSET('IWP04'!Std2EmployeeRequirements, 6, 7, 1, 1))</f>
        <v/>
      </c>
    </row>
    <row r="122" spans="1:12" x14ac:dyDescent="0.2">
      <c r="A122" s="73" t="s">
        <v>285</v>
      </c>
      <c r="B122" s="82" t="str">
        <f ca="1">IF(OFFSET('IWP04'!Std2EmployeeRequirements, 7, 0, 1, 1) = 0, "", OFFSET('IWP04'!Std2EmployeeRequirements, 7, 0, 1, 1))</f>
        <v/>
      </c>
      <c r="C122" s="82" t="str">
        <f ca="1">IF(OFFSET('IWP04'!Std2EmployeeRequirements, 7, 2, 1, 1) = 0, "", OFFSET('IWP04'!Std2EmployeeRequirements, 7, 2, 1, 1))</f>
        <v/>
      </c>
      <c r="D122" s="82" t="str">
        <f ca="1">IF(OFFSET('IWP04'!Std2EmployeeRequirements, 7, 3, 1, 1) = 0, "", OFFSET('IWP04'!Std2EmployeeRequirements, 7, 3, 1, 1))</f>
        <v/>
      </c>
      <c r="E122" s="82" t="str">
        <f ca="1">IF(OFFSET('IWP04'!Std2EmployeeRequirements, 7, 4, 1, 1) = 0, "", OFFSET('IWP04'!Std2EmployeeRequirements, 7, 4, 1, 1))</f>
        <v/>
      </c>
      <c r="F122" s="82" t="str">
        <f ca="1">IF(OFFSET('IWP04'!Std2EmployeeRequirements, 7,5, 1, 1) = 0, "", OFFSET('IWP04'!Std2EmployeeRequirements, 7,5, 1, 1))</f>
        <v/>
      </c>
      <c r="G122" s="82" t="str">
        <f ca="1">IF(OFFSET('IWP04'!Std2EmployeeRequirements, 7,6, 1, 1) = 0, "", OFFSET('IWP04'!Std2EmployeeRequirements, 7,6, 1, 1))</f>
        <v/>
      </c>
      <c r="H122" s="82" t="str">
        <f ca="1">IF(OFFSET('IWP04'!Std2EmployeeRequirements, 7, 8, 1, 1) = 0, "", OFFSET('IWP04'!Std2EmployeeRequirements, 7, 8, 1, 1))</f>
        <v/>
      </c>
      <c r="I122" s="82" t="str">
        <f ca="1">IF(OFFSET('IWP04'!Std2EmployeeRequirements, 7, 9, 1, 1) = 0, "", OFFSET('IWP04'!Std2EmployeeRequirements, 7, 9, 1, 1))</f>
        <v/>
      </c>
      <c r="J122" s="82" t="str">
        <f ca="1">IF(OFFSET('IWP04'!Std2EmployeeRequirements, 7,10, 1, 1) = 0, "", OFFSET('IWP04'!Std2EmployeeRequirements, 7,10, 1, 1))</f>
        <v/>
      </c>
      <c r="K122" s="82" t="str">
        <f ca="1">IF(OFFSET('IWP04'!Std2EmployeeRequirements, 7, 11, 1, 1) = 0, "", OFFSET('IWP04'!Std2EmployeeRequirements, 7, 11, 1, 1))</f>
        <v/>
      </c>
      <c r="L122" s="87" t="str">
        <f ca="1">IF(OFFSET('IWP04'!Std2EmployeeRequirements, 7, 7, 1, 1) = 0, "", OFFSET('IWP04'!Std2EmployeeRequirements, 7, 7, 1, 1))</f>
        <v/>
      </c>
    </row>
    <row r="123" spans="1:12" x14ac:dyDescent="0.2">
      <c r="A123" s="73" t="s">
        <v>285</v>
      </c>
      <c r="B123" s="82" t="str">
        <f ca="1">IF(OFFSET('IWP04'!Std2EmployeeRequirements, 8, 0, 1, 1) = 0, "", OFFSET('IWP04'!Std2EmployeeRequirements, 8, 0, 1, 1))</f>
        <v/>
      </c>
      <c r="C123" s="82" t="str">
        <f ca="1">IF(OFFSET('IWP04'!Std2EmployeeRequirements, 8, 2, 1, 1) = 0, "", OFFSET('IWP04'!Std2EmployeeRequirements, 8, 2, 1, 1))</f>
        <v/>
      </c>
      <c r="D123" s="82" t="str">
        <f ca="1">IF(OFFSET('IWP04'!Std2EmployeeRequirements, 8, 3, 1, 1) = 0, "", OFFSET('IWP04'!Std2EmployeeRequirements, 8, 3, 1, 1))</f>
        <v/>
      </c>
      <c r="E123" s="82" t="str">
        <f ca="1">IF(OFFSET('IWP04'!Std2EmployeeRequirements, 8, 4, 1, 1) = 0, "", OFFSET('IWP04'!Std2EmployeeRequirements, 8, 4, 1, 1))</f>
        <v/>
      </c>
      <c r="F123" s="82" t="str">
        <f ca="1">IF(OFFSET('IWP04'!Std2EmployeeRequirements, 8,5, 1, 1) = 0, "", OFFSET('IWP04'!Std2EmployeeRequirements, 8,5, 1, 1))</f>
        <v/>
      </c>
      <c r="G123" s="82" t="str">
        <f ca="1">IF(OFFSET('IWP04'!Std2EmployeeRequirements, 8,6, 1, 1) = 0, "", OFFSET('IWP04'!Std2EmployeeRequirements, 8,6, 1, 1))</f>
        <v/>
      </c>
      <c r="H123" s="82" t="str">
        <f ca="1">IF(OFFSET('IWP04'!Std2EmployeeRequirements, 8, 8, 1, 1) = 0, "", OFFSET('IWP04'!Std2EmployeeRequirements, 8, 8, 1, 1))</f>
        <v/>
      </c>
      <c r="I123" s="82" t="str">
        <f ca="1">IF(OFFSET('IWP04'!Std2EmployeeRequirements, 8, 9, 1, 1) = 0, "", OFFSET('IWP04'!Std2EmployeeRequirements, 8, 9, 1, 1))</f>
        <v/>
      </c>
      <c r="J123" s="82" t="str">
        <f ca="1">IF(OFFSET('IWP04'!Std2EmployeeRequirements, 8,10, 1, 1) = 0, "", OFFSET('IWP04'!Std2EmployeeRequirements, 8,10, 1, 1))</f>
        <v/>
      </c>
      <c r="K123" s="82" t="str">
        <f ca="1">IF(OFFSET('IWP04'!Std2EmployeeRequirements, 8, 11, 1, 1) = 0, "", OFFSET('IWP04'!Std2EmployeeRequirements, 8, 11, 1, 1))</f>
        <v/>
      </c>
      <c r="L123" s="87" t="str">
        <f ca="1">IF(OFFSET('IWP04'!Std2EmployeeRequirements, 8, 7, 1, 1) = 0, "", OFFSET('IWP04'!Std2EmployeeRequirements, 8, 7, 1, 1))</f>
        <v/>
      </c>
    </row>
    <row r="124" spans="1:12" x14ac:dyDescent="0.2">
      <c r="A124" s="73" t="s">
        <v>285</v>
      </c>
      <c r="B124" s="82" t="str">
        <f ca="1">IF(OFFSET('IWP04'!Std2EmployeeRequirements, 9, 0, 1, 1) = 0, "", OFFSET('IWP04'!Std2EmployeeRequirements, 9, 0, 1, 1))</f>
        <v/>
      </c>
      <c r="C124" s="82" t="str">
        <f ca="1">IF(OFFSET('IWP04'!Std2EmployeeRequirements, 9, 2, 1, 1) = 0, "", OFFSET('IWP04'!Std2EmployeeRequirements, 9, 2, 1, 1))</f>
        <v/>
      </c>
      <c r="D124" s="82" t="str">
        <f ca="1">IF(OFFSET('IWP04'!Std2EmployeeRequirements, 9, 3, 1, 1) = 0, "", OFFSET('IWP04'!Std2EmployeeRequirements, 9, 3, 1, 1))</f>
        <v/>
      </c>
      <c r="E124" s="82" t="str">
        <f ca="1">IF(OFFSET('IWP04'!Std2EmployeeRequirements, 9, 4, 1, 1) = 0, "", OFFSET('IWP04'!Std2EmployeeRequirements, 9, 4, 1, 1))</f>
        <v/>
      </c>
      <c r="F124" s="82" t="str">
        <f ca="1">IF(OFFSET('IWP04'!Std2EmployeeRequirements, 9,5, 1, 1) = 0, "", OFFSET('IWP04'!Std2EmployeeRequirements, 9,5, 1, 1))</f>
        <v/>
      </c>
      <c r="G124" s="82" t="str">
        <f ca="1">IF(OFFSET('IWP04'!Std2EmployeeRequirements, 9,6, 1, 1) = 0, "", OFFSET('IWP04'!Std2EmployeeRequirements, 9,6, 1, 1))</f>
        <v/>
      </c>
      <c r="H124" s="82" t="str">
        <f ca="1">IF(OFFSET('IWP04'!Std2EmployeeRequirements, 9, 8, 1, 1) = 0, "", OFFSET('IWP04'!Std2EmployeeRequirements, 9, 8, 1, 1))</f>
        <v/>
      </c>
      <c r="I124" s="82" t="str">
        <f ca="1">IF(OFFSET('IWP04'!Std2EmployeeRequirements, 9, 9, 1, 1) = 0, "", OFFSET('IWP04'!Std2EmployeeRequirements, 9, 9, 1, 1))</f>
        <v/>
      </c>
      <c r="J124" s="82" t="str">
        <f ca="1">IF(OFFSET('IWP04'!Std2EmployeeRequirements, 9,10, 1, 1) = 0, "", OFFSET('IWP04'!Std2EmployeeRequirements, 9,10, 1, 1))</f>
        <v/>
      </c>
      <c r="K124" s="82" t="str">
        <f ca="1">IF(OFFSET('IWP04'!Std2EmployeeRequirements, 9, 11, 1, 1) = 0, "", OFFSET('IWP04'!Std2EmployeeRequirements, 9, 11, 1, 1))</f>
        <v/>
      </c>
      <c r="L124" s="87" t="str">
        <f ca="1">IF(OFFSET('IWP04'!Std2EmployeeRequirements, 9, 7, 1, 1) = 0, "", OFFSET('IWP04'!Std2EmployeeRequirements, 9, 7, 1, 1))</f>
        <v/>
      </c>
    </row>
    <row r="125" spans="1:12" x14ac:dyDescent="0.2">
      <c r="A125" s="73" t="s">
        <v>286</v>
      </c>
      <c r="B125" s="82" t="str">
        <f ca="1">IF(OFFSET('IWP05'!Std2EmployeeRequirements, 0, 0, 1, 1) = 0, "", OFFSET('IWP05'!Std2EmployeeRequirements, 0, 0, 1, 1))</f>
        <v/>
      </c>
      <c r="C125" s="82" t="str">
        <f ca="1">IF(OFFSET('IWP05'!Std2EmployeeRequirements, 0, 2, 1, 1) = 0, "", OFFSET('IWP05'!Std2EmployeeRequirements, 0, 2, 1, 1))</f>
        <v/>
      </c>
      <c r="D125" s="82" t="str">
        <f ca="1">IF(OFFSET('IWP05'!Std2EmployeeRequirements, 0, 3, 1, 1) = 0, "", OFFSET('IWP05'!Std2EmployeeRequirements, 0, 3, 1, 1))</f>
        <v/>
      </c>
      <c r="E125" s="82" t="str">
        <f ca="1">IF(OFFSET('IWP05'!Std2EmployeeRequirements, 0, 4, 1, 1) = 0, "", OFFSET('IWP05'!Std2EmployeeRequirements, 0, 4, 1, 1))</f>
        <v/>
      </c>
      <c r="F125" s="82" t="str">
        <f ca="1">IF(OFFSET('IWP05'!Std2EmployeeRequirements, 0,5, 1, 1) = 0, "", OFFSET('IWP05'!Std2EmployeeRequirements, 0,5, 1, 1))</f>
        <v/>
      </c>
      <c r="G125" s="82" t="str">
        <f ca="1">IF(OFFSET('IWP05'!Std2EmployeeRequirements, 0,6, 1, 1) = 0, "", OFFSET('IWP05'!Std2EmployeeRequirements, 0,6, 1, 1))</f>
        <v/>
      </c>
      <c r="H125" s="82" t="str">
        <f ca="1">IF(OFFSET('IWP05'!Std2EmployeeRequirements, 0, 8, 1, 1) = 0, "", OFFSET('IWP05'!Std2EmployeeRequirements, 0, 8, 1, 1))</f>
        <v/>
      </c>
      <c r="I125" s="82" t="str">
        <f ca="1">IF(OFFSET('IWP05'!Std2EmployeeRequirements, 0, 9, 1, 1) = 0, "", OFFSET('IWP05'!Std2EmployeeRequirements, 0, 9, 1, 1))</f>
        <v/>
      </c>
      <c r="J125" s="82" t="str">
        <f ca="1">IF(OFFSET('IWP05'!Std2EmployeeRequirements, 0,10, 1, 1) = 0, "", OFFSET('IWP05'!Std2EmployeeRequirements, 0,10, 1, 1))</f>
        <v/>
      </c>
      <c r="K125" s="82" t="str">
        <f ca="1">IF(OFFSET('IWP05'!Std2EmployeeRequirements, 0, 11, 1, 1) = 0, "", OFFSET('IWP05'!Std2EmployeeRequirements, 0, 11, 1, 1))</f>
        <v/>
      </c>
      <c r="L125" s="87" t="str">
        <f ca="1">IF(OFFSET('IWP05'!Std2EmployeeRequirements, 0, 7, 1, 1) = 0, "", OFFSET('IWP05'!Std2EmployeeRequirements, 0, 7, 1, 1))</f>
        <v/>
      </c>
    </row>
    <row r="126" spans="1:12" x14ac:dyDescent="0.2">
      <c r="A126" s="73" t="s">
        <v>286</v>
      </c>
      <c r="B126" s="82" t="str">
        <f ca="1">IF(OFFSET('IWP05'!Std2EmployeeRequirements, 1, 0, 1, 1) = 0, "", OFFSET('IWP05'!Std2EmployeeRequirements, 1, 0, 1, 1))</f>
        <v/>
      </c>
      <c r="C126" s="82" t="str">
        <f ca="1">IF(OFFSET('IWP05'!Std2EmployeeRequirements, 1, 2, 1, 1) = 0, "", OFFSET('IWP05'!Std2EmployeeRequirements, 1, 2, 1, 1))</f>
        <v/>
      </c>
      <c r="D126" s="82" t="str">
        <f ca="1">IF(OFFSET('IWP05'!Std2EmployeeRequirements, 1, 3, 1, 1) = 0, "", OFFSET('IWP05'!Std2EmployeeRequirements, 1, 3, 1, 1))</f>
        <v/>
      </c>
      <c r="E126" s="82" t="str">
        <f ca="1">IF(OFFSET('IWP05'!Std2EmployeeRequirements, 1, 4, 1, 1) = 0, "", OFFSET('IWP05'!Std2EmployeeRequirements, 1, 4, 1, 1))</f>
        <v/>
      </c>
      <c r="F126" s="82" t="str">
        <f ca="1">IF(OFFSET('IWP05'!Std2EmployeeRequirements, 1,5, 1, 1) = 0, "", OFFSET('IWP05'!Std2EmployeeRequirements, 1,5, 1, 1))</f>
        <v/>
      </c>
      <c r="G126" s="82" t="str">
        <f ca="1">IF(OFFSET('IWP05'!Std2EmployeeRequirements, 1,6, 1, 1) = 0, "", OFFSET('IWP05'!Std2EmployeeRequirements, 1,6, 1, 1))</f>
        <v/>
      </c>
      <c r="H126" s="82" t="str">
        <f ca="1">IF(OFFSET('IWP05'!Std2EmployeeRequirements, 1, 8, 1, 1) = 0, "", OFFSET('IWP05'!Std2EmployeeRequirements, 1, 8, 1, 1))</f>
        <v/>
      </c>
      <c r="I126" s="82" t="str">
        <f ca="1">IF(OFFSET('IWP05'!Std2EmployeeRequirements, 1, 9, 1, 1) = 0, "", OFFSET('IWP05'!Std2EmployeeRequirements, 1, 9, 1, 1))</f>
        <v/>
      </c>
      <c r="J126" s="82" t="str">
        <f ca="1">IF(OFFSET('IWP05'!Std2EmployeeRequirements, 1,10, 1, 1) = 0, "", OFFSET('IWP05'!Std2EmployeeRequirements, 1,10, 1, 1))</f>
        <v/>
      </c>
      <c r="K126" s="82" t="str">
        <f ca="1">IF(OFFSET('IWP05'!Std2EmployeeRequirements, 1, 11, 1, 1) = 0, "", OFFSET('IWP05'!Std2EmployeeRequirements, 1, 11, 1, 1))</f>
        <v/>
      </c>
      <c r="L126" s="87" t="str">
        <f ca="1">IF(OFFSET('IWP05'!Std2EmployeeRequirements, 1, 7, 1, 1) = 0, "", OFFSET('IWP05'!Std2EmployeeRequirements, 1, 7, 1, 1))</f>
        <v/>
      </c>
    </row>
    <row r="127" spans="1:12" x14ac:dyDescent="0.2">
      <c r="A127" s="73" t="s">
        <v>286</v>
      </c>
      <c r="B127" s="82" t="str">
        <f ca="1">IF(OFFSET('IWP05'!Std2EmployeeRequirements, 2, 0, 1, 1) = 0, "", OFFSET('IWP05'!Std2EmployeeRequirements, 2, 0, 1, 1))</f>
        <v/>
      </c>
      <c r="C127" s="82" t="str">
        <f ca="1">IF(OFFSET('IWP05'!Std2EmployeeRequirements, 2, 2, 1, 1) = 0, "", OFFSET('IWP05'!Std2EmployeeRequirements, 2, 2, 1, 1))</f>
        <v/>
      </c>
      <c r="D127" s="82" t="str">
        <f ca="1">IF(OFFSET('IWP05'!Std2EmployeeRequirements, 2, 3, 1, 1) = 0, "", OFFSET('IWP05'!Std2EmployeeRequirements, 2, 3, 1, 1))</f>
        <v/>
      </c>
      <c r="E127" s="82" t="str">
        <f ca="1">IF(OFFSET('IWP05'!Std2EmployeeRequirements, 2, 4, 1, 1) = 0, "", OFFSET('IWP05'!Std2EmployeeRequirements, 2, 4, 1, 1))</f>
        <v/>
      </c>
      <c r="F127" s="82" t="str">
        <f ca="1">IF(OFFSET('IWP05'!Std2EmployeeRequirements, 2,5, 1, 1) = 0, "", OFFSET('IWP05'!Std2EmployeeRequirements, 2,5, 1, 1))</f>
        <v/>
      </c>
      <c r="G127" s="82" t="str">
        <f ca="1">IF(OFFSET('IWP05'!Std2EmployeeRequirements, 2,6, 1, 1) = 0, "", OFFSET('IWP05'!Std2EmployeeRequirements, 2,6, 1, 1))</f>
        <v/>
      </c>
      <c r="H127" s="82" t="str">
        <f ca="1">IF(OFFSET('IWP05'!Std2EmployeeRequirements, 2, 8, 1, 1) = 0, "", OFFSET('IWP05'!Std2EmployeeRequirements, 2, 8, 1, 1))</f>
        <v/>
      </c>
      <c r="I127" s="82" t="str">
        <f ca="1">IF(OFFSET('IWP05'!Std2EmployeeRequirements, 2, 9, 1, 1) = 0, "", OFFSET('IWP05'!Std2EmployeeRequirements, 2, 9, 1, 1))</f>
        <v/>
      </c>
      <c r="J127" s="82" t="str">
        <f ca="1">IF(OFFSET('IWP05'!Std2EmployeeRequirements, 2,10, 1, 1) = 0, "", OFFSET('IWP05'!Std2EmployeeRequirements, 2,10, 1, 1))</f>
        <v/>
      </c>
      <c r="K127" s="82" t="str">
        <f ca="1">IF(OFFSET('IWP05'!Std2EmployeeRequirements, 2, 11, 1, 1) = 0, "", OFFSET('IWP05'!Std2EmployeeRequirements, 2, 11, 1, 1))</f>
        <v/>
      </c>
      <c r="L127" s="87" t="str">
        <f ca="1">IF(OFFSET('IWP05'!Std2EmployeeRequirements, 2, 7, 1, 1) = 0, "", OFFSET('IWP05'!Std2EmployeeRequirements, 2, 7, 1, 1))</f>
        <v/>
      </c>
    </row>
    <row r="128" spans="1:12" x14ac:dyDescent="0.2">
      <c r="A128" s="73" t="s">
        <v>286</v>
      </c>
      <c r="B128" s="82" t="str">
        <f ca="1">IF(OFFSET('IWP05'!Std2EmployeeRequirements, 3, 0, 1, 1) = 0, "", OFFSET('IWP05'!Std2EmployeeRequirements, 3, 0, 1, 1))</f>
        <v/>
      </c>
      <c r="C128" s="82" t="str">
        <f ca="1">IF(OFFSET('IWP05'!Std2EmployeeRequirements, 3, 2, 1, 1) = 0, "", OFFSET('IWP05'!Std2EmployeeRequirements, 3, 2, 1, 1))</f>
        <v/>
      </c>
      <c r="D128" s="82" t="str">
        <f ca="1">IF(OFFSET('IWP05'!Std2EmployeeRequirements, 3, 3, 1, 1) = 0, "", OFFSET('IWP05'!Std2EmployeeRequirements, 3, 3, 1, 1))</f>
        <v/>
      </c>
      <c r="E128" s="82" t="str">
        <f ca="1">IF(OFFSET('IWP05'!Std2EmployeeRequirements, 3, 4, 1, 1) = 0, "", OFFSET('IWP05'!Std2EmployeeRequirements, 3, 4, 1, 1))</f>
        <v/>
      </c>
      <c r="F128" s="82" t="str">
        <f ca="1">IF(OFFSET('IWP05'!Std2EmployeeRequirements, 3,5, 1, 1) = 0, "", OFFSET('IWP05'!Std2EmployeeRequirements, 3,5, 1, 1))</f>
        <v/>
      </c>
      <c r="G128" s="82" t="str">
        <f ca="1">IF(OFFSET('IWP05'!Std2EmployeeRequirements, 3,6, 1, 1) = 0, "", OFFSET('IWP05'!Std2EmployeeRequirements, 3,6, 1, 1))</f>
        <v/>
      </c>
      <c r="H128" s="82" t="str">
        <f ca="1">IF(OFFSET('IWP05'!Std2EmployeeRequirements, 3, 8, 1, 1) = 0, "", OFFSET('IWP05'!Std2EmployeeRequirements, 3, 8, 1, 1))</f>
        <v/>
      </c>
      <c r="I128" s="82" t="str">
        <f ca="1">IF(OFFSET('IWP05'!Std2EmployeeRequirements, 3, 9, 1, 1) = 0, "", OFFSET('IWP05'!Std2EmployeeRequirements, 3, 9, 1, 1))</f>
        <v/>
      </c>
      <c r="J128" s="82" t="str">
        <f ca="1">IF(OFFSET('IWP05'!Std2EmployeeRequirements, 3,10, 1, 1) = 0, "", OFFSET('IWP05'!Std2EmployeeRequirements, 3,10, 1, 1))</f>
        <v/>
      </c>
      <c r="K128" s="82" t="str">
        <f ca="1">IF(OFFSET('IWP05'!Std2EmployeeRequirements, 3, 11, 1, 1) = 0, "", OFFSET('IWP05'!Std2EmployeeRequirements, 3, 11, 1, 1))</f>
        <v/>
      </c>
      <c r="L128" s="87" t="str">
        <f ca="1">IF(OFFSET('IWP05'!Std2EmployeeRequirements, 3, 7, 1, 1) = 0, "", OFFSET('IWP05'!Std2EmployeeRequirements, 3, 7, 1, 1))</f>
        <v/>
      </c>
    </row>
    <row r="129" spans="1:12" x14ac:dyDescent="0.2">
      <c r="A129" s="73" t="s">
        <v>286</v>
      </c>
      <c r="B129" s="82" t="str">
        <f ca="1">IF(OFFSET('IWP05'!Std2EmployeeRequirements, 4, 0, 1, 1) = 0, "", OFFSET('IWP05'!Std2EmployeeRequirements, 4, 0, 1, 1))</f>
        <v/>
      </c>
      <c r="C129" s="82" t="str">
        <f ca="1">IF(OFFSET('IWP05'!Std2EmployeeRequirements, 4, 2, 1, 1) = 0, "", OFFSET('IWP05'!Std2EmployeeRequirements, 4, 2, 1, 1))</f>
        <v/>
      </c>
      <c r="D129" s="82" t="str">
        <f ca="1">IF(OFFSET('IWP05'!Std2EmployeeRequirements, 4, 3, 1, 1) = 0, "", OFFSET('IWP05'!Std2EmployeeRequirements, 4, 3, 1, 1))</f>
        <v/>
      </c>
      <c r="E129" s="82" t="str">
        <f ca="1">IF(OFFSET('IWP05'!Std2EmployeeRequirements, 4, 4, 1, 1) = 0, "", OFFSET('IWP05'!Std2EmployeeRequirements, 4, 4, 1, 1))</f>
        <v/>
      </c>
      <c r="F129" s="82" t="str">
        <f ca="1">IF(OFFSET('IWP05'!Std2EmployeeRequirements, 4,5, 1, 1) = 0, "", OFFSET('IWP05'!Std2EmployeeRequirements, 4,5, 1, 1))</f>
        <v/>
      </c>
      <c r="G129" s="82" t="str">
        <f ca="1">IF(OFFSET('IWP05'!Std2EmployeeRequirements, 4,6, 1, 1) = 0, "", OFFSET('IWP05'!Std2EmployeeRequirements, 4,6, 1, 1))</f>
        <v/>
      </c>
      <c r="H129" s="82" t="str">
        <f ca="1">IF(OFFSET('IWP05'!Std2EmployeeRequirements, 4, 8, 1, 1) = 0, "", OFFSET('IWP05'!Std2EmployeeRequirements, 4, 8, 1, 1))</f>
        <v/>
      </c>
      <c r="I129" s="82" t="str">
        <f ca="1">IF(OFFSET('IWP05'!Std2EmployeeRequirements, 4, 9, 1, 1) = 0, "", OFFSET('IWP05'!Std2EmployeeRequirements, 4, 9, 1, 1))</f>
        <v/>
      </c>
      <c r="J129" s="82" t="str">
        <f ca="1">IF(OFFSET('IWP05'!Std2EmployeeRequirements, 4,10, 1, 1) = 0, "", OFFSET('IWP05'!Std2EmployeeRequirements, 4,10, 1, 1))</f>
        <v/>
      </c>
      <c r="K129" s="82" t="str">
        <f ca="1">IF(OFFSET('IWP05'!Std2EmployeeRequirements, 4, 11, 1, 1) = 0, "", OFFSET('IWP05'!Std2EmployeeRequirements, 4, 11, 1, 1))</f>
        <v/>
      </c>
      <c r="L129" s="87" t="str">
        <f ca="1">IF(OFFSET('IWP05'!Std2EmployeeRequirements, 4, 7, 1, 1) = 0, "", OFFSET('IWP05'!Std2EmployeeRequirements, 4, 7, 1, 1))</f>
        <v/>
      </c>
    </row>
    <row r="130" spans="1:12" x14ac:dyDescent="0.2">
      <c r="A130" s="73" t="s">
        <v>286</v>
      </c>
      <c r="B130" s="82" t="str">
        <f ca="1">IF(OFFSET('IWP05'!Std2EmployeeRequirements, 5, 0, 1, 1) = 0, "", OFFSET('IWP05'!Std2EmployeeRequirements, 5, 0, 1, 1))</f>
        <v/>
      </c>
      <c r="C130" s="82" t="str">
        <f ca="1">IF(OFFSET('IWP05'!Std2EmployeeRequirements, 5, 2, 1, 1) = 0, "", OFFSET('IWP05'!Std2EmployeeRequirements, 5, 2, 1, 1))</f>
        <v/>
      </c>
      <c r="D130" s="82" t="str">
        <f ca="1">IF(OFFSET('IWP05'!Std2EmployeeRequirements, 5, 3, 1, 1) = 0, "", OFFSET('IWP05'!Std2EmployeeRequirements, 5, 3, 1, 1))</f>
        <v/>
      </c>
      <c r="E130" s="82" t="str">
        <f ca="1">IF(OFFSET('IWP05'!Std2EmployeeRequirements, 5, 4, 1, 1) = 0, "", OFFSET('IWP05'!Std2EmployeeRequirements, 5, 4, 1, 1))</f>
        <v/>
      </c>
      <c r="F130" s="82" t="str">
        <f ca="1">IF(OFFSET('IWP05'!Std2EmployeeRequirements, 5,5, 1, 1) = 0, "", OFFSET('IWP05'!Std2EmployeeRequirements, 5,5, 1, 1))</f>
        <v/>
      </c>
      <c r="G130" s="82" t="str">
        <f ca="1">IF(OFFSET('IWP05'!Std2EmployeeRequirements, 5,6, 1, 1) = 0, "", OFFSET('IWP05'!Std2EmployeeRequirements, 5,6, 1, 1))</f>
        <v/>
      </c>
      <c r="H130" s="82" t="str">
        <f ca="1">IF(OFFSET('IWP05'!Std2EmployeeRequirements, 5, 8, 1, 1) = 0, "", OFFSET('IWP05'!Std2EmployeeRequirements, 5, 8, 1, 1))</f>
        <v/>
      </c>
      <c r="I130" s="82" t="str">
        <f ca="1">IF(OFFSET('IWP05'!Std2EmployeeRequirements, 5, 9, 1, 1) = 0, "", OFFSET('IWP05'!Std2EmployeeRequirements, 5, 9, 1, 1))</f>
        <v/>
      </c>
      <c r="J130" s="82" t="str">
        <f ca="1">IF(OFFSET('IWP05'!Std2EmployeeRequirements, 5,10, 1, 1) = 0, "", OFFSET('IWP05'!Std2EmployeeRequirements, 5,10, 1, 1))</f>
        <v/>
      </c>
      <c r="K130" s="82" t="str">
        <f ca="1">IF(OFFSET('IWP05'!Std2EmployeeRequirements, 5, 11, 1, 1) = 0, "", OFFSET('IWP05'!Std2EmployeeRequirements, 5, 11, 1, 1))</f>
        <v/>
      </c>
      <c r="L130" s="87" t="str">
        <f ca="1">IF(OFFSET('IWP05'!Std2EmployeeRequirements, 5, 7, 1, 1) = 0, "", OFFSET('IWP05'!Std2EmployeeRequirements, 5, 7, 1, 1))</f>
        <v/>
      </c>
    </row>
    <row r="131" spans="1:12" x14ac:dyDescent="0.2">
      <c r="A131" s="73" t="s">
        <v>286</v>
      </c>
      <c r="B131" s="82" t="str">
        <f ca="1">IF(OFFSET('IWP05'!Std2EmployeeRequirements, 6, 0, 1, 1) = 0, "", OFFSET('IWP05'!Std2EmployeeRequirements, 6, 0, 1, 1))</f>
        <v/>
      </c>
      <c r="C131" s="82" t="str">
        <f ca="1">IF(OFFSET('IWP05'!Std2EmployeeRequirements, 6, 2, 1, 1) = 0, "", OFFSET('IWP05'!Std2EmployeeRequirements, 6, 2, 1, 1))</f>
        <v/>
      </c>
      <c r="D131" s="82" t="str">
        <f ca="1">IF(OFFSET('IWP05'!Std2EmployeeRequirements, 6, 3, 1, 1) = 0, "", OFFSET('IWP05'!Std2EmployeeRequirements, 6, 3, 1, 1))</f>
        <v/>
      </c>
      <c r="E131" s="82" t="str">
        <f ca="1">IF(OFFSET('IWP05'!Std2EmployeeRequirements, 6, 4, 1, 1) = 0, "", OFFSET('IWP05'!Std2EmployeeRequirements, 6, 4, 1, 1))</f>
        <v/>
      </c>
      <c r="F131" s="82" t="str">
        <f ca="1">IF(OFFSET('IWP05'!Std2EmployeeRequirements, 6,5, 1, 1) = 0, "", OFFSET('IWP05'!Std2EmployeeRequirements, 6,5, 1, 1))</f>
        <v/>
      </c>
      <c r="G131" s="82" t="str">
        <f ca="1">IF(OFFSET('IWP05'!Std2EmployeeRequirements, 6,6, 1, 1) = 0, "", OFFSET('IWP05'!Std2EmployeeRequirements, 6,6, 1, 1))</f>
        <v/>
      </c>
      <c r="H131" s="82" t="str">
        <f ca="1">IF(OFFSET('IWP05'!Std2EmployeeRequirements, 6, 8, 1, 1) = 0, "", OFFSET('IWP05'!Std2EmployeeRequirements, 6, 8, 1, 1))</f>
        <v/>
      </c>
      <c r="I131" s="82" t="str">
        <f ca="1">IF(OFFSET('IWP05'!Std2EmployeeRequirements, 6, 9, 1, 1) = 0, "", OFFSET('IWP05'!Std2EmployeeRequirements, 6, 9, 1, 1))</f>
        <v/>
      </c>
      <c r="J131" s="82" t="str">
        <f ca="1">IF(OFFSET('IWP05'!Std2EmployeeRequirements, 6,10, 1, 1) = 0, "", OFFSET('IWP05'!Std2EmployeeRequirements, 6,10, 1, 1))</f>
        <v/>
      </c>
      <c r="K131" s="82" t="str">
        <f ca="1">IF(OFFSET('IWP05'!Std2EmployeeRequirements, 6, 11, 1, 1) = 0, "", OFFSET('IWP05'!Std2EmployeeRequirements, 6, 11, 1, 1))</f>
        <v/>
      </c>
      <c r="L131" s="87" t="str">
        <f ca="1">IF(OFFSET('IWP05'!Std2EmployeeRequirements, 6, 7, 1, 1) = 0, "", OFFSET('IWP05'!Std2EmployeeRequirements, 6, 7, 1, 1))</f>
        <v/>
      </c>
    </row>
    <row r="132" spans="1:12" x14ac:dyDescent="0.2">
      <c r="A132" s="73" t="s">
        <v>286</v>
      </c>
      <c r="B132" s="82" t="str">
        <f ca="1">IF(OFFSET('IWP05'!Std2EmployeeRequirements, 7, 0, 1, 1) = 0, "", OFFSET('IWP05'!Std2EmployeeRequirements, 7, 0, 1, 1))</f>
        <v/>
      </c>
      <c r="C132" s="82" t="str">
        <f ca="1">IF(OFFSET('IWP05'!Std2EmployeeRequirements, 7, 2, 1, 1) = 0, "", OFFSET('IWP05'!Std2EmployeeRequirements, 7, 2, 1, 1))</f>
        <v/>
      </c>
      <c r="D132" s="82" t="str">
        <f ca="1">IF(OFFSET('IWP05'!Std2EmployeeRequirements, 7, 3, 1, 1) = 0, "", OFFSET('IWP05'!Std2EmployeeRequirements, 7, 3, 1, 1))</f>
        <v/>
      </c>
      <c r="E132" s="82" t="str">
        <f ca="1">IF(OFFSET('IWP05'!Std2EmployeeRequirements, 7, 4, 1, 1) = 0, "", OFFSET('IWP05'!Std2EmployeeRequirements, 7, 4, 1, 1))</f>
        <v/>
      </c>
      <c r="F132" s="82" t="str">
        <f ca="1">IF(OFFSET('IWP05'!Std2EmployeeRequirements, 7,5, 1, 1) = 0, "", OFFSET('IWP05'!Std2EmployeeRequirements, 7,5, 1, 1))</f>
        <v/>
      </c>
      <c r="G132" s="82" t="str">
        <f ca="1">IF(OFFSET('IWP05'!Std2EmployeeRequirements, 7,6, 1, 1) = 0, "", OFFSET('IWP05'!Std2EmployeeRequirements, 7,6, 1, 1))</f>
        <v/>
      </c>
      <c r="H132" s="82" t="str">
        <f ca="1">IF(OFFSET('IWP05'!Std2EmployeeRequirements, 7, 8, 1, 1) = 0, "", OFFSET('IWP05'!Std2EmployeeRequirements, 7, 8, 1, 1))</f>
        <v/>
      </c>
      <c r="I132" s="82" t="str">
        <f ca="1">IF(OFFSET('IWP05'!Std2EmployeeRequirements, 7, 9, 1, 1) = 0, "", OFFSET('IWP05'!Std2EmployeeRequirements, 7, 9, 1, 1))</f>
        <v/>
      </c>
      <c r="J132" s="82" t="str">
        <f ca="1">IF(OFFSET('IWP05'!Std2EmployeeRequirements, 7,10, 1, 1) = 0, "", OFFSET('IWP05'!Std2EmployeeRequirements, 7,10, 1, 1))</f>
        <v/>
      </c>
      <c r="K132" s="82" t="str">
        <f ca="1">IF(OFFSET('IWP05'!Std2EmployeeRequirements, 7, 11, 1, 1) = 0, "", OFFSET('IWP05'!Std2EmployeeRequirements, 7, 11, 1, 1))</f>
        <v/>
      </c>
      <c r="L132" s="87" t="str">
        <f ca="1">IF(OFFSET('IWP05'!Std2EmployeeRequirements, 7, 7, 1, 1) = 0, "", OFFSET('IWP05'!Std2EmployeeRequirements, 7, 7, 1, 1))</f>
        <v/>
      </c>
    </row>
    <row r="133" spans="1:12" x14ac:dyDescent="0.2">
      <c r="A133" s="73" t="s">
        <v>286</v>
      </c>
      <c r="B133" s="82" t="str">
        <f ca="1">IF(OFFSET('IWP05'!Std2EmployeeRequirements, 8, 0, 1, 1) = 0, "", OFFSET('IWP05'!Std2EmployeeRequirements, 8, 0, 1, 1))</f>
        <v/>
      </c>
      <c r="C133" s="82" t="str">
        <f ca="1">IF(OFFSET('IWP05'!Std2EmployeeRequirements, 8, 2, 1, 1) = 0, "", OFFSET('IWP05'!Std2EmployeeRequirements, 8, 2, 1, 1))</f>
        <v/>
      </c>
      <c r="D133" s="82" t="str">
        <f ca="1">IF(OFFSET('IWP05'!Std2EmployeeRequirements, 8, 3, 1, 1) = 0, "", OFFSET('IWP05'!Std2EmployeeRequirements, 8, 3, 1, 1))</f>
        <v/>
      </c>
      <c r="E133" s="82" t="str">
        <f ca="1">IF(OFFSET('IWP05'!Std2EmployeeRequirements, 8, 4, 1, 1) = 0, "", OFFSET('IWP05'!Std2EmployeeRequirements, 8, 4, 1, 1))</f>
        <v/>
      </c>
      <c r="F133" s="82" t="str">
        <f ca="1">IF(OFFSET('IWP05'!Std2EmployeeRequirements, 8,5, 1, 1) = 0, "", OFFSET('IWP05'!Std2EmployeeRequirements, 8,5, 1, 1))</f>
        <v/>
      </c>
      <c r="G133" s="82" t="str">
        <f ca="1">IF(OFFSET('IWP05'!Std2EmployeeRequirements, 8,6, 1, 1) = 0, "", OFFSET('IWP05'!Std2EmployeeRequirements, 8,6, 1, 1))</f>
        <v/>
      </c>
      <c r="H133" s="82" t="str">
        <f ca="1">IF(OFFSET('IWP05'!Std2EmployeeRequirements, 8, 8, 1, 1) = 0, "", OFFSET('IWP05'!Std2EmployeeRequirements, 8, 8, 1, 1))</f>
        <v/>
      </c>
      <c r="I133" s="82" t="str">
        <f ca="1">IF(OFFSET('IWP05'!Std2EmployeeRequirements, 8, 9, 1, 1) = 0, "", OFFSET('IWP05'!Std2EmployeeRequirements, 8, 9, 1, 1))</f>
        <v/>
      </c>
      <c r="J133" s="82" t="str">
        <f ca="1">IF(OFFSET('IWP05'!Std2EmployeeRequirements, 8,10, 1, 1) = 0, "", OFFSET('IWP05'!Std2EmployeeRequirements, 8,10, 1, 1))</f>
        <v/>
      </c>
      <c r="K133" s="82" t="str">
        <f ca="1">IF(OFFSET('IWP05'!Std2EmployeeRequirements, 8, 11, 1, 1) = 0, "", OFFSET('IWP05'!Std2EmployeeRequirements, 8, 11, 1, 1))</f>
        <v/>
      </c>
      <c r="L133" s="87" t="str">
        <f ca="1">IF(OFFSET('IWP05'!Std2EmployeeRequirements, 8, 7, 1, 1) = 0, "", OFFSET('IWP05'!Std2EmployeeRequirements, 8, 7, 1, 1))</f>
        <v/>
      </c>
    </row>
    <row r="134" spans="1:12" x14ac:dyDescent="0.2">
      <c r="A134" s="73" t="s">
        <v>286</v>
      </c>
      <c r="B134" s="82" t="str">
        <f ca="1">IF(OFFSET('IWP05'!Std2EmployeeRequirements, 9, 0, 1, 1) = 0, "", OFFSET('IWP05'!Std2EmployeeRequirements, 9, 0, 1, 1))</f>
        <v/>
      </c>
      <c r="C134" s="82" t="str">
        <f ca="1">IF(OFFSET('IWP05'!Std2EmployeeRequirements, 9, 2, 1, 1) = 0, "", OFFSET('IWP05'!Std2EmployeeRequirements, 9, 2, 1, 1))</f>
        <v/>
      </c>
      <c r="D134" s="82" t="str">
        <f ca="1">IF(OFFSET('IWP05'!Std2EmployeeRequirements, 9, 3, 1, 1) = 0, "", OFFSET('IWP05'!Std2EmployeeRequirements, 9, 3, 1, 1))</f>
        <v/>
      </c>
      <c r="E134" s="82" t="str">
        <f ca="1">IF(OFFSET('IWP05'!Std2EmployeeRequirements, 9, 4, 1, 1) = 0, "", OFFSET('IWP05'!Std2EmployeeRequirements, 9, 4, 1, 1))</f>
        <v/>
      </c>
      <c r="F134" s="82" t="str">
        <f ca="1">IF(OFFSET('IWP05'!Std2EmployeeRequirements, 9,5, 1, 1) = 0, "", OFFSET('IWP05'!Std2EmployeeRequirements, 9,5, 1, 1))</f>
        <v/>
      </c>
      <c r="G134" s="82" t="str">
        <f ca="1">IF(OFFSET('IWP05'!Std2EmployeeRequirements, 9,6, 1, 1) = 0, "", OFFSET('IWP05'!Std2EmployeeRequirements, 9,6, 1, 1))</f>
        <v/>
      </c>
      <c r="H134" s="82" t="str">
        <f ca="1">IF(OFFSET('IWP05'!Std2EmployeeRequirements, 9, 8, 1, 1) = 0, "", OFFSET('IWP05'!Std2EmployeeRequirements, 9, 8, 1, 1))</f>
        <v/>
      </c>
      <c r="I134" s="82" t="str">
        <f ca="1">IF(OFFSET('IWP05'!Std2EmployeeRequirements, 9, 9, 1, 1) = 0, "", OFFSET('IWP05'!Std2EmployeeRequirements, 9, 9, 1, 1))</f>
        <v/>
      </c>
      <c r="J134" s="82" t="str">
        <f ca="1">IF(OFFSET('IWP05'!Std2EmployeeRequirements, 9,10, 1, 1) = 0, "", OFFSET('IWP05'!Std2EmployeeRequirements, 9,10, 1, 1))</f>
        <v/>
      </c>
      <c r="K134" s="82" t="str">
        <f ca="1">IF(OFFSET('IWP05'!Std2EmployeeRequirements, 9, 11, 1, 1) = 0, "", OFFSET('IWP05'!Std2EmployeeRequirements, 9, 11, 1, 1))</f>
        <v/>
      </c>
      <c r="L134" s="87" t="str">
        <f ca="1">IF(OFFSET('IWP05'!Std2EmployeeRequirements, 9, 7, 1, 1) = 0, "", OFFSET('IWP05'!Std2EmployeeRequirements, 9, 7, 1, 1))</f>
        <v/>
      </c>
    </row>
    <row r="135" spans="1:12" x14ac:dyDescent="0.2">
      <c r="A135" s="73" t="s">
        <v>287</v>
      </c>
      <c r="B135" s="82" t="str">
        <f ca="1">IF(OFFSET('IWP06'!Std2EmployeeRequirements, 0, 0, 1, 1) = 0, "", OFFSET('IWP06'!Std2EmployeeRequirements, 0, 0, 1, 1))</f>
        <v/>
      </c>
      <c r="C135" s="82" t="str">
        <f ca="1">IF(OFFSET('IWP06'!Std2EmployeeRequirements, 0, 2, 1, 1) = 0, "", OFFSET('IWP06'!Std2EmployeeRequirements, 0, 2, 1, 1))</f>
        <v/>
      </c>
      <c r="D135" s="82" t="str">
        <f ca="1">IF(OFFSET('IWP06'!Std2EmployeeRequirements, 0, 3, 1, 1) = 0, "", OFFSET('IWP06'!Std2EmployeeRequirements, 0, 3, 1, 1))</f>
        <v/>
      </c>
      <c r="E135" s="82" t="str">
        <f ca="1">IF(OFFSET('IWP06'!Std2EmployeeRequirements, 0, 4, 1, 1) = 0, "", OFFSET('IWP06'!Std2EmployeeRequirements, 0, 4, 1, 1))</f>
        <v/>
      </c>
      <c r="F135" s="82" t="str">
        <f ca="1">IF(OFFSET('IWP06'!Std2EmployeeRequirements, 0,5, 1, 1) = 0, "", OFFSET('IWP06'!Std2EmployeeRequirements, 0,5, 1, 1))</f>
        <v/>
      </c>
      <c r="G135" s="82" t="str">
        <f ca="1">IF(OFFSET('IWP06'!Std2EmployeeRequirements, 0,6, 1, 1) = 0, "", OFFSET('IWP06'!Std2EmployeeRequirements, 0,6, 1, 1))</f>
        <v/>
      </c>
      <c r="H135" s="82" t="str">
        <f ca="1">IF(OFFSET('IWP06'!Std2EmployeeRequirements, 0, 8, 1, 1) = 0, "", OFFSET('IWP06'!Std2EmployeeRequirements, 0, 8, 1, 1))</f>
        <v/>
      </c>
      <c r="I135" s="82" t="str">
        <f ca="1">IF(OFFSET('IWP06'!Std2EmployeeRequirements, 0, 9, 1, 1) = 0, "", OFFSET('IWP06'!Std2EmployeeRequirements, 0, 9, 1, 1))</f>
        <v/>
      </c>
      <c r="J135" s="82" t="str">
        <f ca="1">IF(OFFSET('IWP06'!Std2EmployeeRequirements, 0,10, 1, 1) = 0, "", OFFSET('IWP06'!Std2EmployeeRequirements, 0,10, 1, 1))</f>
        <v/>
      </c>
      <c r="K135" s="82" t="str">
        <f ca="1">IF(OFFSET('IWP06'!Std2EmployeeRequirements, 0, 11, 1, 1) = 0, "", OFFSET('IWP06'!Std2EmployeeRequirements, 0, 11, 1, 1))</f>
        <v/>
      </c>
      <c r="L135" s="87" t="str">
        <f ca="1">IF(OFFSET('IWP06'!Std2EmployeeRequirements, 0, 7, 1, 1) = 0, "", OFFSET('IWP06'!Std2EmployeeRequirements, 0, 7, 1, 1))</f>
        <v/>
      </c>
    </row>
    <row r="136" spans="1:12" x14ac:dyDescent="0.2">
      <c r="A136" s="73" t="s">
        <v>287</v>
      </c>
      <c r="B136" s="82" t="str">
        <f ca="1">IF(OFFSET('IWP06'!Std2EmployeeRequirements, 1, 0, 1, 1) = 0, "", OFFSET('IWP06'!Std2EmployeeRequirements, 1, 0, 1, 1))</f>
        <v/>
      </c>
      <c r="C136" s="82" t="str">
        <f ca="1">IF(OFFSET('IWP06'!Std2EmployeeRequirements, 1, 2, 1, 1) = 0, "", OFFSET('IWP06'!Std2EmployeeRequirements, 1, 2, 1, 1))</f>
        <v/>
      </c>
      <c r="D136" s="82" t="str">
        <f ca="1">IF(OFFSET('IWP06'!Std2EmployeeRequirements, 1, 3, 1, 1) = 0, "", OFFSET('IWP06'!Std2EmployeeRequirements, 1, 3, 1, 1))</f>
        <v/>
      </c>
      <c r="E136" s="82" t="str">
        <f ca="1">IF(OFFSET('IWP06'!Std2EmployeeRequirements, 1, 4, 1, 1) = 0, "", OFFSET('IWP06'!Std2EmployeeRequirements, 1, 4, 1, 1))</f>
        <v/>
      </c>
      <c r="F136" s="82" t="str">
        <f ca="1">IF(OFFSET('IWP06'!Std2EmployeeRequirements, 1,5, 1, 1) = 0, "", OFFSET('IWP06'!Std2EmployeeRequirements, 1,5, 1, 1))</f>
        <v/>
      </c>
      <c r="G136" s="82" t="str">
        <f ca="1">IF(OFFSET('IWP06'!Std2EmployeeRequirements, 1,6, 1, 1) = 0, "", OFFSET('IWP06'!Std2EmployeeRequirements, 1,6, 1, 1))</f>
        <v/>
      </c>
      <c r="H136" s="82" t="str">
        <f ca="1">IF(OFFSET('IWP06'!Std2EmployeeRequirements, 1, 8, 1, 1) = 0, "", OFFSET('IWP06'!Std2EmployeeRequirements, 1, 8, 1, 1))</f>
        <v/>
      </c>
      <c r="I136" s="82" t="str">
        <f ca="1">IF(OFFSET('IWP06'!Std2EmployeeRequirements, 1, 9, 1, 1) = 0, "", OFFSET('IWP06'!Std2EmployeeRequirements, 1, 9, 1, 1))</f>
        <v/>
      </c>
      <c r="J136" s="82" t="str">
        <f ca="1">IF(OFFSET('IWP06'!Std2EmployeeRequirements, 1,10, 1, 1) = 0, "", OFFSET('IWP06'!Std2EmployeeRequirements, 1,10, 1, 1))</f>
        <v/>
      </c>
      <c r="K136" s="82" t="str">
        <f ca="1">IF(OFFSET('IWP06'!Std2EmployeeRequirements, 1, 11, 1, 1) = 0, "", OFFSET('IWP06'!Std2EmployeeRequirements, 1, 11, 1, 1))</f>
        <v/>
      </c>
      <c r="L136" s="87" t="str">
        <f ca="1">IF(OFFSET('IWP06'!Std2EmployeeRequirements, 1, 7, 1, 1) = 0, "", OFFSET('IWP06'!Std2EmployeeRequirements, 1, 7, 1, 1))</f>
        <v/>
      </c>
    </row>
    <row r="137" spans="1:12" x14ac:dyDescent="0.2">
      <c r="A137" s="73" t="s">
        <v>287</v>
      </c>
      <c r="B137" s="82" t="str">
        <f ca="1">IF(OFFSET('IWP06'!Std2EmployeeRequirements, 2, 0, 1, 1) = 0, "", OFFSET('IWP06'!Std2EmployeeRequirements, 2, 0, 1, 1))</f>
        <v/>
      </c>
      <c r="C137" s="82" t="str">
        <f ca="1">IF(OFFSET('IWP06'!Std2EmployeeRequirements, 2, 2, 1, 1) = 0, "", OFFSET('IWP06'!Std2EmployeeRequirements, 2, 2, 1, 1))</f>
        <v/>
      </c>
      <c r="D137" s="82" t="str">
        <f ca="1">IF(OFFSET('IWP06'!Std2EmployeeRequirements, 2, 3, 1, 1) = 0, "", OFFSET('IWP06'!Std2EmployeeRequirements, 2, 3, 1, 1))</f>
        <v/>
      </c>
      <c r="E137" s="82" t="str">
        <f ca="1">IF(OFFSET('IWP06'!Std2EmployeeRequirements, 2, 4, 1, 1) = 0, "", OFFSET('IWP06'!Std2EmployeeRequirements, 2, 4, 1, 1))</f>
        <v/>
      </c>
      <c r="F137" s="82" t="str">
        <f ca="1">IF(OFFSET('IWP06'!Std2EmployeeRequirements, 2,5, 1, 1) = 0, "", OFFSET('IWP06'!Std2EmployeeRequirements, 2,5, 1, 1))</f>
        <v/>
      </c>
      <c r="G137" s="82" t="str">
        <f ca="1">IF(OFFSET('IWP06'!Std2EmployeeRequirements, 2,6, 1, 1) = 0, "", OFFSET('IWP06'!Std2EmployeeRequirements, 2,6, 1, 1))</f>
        <v/>
      </c>
      <c r="H137" s="82" t="str">
        <f ca="1">IF(OFFSET('IWP06'!Std2EmployeeRequirements, 2, 8, 1, 1) = 0, "", OFFSET('IWP06'!Std2EmployeeRequirements, 2, 8, 1, 1))</f>
        <v/>
      </c>
      <c r="I137" s="82" t="str">
        <f ca="1">IF(OFFSET('IWP06'!Std2EmployeeRequirements, 2, 9, 1, 1) = 0, "", OFFSET('IWP06'!Std2EmployeeRequirements, 2, 9, 1, 1))</f>
        <v/>
      </c>
      <c r="J137" s="82" t="str">
        <f ca="1">IF(OFFSET('IWP06'!Std2EmployeeRequirements, 2,10, 1, 1) = 0, "", OFFSET('IWP06'!Std2EmployeeRequirements, 2,10, 1, 1))</f>
        <v/>
      </c>
      <c r="K137" s="82" t="str">
        <f ca="1">IF(OFFSET('IWP06'!Std2EmployeeRequirements, 2, 11, 1, 1) = 0, "", OFFSET('IWP06'!Std2EmployeeRequirements, 2, 11, 1, 1))</f>
        <v/>
      </c>
      <c r="L137" s="87" t="str">
        <f ca="1">IF(OFFSET('IWP06'!Std2EmployeeRequirements, 2, 7, 1, 1) = 0, "", OFFSET('IWP06'!Std2EmployeeRequirements, 2, 7, 1, 1))</f>
        <v/>
      </c>
    </row>
    <row r="138" spans="1:12" x14ac:dyDescent="0.2">
      <c r="A138" s="73" t="s">
        <v>287</v>
      </c>
      <c r="B138" s="82" t="str">
        <f ca="1">IF(OFFSET('IWP06'!Std2EmployeeRequirements, 3, 0, 1, 1) = 0, "", OFFSET('IWP06'!Std2EmployeeRequirements, 3, 0, 1, 1))</f>
        <v/>
      </c>
      <c r="C138" s="82" t="str">
        <f ca="1">IF(OFFSET('IWP06'!Std2EmployeeRequirements, 3, 2, 1, 1) = 0, "", OFFSET('IWP06'!Std2EmployeeRequirements, 3, 2, 1, 1))</f>
        <v/>
      </c>
      <c r="D138" s="82" t="str">
        <f ca="1">IF(OFFSET('IWP06'!Std2EmployeeRequirements, 3, 3, 1, 1) = 0, "", OFFSET('IWP06'!Std2EmployeeRequirements, 3, 3, 1, 1))</f>
        <v/>
      </c>
      <c r="E138" s="82" t="str">
        <f ca="1">IF(OFFSET('IWP06'!Std2EmployeeRequirements, 3, 4, 1, 1) = 0, "", OFFSET('IWP06'!Std2EmployeeRequirements, 3, 4, 1, 1))</f>
        <v/>
      </c>
      <c r="F138" s="82" t="str">
        <f ca="1">IF(OFFSET('IWP06'!Std2EmployeeRequirements, 3,5, 1, 1) = 0, "", OFFSET('IWP06'!Std2EmployeeRequirements, 3,5, 1, 1))</f>
        <v/>
      </c>
      <c r="G138" s="82" t="str">
        <f ca="1">IF(OFFSET('IWP06'!Std2EmployeeRequirements, 3,6, 1, 1) = 0, "", OFFSET('IWP06'!Std2EmployeeRequirements, 3,6, 1, 1))</f>
        <v/>
      </c>
      <c r="H138" s="82" t="str">
        <f ca="1">IF(OFFSET('IWP06'!Std2EmployeeRequirements, 3, 8, 1, 1) = 0, "", OFFSET('IWP06'!Std2EmployeeRequirements, 3, 8, 1, 1))</f>
        <v/>
      </c>
      <c r="I138" s="82" t="str">
        <f ca="1">IF(OFFSET('IWP06'!Std2EmployeeRequirements, 3, 9, 1, 1) = 0, "", OFFSET('IWP06'!Std2EmployeeRequirements, 3, 9, 1, 1))</f>
        <v/>
      </c>
      <c r="J138" s="82" t="str">
        <f ca="1">IF(OFFSET('IWP06'!Std2EmployeeRequirements, 3,10, 1, 1) = 0, "", OFFSET('IWP06'!Std2EmployeeRequirements, 3,10, 1, 1))</f>
        <v/>
      </c>
      <c r="K138" s="82" t="str">
        <f ca="1">IF(OFFSET('IWP06'!Std2EmployeeRequirements, 3, 11, 1, 1) = 0, "", OFFSET('IWP06'!Std2EmployeeRequirements, 3, 11, 1, 1))</f>
        <v/>
      </c>
      <c r="L138" s="87" t="str">
        <f ca="1">IF(OFFSET('IWP06'!Std2EmployeeRequirements, 3, 7, 1, 1) = 0, "", OFFSET('IWP06'!Std2EmployeeRequirements, 3, 7, 1, 1))</f>
        <v/>
      </c>
    </row>
    <row r="139" spans="1:12" x14ac:dyDescent="0.2">
      <c r="A139" s="73" t="s">
        <v>287</v>
      </c>
      <c r="B139" s="82" t="str">
        <f ca="1">IF(OFFSET('IWP06'!Std2EmployeeRequirements, 4, 0, 1, 1) = 0, "", OFFSET('IWP06'!Std2EmployeeRequirements, 4, 0, 1, 1))</f>
        <v/>
      </c>
      <c r="C139" s="82" t="str">
        <f ca="1">IF(OFFSET('IWP06'!Std2EmployeeRequirements, 4, 2, 1, 1) = 0, "", OFFSET('IWP06'!Std2EmployeeRequirements, 4, 2, 1, 1))</f>
        <v/>
      </c>
      <c r="D139" s="82" t="str">
        <f ca="1">IF(OFFSET('IWP06'!Std2EmployeeRequirements, 4, 3, 1, 1) = 0, "", OFFSET('IWP06'!Std2EmployeeRequirements, 4, 3, 1, 1))</f>
        <v/>
      </c>
      <c r="E139" s="82" t="str">
        <f ca="1">IF(OFFSET('IWP06'!Std2EmployeeRequirements, 4, 4, 1, 1) = 0, "", OFFSET('IWP06'!Std2EmployeeRequirements, 4, 4, 1, 1))</f>
        <v/>
      </c>
      <c r="F139" s="82" t="str">
        <f ca="1">IF(OFFSET('IWP06'!Std2EmployeeRequirements, 4,5, 1, 1) = 0, "", OFFSET('IWP06'!Std2EmployeeRequirements, 4,5, 1, 1))</f>
        <v/>
      </c>
      <c r="G139" s="82" t="str">
        <f ca="1">IF(OFFSET('IWP06'!Std2EmployeeRequirements, 4,6, 1, 1) = 0, "", OFFSET('IWP06'!Std2EmployeeRequirements, 4,6, 1, 1))</f>
        <v/>
      </c>
      <c r="H139" s="82" t="str">
        <f ca="1">IF(OFFSET('IWP06'!Std2EmployeeRequirements, 4, 8, 1, 1) = 0, "", OFFSET('IWP06'!Std2EmployeeRequirements, 4, 8, 1, 1))</f>
        <v/>
      </c>
      <c r="I139" s="82" t="str">
        <f ca="1">IF(OFFSET('IWP06'!Std2EmployeeRequirements, 4, 9, 1, 1) = 0, "", OFFSET('IWP06'!Std2EmployeeRequirements, 4, 9, 1, 1))</f>
        <v/>
      </c>
      <c r="J139" s="82" t="str">
        <f ca="1">IF(OFFSET('IWP06'!Std2EmployeeRequirements, 4,10, 1, 1) = 0, "", OFFSET('IWP06'!Std2EmployeeRequirements, 4,10, 1, 1))</f>
        <v/>
      </c>
      <c r="K139" s="82" t="str">
        <f ca="1">IF(OFFSET('IWP06'!Std2EmployeeRequirements, 4, 11, 1, 1) = 0, "", OFFSET('IWP06'!Std2EmployeeRequirements, 4, 11, 1, 1))</f>
        <v/>
      </c>
      <c r="L139" s="87" t="str">
        <f ca="1">IF(OFFSET('IWP06'!Std2EmployeeRequirements, 4, 7, 1, 1) = 0, "", OFFSET('IWP06'!Std2EmployeeRequirements, 4, 7, 1, 1))</f>
        <v/>
      </c>
    </row>
    <row r="140" spans="1:12" x14ac:dyDescent="0.2">
      <c r="A140" s="73" t="s">
        <v>287</v>
      </c>
      <c r="B140" s="82" t="str">
        <f ca="1">IF(OFFSET('IWP06'!Std2EmployeeRequirements, 5, 0, 1, 1) = 0, "", OFFSET('IWP06'!Std2EmployeeRequirements, 5, 0, 1, 1))</f>
        <v/>
      </c>
      <c r="C140" s="82" t="str">
        <f ca="1">IF(OFFSET('IWP06'!Std2EmployeeRequirements, 5, 2, 1, 1) = 0, "", OFFSET('IWP06'!Std2EmployeeRequirements, 5, 2, 1, 1))</f>
        <v/>
      </c>
      <c r="D140" s="82" t="str">
        <f ca="1">IF(OFFSET('IWP06'!Std2EmployeeRequirements, 5, 3, 1, 1) = 0, "", OFFSET('IWP06'!Std2EmployeeRequirements, 5, 3, 1, 1))</f>
        <v/>
      </c>
      <c r="E140" s="82" t="str">
        <f ca="1">IF(OFFSET('IWP06'!Std2EmployeeRequirements, 5, 4, 1, 1) = 0, "", OFFSET('IWP06'!Std2EmployeeRequirements, 5, 4, 1, 1))</f>
        <v/>
      </c>
      <c r="F140" s="82" t="str">
        <f ca="1">IF(OFFSET('IWP06'!Std2EmployeeRequirements, 5,5, 1, 1) = 0, "", OFFSET('IWP06'!Std2EmployeeRequirements, 5,5, 1, 1))</f>
        <v/>
      </c>
      <c r="G140" s="82" t="str">
        <f ca="1">IF(OFFSET('IWP06'!Std2EmployeeRequirements, 5,6, 1, 1) = 0, "", OFFSET('IWP06'!Std2EmployeeRequirements, 5,6, 1, 1))</f>
        <v/>
      </c>
      <c r="H140" s="82" t="str">
        <f ca="1">IF(OFFSET('IWP06'!Std2EmployeeRequirements, 5, 8, 1, 1) = 0, "", OFFSET('IWP06'!Std2EmployeeRequirements, 5, 8, 1, 1))</f>
        <v/>
      </c>
      <c r="I140" s="82" t="str">
        <f ca="1">IF(OFFSET('IWP06'!Std2EmployeeRequirements, 5, 9, 1, 1) = 0, "", OFFSET('IWP06'!Std2EmployeeRequirements, 5, 9, 1, 1))</f>
        <v/>
      </c>
      <c r="J140" s="82" t="str">
        <f ca="1">IF(OFFSET('IWP06'!Std2EmployeeRequirements, 5,10, 1, 1) = 0, "", OFFSET('IWP06'!Std2EmployeeRequirements, 5,10, 1, 1))</f>
        <v/>
      </c>
      <c r="K140" s="82" t="str">
        <f ca="1">IF(OFFSET('IWP06'!Std2EmployeeRequirements, 5, 11, 1, 1) = 0, "", OFFSET('IWP06'!Std2EmployeeRequirements, 5, 11, 1, 1))</f>
        <v/>
      </c>
      <c r="L140" s="87" t="str">
        <f ca="1">IF(OFFSET('IWP06'!Std2EmployeeRequirements, 5, 7, 1, 1) = 0, "", OFFSET('IWP06'!Std2EmployeeRequirements, 5, 7, 1, 1))</f>
        <v/>
      </c>
    </row>
    <row r="141" spans="1:12" x14ac:dyDescent="0.2">
      <c r="A141" s="73" t="s">
        <v>287</v>
      </c>
      <c r="B141" s="82" t="str">
        <f ca="1">IF(OFFSET('IWP06'!Std2EmployeeRequirements, 6, 0, 1, 1) = 0, "", OFFSET('IWP06'!Std2EmployeeRequirements, 6, 0, 1, 1))</f>
        <v/>
      </c>
      <c r="C141" s="82" t="str">
        <f ca="1">IF(OFFSET('IWP06'!Std2EmployeeRequirements, 6, 2, 1, 1) = 0, "", OFFSET('IWP06'!Std2EmployeeRequirements, 6, 2, 1, 1))</f>
        <v/>
      </c>
      <c r="D141" s="82" t="str">
        <f ca="1">IF(OFFSET('IWP06'!Std2EmployeeRequirements, 6, 3, 1, 1) = 0, "", OFFSET('IWP06'!Std2EmployeeRequirements, 6, 3, 1, 1))</f>
        <v/>
      </c>
      <c r="E141" s="82" t="str">
        <f ca="1">IF(OFFSET('IWP06'!Std2EmployeeRequirements, 6, 4, 1, 1) = 0, "", OFFSET('IWP06'!Std2EmployeeRequirements, 6, 4, 1, 1))</f>
        <v/>
      </c>
      <c r="F141" s="82" t="str">
        <f ca="1">IF(OFFSET('IWP06'!Std2EmployeeRequirements, 6,5, 1, 1) = 0, "", OFFSET('IWP06'!Std2EmployeeRequirements, 6,5, 1, 1))</f>
        <v/>
      </c>
      <c r="G141" s="82" t="str">
        <f ca="1">IF(OFFSET('IWP06'!Std2EmployeeRequirements, 6,6, 1, 1) = 0, "", OFFSET('IWP06'!Std2EmployeeRequirements, 6,6, 1, 1))</f>
        <v/>
      </c>
      <c r="H141" s="82" t="str">
        <f ca="1">IF(OFFSET('IWP06'!Std2EmployeeRequirements, 6, 8, 1, 1) = 0, "", OFFSET('IWP06'!Std2EmployeeRequirements, 6, 8, 1, 1))</f>
        <v/>
      </c>
      <c r="I141" s="82" t="str">
        <f ca="1">IF(OFFSET('IWP06'!Std2EmployeeRequirements, 6, 9, 1, 1) = 0, "", OFFSET('IWP06'!Std2EmployeeRequirements, 6, 9, 1, 1))</f>
        <v/>
      </c>
      <c r="J141" s="82" t="str">
        <f ca="1">IF(OFFSET('IWP06'!Std2EmployeeRequirements, 6,10, 1, 1) = 0, "", OFFSET('IWP06'!Std2EmployeeRequirements, 6,10, 1, 1))</f>
        <v/>
      </c>
      <c r="K141" s="82" t="str">
        <f ca="1">IF(OFFSET('IWP06'!Std2EmployeeRequirements, 6, 11, 1, 1) = 0, "", OFFSET('IWP06'!Std2EmployeeRequirements, 6, 11, 1, 1))</f>
        <v/>
      </c>
      <c r="L141" s="87" t="str">
        <f ca="1">IF(OFFSET('IWP06'!Std2EmployeeRequirements, 6, 7, 1, 1) = 0, "", OFFSET('IWP06'!Std2EmployeeRequirements, 6, 7, 1, 1))</f>
        <v/>
      </c>
    </row>
    <row r="142" spans="1:12" x14ac:dyDescent="0.2">
      <c r="A142" s="73" t="s">
        <v>287</v>
      </c>
      <c r="B142" s="82" t="str">
        <f ca="1">IF(OFFSET('IWP06'!Std2EmployeeRequirements, 7, 0, 1, 1) = 0, "", OFFSET('IWP06'!Std2EmployeeRequirements, 7, 0, 1, 1))</f>
        <v/>
      </c>
      <c r="C142" s="82" t="str">
        <f ca="1">IF(OFFSET('IWP06'!Std2EmployeeRequirements, 7, 2, 1, 1) = 0, "", OFFSET('IWP06'!Std2EmployeeRequirements, 7, 2, 1, 1))</f>
        <v/>
      </c>
      <c r="D142" s="82" t="str">
        <f ca="1">IF(OFFSET('IWP06'!Std2EmployeeRequirements, 7, 3, 1, 1) = 0, "", OFFSET('IWP06'!Std2EmployeeRequirements, 7, 3, 1, 1))</f>
        <v/>
      </c>
      <c r="E142" s="82" t="str">
        <f ca="1">IF(OFFSET('IWP06'!Std2EmployeeRequirements, 7, 4, 1, 1) = 0, "", OFFSET('IWP06'!Std2EmployeeRequirements, 7, 4, 1, 1))</f>
        <v/>
      </c>
      <c r="F142" s="82" t="str">
        <f ca="1">IF(OFFSET('IWP06'!Std2EmployeeRequirements, 7,5, 1, 1) = 0, "", OFFSET('IWP06'!Std2EmployeeRequirements, 7,5, 1, 1))</f>
        <v/>
      </c>
      <c r="G142" s="82" t="str">
        <f ca="1">IF(OFFSET('IWP06'!Std2EmployeeRequirements, 7,6, 1, 1) = 0, "", OFFSET('IWP06'!Std2EmployeeRequirements, 7,6, 1, 1))</f>
        <v/>
      </c>
      <c r="H142" s="82" t="str">
        <f ca="1">IF(OFFSET('IWP06'!Std2EmployeeRequirements, 7, 8, 1, 1) = 0, "", OFFSET('IWP06'!Std2EmployeeRequirements, 7, 8, 1, 1))</f>
        <v/>
      </c>
      <c r="I142" s="82" t="str">
        <f ca="1">IF(OFFSET('IWP06'!Std2EmployeeRequirements, 7, 9, 1, 1) = 0, "", OFFSET('IWP06'!Std2EmployeeRequirements, 7, 9, 1, 1))</f>
        <v/>
      </c>
      <c r="J142" s="82" t="str">
        <f ca="1">IF(OFFSET('IWP06'!Std2EmployeeRequirements, 7,10, 1, 1) = 0, "", OFFSET('IWP06'!Std2EmployeeRequirements, 7,10, 1, 1))</f>
        <v/>
      </c>
      <c r="K142" s="82" t="str">
        <f ca="1">IF(OFFSET('IWP06'!Std2EmployeeRequirements, 7, 11, 1, 1) = 0, "", OFFSET('IWP06'!Std2EmployeeRequirements, 7, 11, 1, 1))</f>
        <v/>
      </c>
      <c r="L142" s="87" t="str">
        <f ca="1">IF(OFFSET('IWP06'!Std2EmployeeRequirements, 7, 7, 1, 1) = 0, "", OFFSET('IWP06'!Std2EmployeeRequirements, 7, 7, 1, 1))</f>
        <v/>
      </c>
    </row>
    <row r="143" spans="1:12" x14ac:dyDescent="0.2">
      <c r="A143" s="73" t="s">
        <v>287</v>
      </c>
      <c r="B143" s="82" t="str">
        <f ca="1">IF(OFFSET('IWP06'!Std2EmployeeRequirements, 8, 0, 1, 1) = 0, "", OFFSET('IWP06'!Std2EmployeeRequirements, 8, 0, 1, 1))</f>
        <v/>
      </c>
      <c r="C143" s="82" t="str">
        <f ca="1">IF(OFFSET('IWP06'!Std2EmployeeRequirements, 8, 2, 1, 1) = 0, "", OFFSET('IWP06'!Std2EmployeeRequirements, 8, 2, 1, 1))</f>
        <v/>
      </c>
      <c r="D143" s="82" t="str">
        <f ca="1">IF(OFFSET('IWP06'!Std2EmployeeRequirements, 8, 3, 1, 1) = 0, "", OFFSET('IWP06'!Std2EmployeeRequirements, 8, 3, 1, 1))</f>
        <v/>
      </c>
      <c r="E143" s="82" t="str">
        <f ca="1">IF(OFFSET('IWP06'!Std2EmployeeRequirements, 8, 4, 1, 1) = 0, "", OFFSET('IWP06'!Std2EmployeeRequirements, 8, 4, 1, 1))</f>
        <v/>
      </c>
      <c r="F143" s="82" t="str">
        <f ca="1">IF(OFFSET('IWP06'!Std2EmployeeRequirements, 8,5, 1, 1) = 0, "", OFFSET('IWP06'!Std2EmployeeRequirements, 8,5, 1, 1))</f>
        <v/>
      </c>
      <c r="G143" s="82" t="str">
        <f ca="1">IF(OFFSET('IWP06'!Std2EmployeeRequirements, 8,6, 1, 1) = 0, "", OFFSET('IWP06'!Std2EmployeeRequirements, 8,6, 1, 1))</f>
        <v/>
      </c>
      <c r="H143" s="82" t="str">
        <f ca="1">IF(OFFSET('IWP06'!Std2EmployeeRequirements, 8, 8, 1, 1) = 0, "", OFFSET('IWP06'!Std2EmployeeRequirements, 8, 8, 1, 1))</f>
        <v/>
      </c>
      <c r="I143" s="82" t="str">
        <f ca="1">IF(OFFSET('IWP06'!Std2EmployeeRequirements, 8, 9, 1, 1) = 0, "", OFFSET('IWP06'!Std2EmployeeRequirements, 8, 9, 1, 1))</f>
        <v/>
      </c>
      <c r="J143" s="82" t="str">
        <f ca="1">IF(OFFSET('IWP06'!Std2EmployeeRequirements, 8,10, 1, 1) = 0, "", OFFSET('IWP06'!Std2EmployeeRequirements, 8,10, 1, 1))</f>
        <v/>
      </c>
      <c r="K143" s="82" t="str">
        <f ca="1">IF(OFFSET('IWP06'!Std2EmployeeRequirements, 8, 11, 1, 1) = 0, "", OFFSET('IWP06'!Std2EmployeeRequirements, 8, 11, 1, 1))</f>
        <v/>
      </c>
      <c r="L143" s="87" t="str">
        <f ca="1">IF(OFFSET('IWP06'!Std2EmployeeRequirements, 8, 7, 1, 1) = 0, "", OFFSET('IWP06'!Std2EmployeeRequirements, 8, 7, 1, 1))</f>
        <v/>
      </c>
    </row>
    <row r="144" spans="1:12" x14ac:dyDescent="0.2">
      <c r="A144" s="73" t="s">
        <v>287</v>
      </c>
      <c r="B144" s="82" t="str">
        <f ca="1">IF(OFFSET('IWP06'!Std2EmployeeRequirements, 9, 0, 1, 1) = 0, "", OFFSET('IWP06'!Std2EmployeeRequirements, 9, 0, 1, 1))</f>
        <v/>
      </c>
      <c r="C144" s="82" t="str">
        <f ca="1">IF(OFFSET('IWP06'!Std2EmployeeRequirements, 9, 2, 1, 1) = 0, "", OFFSET('IWP06'!Std2EmployeeRequirements, 9, 2, 1, 1))</f>
        <v/>
      </c>
      <c r="D144" s="82" t="str">
        <f ca="1">IF(OFFSET('IWP06'!Std2EmployeeRequirements, 9, 3, 1, 1) = 0, "", OFFSET('IWP06'!Std2EmployeeRequirements, 9, 3, 1, 1))</f>
        <v/>
      </c>
      <c r="E144" s="82" t="str">
        <f ca="1">IF(OFFSET('IWP06'!Std2EmployeeRequirements, 9, 4, 1, 1) = 0, "", OFFSET('IWP06'!Std2EmployeeRequirements, 9, 4, 1, 1))</f>
        <v/>
      </c>
      <c r="F144" s="82" t="str">
        <f ca="1">IF(OFFSET('IWP06'!Std2EmployeeRequirements, 9,5, 1, 1) = 0, "", OFFSET('IWP06'!Std2EmployeeRequirements, 9,5, 1, 1))</f>
        <v/>
      </c>
      <c r="G144" s="82" t="str">
        <f ca="1">IF(OFFSET('IWP06'!Std2EmployeeRequirements, 9,6, 1, 1) = 0, "", OFFSET('IWP06'!Std2EmployeeRequirements, 9,6, 1, 1))</f>
        <v/>
      </c>
      <c r="H144" s="82" t="str">
        <f ca="1">IF(OFFSET('IWP06'!Std2EmployeeRequirements, 9, 8, 1, 1) = 0, "", OFFSET('IWP06'!Std2EmployeeRequirements, 9, 8, 1, 1))</f>
        <v/>
      </c>
      <c r="I144" s="82" t="str">
        <f ca="1">IF(OFFSET('IWP06'!Std2EmployeeRequirements, 9, 9, 1, 1) = 0, "", OFFSET('IWP06'!Std2EmployeeRequirements, 9, 9, 1, 1))</f>
        <v/>
      </c>
      <c r="J144" s="82" t="str">
        <f ca="1">IF(OFFSET('IWP06'!Std2EmployeeRequirements, 9,10, 1, 1) = 0, "", OFFSET('IWP06'!Std2EmployeeRequirements, 9,10, 1, 1))</f>
        <v/>
      </c>
      <c r="K144" s="82" t="str">
        <f ca="1">IF(OFFSET('IWP06'!Std2EmployeeRequirements, 9, 11, 1, 1) = 0, "", OFFSET('IWP06'!Std2EmployeeRequirements, 9, 11, 1, 1))</f>
        <v/>
      </c>
      <c r="L144" s="87" t="str">
        <f ca="1">IF(OFFSET('IWP06'!Std2EmployeeRequirements, 9, 7, 1, 1) = 0, "", OFFSET('IWP06'!Std2EmployeeRequirements, 9, 7, 1, 1))</f>
        <v/>
      </c>
    </row>
    <row r="145" spans="1:12" x14ac:dyDescent="0.2">
      <c r="A145" s="73" t="s">
        <v>288</v>
      </c>
      <c r="B145" s="82" t="str">
        <f ca="1">IF(OFFSET('IWP07'!Std2EmployeeRequirements, 0, 0, 1, 1) = 0, "", OFFSET('IWP07'!Std2EmployeeRequirements, 0, 0, 1, 1))</f>
        <v/>
      </c>
      <c r="C145" s="82" t="str">
        <f ca="1">IF(OFFSET('IWP07'!Std2EmployeeRequirements, 0, 2, 1, 1) = 0, "", OFFSET('IWP07'!Std2EmployeeRequirements, 0, 2, 1, 1))</f>
        <v/>
      </c>
      <c r="D145" s="82" t="str">
        <f ca="1">IF(OFFSET('IWP07'!Std2EmployeeRequirements, 0, 3, 1, 1) = 0, "", OFFSET('IWP07'!Std2EmployeeRequirements, 0, 3, 1, 1))</f>
        <v/>
      </c>
      <c r="E145" s="82" t="str">
        <f ca="1">IF(OFFSET('IWP07'!Std2EmployeeRequirements, 0, 4, 1, 1) = 0, "", OFFSET('IWP07'!Std2EmployeeRequirements, 0, 4, 1, 1))</f>
        <v/>
      </c>
      <c r="F145" s="82" t="str">
        <f ca="1">IF(OFFSET('IWP07'!Std2EmployeeRequirements, 0,5, 1, 1) = 0, "", OFFSET('IWP07'!Std2EmployeeRequirements, 0,5, 1, 1))</f>
        <v/>
      </c>
      <c r="G145" s="82" t="str">
        <f ca="1">IF(OFFSET('IWP07'!Std2EmployeeRequirements, 0,6, 1, 1) = 0, "", OFFSET('IWP07'!Std2EmployeeRequirements, 0,6, 1, 1))</f>
        <v/>
      </c>
      <c r="H145" s="82" t="str">
        <f ca="1">IF(OFFSET('IWP07'!Std2EmployeeRequirements, 0, 8, 1, 1) = 0, "", OFFSET('IWP07'!Std2EmployeeRequirements, 0, 8, 1, 1))</f>
        <v/>
      </c>
      <c r="I145" s="82" t="str">
        <f ca="1">IF(OFFSET('IWP07'!Std2EmployeeRequirements, 0, 9, 1, 1) = 0, "", OFFSET('IWP07'!Std2EmployeeRequirements, 0, 9, 1, 1))</f>
        <v/>
      </c>
      <c r="J145" s="82" t="str">
        <f ca="1">IF(OFFSET('IWP07'!Std2EmployeeRequirements, 0,10, 1, 1) = 0, "", OFFSET('IWP07'!Std2EmployeeRequirements, 0,10, 1, 1))</f>
        <v/>
      </c>
      <c r="K145" s="82" t="str">
        <f ca="1">IF(OFFSET('IWP07'!Std2EmployeeRequirements, 0, 11, 1, 1) = 0, "", OFFSET('IWP07'!Std2EmployeeRequirements, 0, 11, 1, 1))</f>
        <v/>
      </c>
      <c r="L145" s="87" t="str">
        <f ca="1">IF(OFFSET('IWP07'!Std2EmployeeRequirements, 0, 7, 1, 1) = 0, "", OFFSET('IWP07'!Std2EmployeeRequirements, 0, 7, 1, 1))</f>
        <v/>
      </c>
    </row>
    <row r="146" spans="1:12" x14ac:dyDescent="0.2">
      <c r="A146" s="73" t="s">
        <v>288</v>
      </c>
      <c r="B146" s="82" t="str">
        <f ca="1">IF(OFFSET('IWP07'!Std2EmployeeRequirements, 1, 0, 1, 1) = 0, "", OFFSET('IWP07'!Std2EmployeeRequirements, 1, 0, 1, 1))</f>
        <v/>
      </c>
      <c r="C146" s="82" t="str">
        <f ca="1">IF(OFFSET('IWP07'!Std2EmployeeRequirements, 1, 2, 1, 1) = 0, "", OFFSET('IWP07'!Std2EmployeeRequirements, 1, 2, 1, 1))</f>
        <v/>
      </c>
      <c r="D146" s="82" t="str">
        <f ca="1">IF(OFFSET('IWP07'!Std2EmployeeRequirements, 1, 3, 1, 1) = 0, "", OFFSET('IWP07'!Std2EmployeeRequirements, 1, 3, 1, 1))</f>
        <v/>
      </c>
      <c r="E146" s="82" t="str">
        <f ca="1">IF(OFFSET('IWP07'!Std2EmployeeRequirements, 1, 4, 1, 1) = 0, "", OFFSET('IWP07'!Std2EmployeeRequirements, 1, 4, 1, 1))</f>
        <v/>
      </c>
      <c r="F146" s="82" t="str">
        <f ca="1">IF(OFFSET('IWP07'!Std2EmployeeRequirements, 1,5, 1, 1) = 0, "", OFFSET('IWP07'!Std2EmployeeRequirements, 1,5, 1, 1))</f>
        <v/>
      </c>
      <c r="G146" s="82" t="str">
        <f ca="1">IF(OFFSET('IWP07'!Std2EmployeeRequirements, 1,6, 1, 1) = 0, "", OFFSET('IWP07'!Std2EmployeeRequirements, 1,6, 1, 1))</f>
        <v/>
      </c>
      <c r="H146" s="82" t="str">
        <f ca="1">IF(OFFSET('IWP07'!Std2EmployeeRequirements, 1, 8, 1, 1) = 0, "", OFFSET('IWP07'!Std2EmployeeRequirements, 1, 8, 1, 1))</f>
        <v/>
      </c>
      <c r="I146" s="82" t="str">
        <f ca="1">IF(OFFSET('IWP07'!Std2EmployeeRequirements, 1, 9, 1, 1) = 0, "", OFFSET('IWP07'!Std2EmployeeRequirements, 1, 9, 1, 1))</f>
        <v/>
      </c>
      <c r="J146" s="82" t="str">
        <f ca="1">IF(OFFSET('IWP07'!Std2EmployeeRequirements, 1,10, 1, 1) = 0, "", OFFSET('IWP07'!Std2EmployeeRequirements, 1,10, 1, 1))</f>
        <v/>
      </c>
      <c r="K146" s="82" t="str">
        <f ca="1">IF(OFFSET('IWP07'!Std2EmployeeRequirements, 1, 11, 1, 1) = 0, "", OFFSET('IWP07'!Std2EmployeeRequirements, 1, 11, 1, 1))</f>
        <v/>
      </c>
      <c r="L146" s="87" t="str">
        <f ca="1">IF(OFFSET('IWP07'!Std2EmployeeRequirements, 1, 7, 1, 1) = 0, "", OFFSET('IWP07'!Std2EmployeeRequirements, 1, 7, 1, 1))</f>
        <v/>
      </c>
    </row>
    <row r="147" spans="1:12" x14ac:dyDescent="0.2">
      <c r="A147" s="73" t="s">
        <v>288</v>
      </c>
      <c r="B147" s="82" t="str">
        <f ca="1">IF(OFFSET('IWP07'!Std2EmployeeRequirements, 2, 0, 1, 1) = 0, "", OFFSET('IWP07'!Std2EmployeeRequirements, 2, 0, 1, 1))</f>
        <v/>
      </c>
      <c r="C147" s="82" t="str">
        <f ca="1">IF(OFFSET('IWP07'!Std2EmployeeRequirements, 2, 2, 1, 1) = 0, "", OFFSET('IWP07'!Std2EmployeeRequirements, 2, 2, 1, 1))</f>
        <v/>
      </c>
      <c r="D147" s="82" t="str">
        <f ca="1">IF(OFFSET('IWP07'!Std2EmployeeRequirements, 2, 3, 1, 1) = 0, "", OFFSET('IWP07'!Std2EmployeeRequirements, 2, 3, 1, 1))</f>
        <v/>
      </c>
      <c r="E147" s="82" t="str">
        <f ca="1">IF(OFFSET('IWP07'!Std2EmployeeRequirements, 2, 4, 1, 1) = 0, "", OFFSET('IWP07'!Std2EmployeeRequirements, 2, 4, 1, 1))</f>
        <v/>
      </c>
      <c r="F147" s="82" t="str">
        <f ca="1">IF(OFFSET('IWP07'!Std2EmployeeRequirements, 2,5, 1, 1) = 0, "", OFFSET('IWP07'!Std2EmployeeRequirements, 2,5, 1, 1))</f>
        <v/>
      </c>
      <c r="G147" s="82" t="str">
        <f ca="1">IF(OFFSET('IWP07'!Std2EmployeeRequirements, 2,6, 1, 1) = 0, "", OFFSET('IWP07'!Std2EmployeeRequirements, 2,6, 1, 1))</f>
        <v/>
      </c>
      <c r="H147" s="82" t="str">
        <f ca="1">IF(OFFSET('IWP07'!Std2EmployeeRequirements, 2, 8, 1, 1) = 0, "", OFFSET('IWP07'!Std2EmployeeRequirements, 2, 8, 1, 1))</f>
        <v/>
      </c>
      <c r="I147" s="82" t="str">
        <f ca="1">IF(OFFSET('IWP07'!Std2EmployeeRequirements, 2, 9, 1, 1) = 0, "", OFFSET('IWP07'!Std2EmployeeRequirements, 2, 9, 1, 1))</f>
        <v/>
      </c>
      <c r="J147" s="82" t="str">
        <f ca="1">IF(OFFSET('IWP07'!Std2EmployeeRequirements, 2,10, 1, 1) = 0, "", OFFSET('IWP07'!Std2EmployeeRequirements, 2,10, 1, 1))</f>
        <v/>
      </c>
      <c r="K147" s="82" t="str">
        <f ca="1">IF(OFFSET('IWP07'!Std2EmployeeRequirements, 2, 11, 1, 1) = 0, "", OFFSET('IWP07'!Std2EmployeeRequirements, 2, 11, 1, 1))</f>
        <v/>
      </c>
      <c r="L147" s="87" t="str">
        <f ca="1">IF(OFFSET('IWP07'!Std2EmployeeRequirements, 2, 7, 1, 1) = 0, "", OFFSET('IWP07'!Std2EmployeeRequirements, 2, 7, 1, 1))</f>
        <v/>
      </c>
    </row>
    <row r="148" spans="1:12" x14ac:dyDescent="0.2">
      <c r="A148" s="73" t="s">
        <v>288</v>
      </c>
      <c r="B148" s="82" t="str">
        <f ca="1">IF(OFFSET('IWP07'!Std2EmployeeRequirements, 3, 0, 1, 1) = 0, "", OFFSET('IWP07'!Std2EmployeeRequirements, 3, 0, 1, 1))</f>
        <v/>
      </c>
      <c r="C148" s="82" t="str">
        <f ca="1">IF(OFFSET('IWP07'!Std2EmployeeRequirements, 3, 2, 1, 1) = 0, "", OFFSET('IWP07'!Std2EmployeeRequirements, 3, 2, 1, 1))</f>
        <v/>
      </c>
      <c r="D148" s="82" t="str">
        <f ca="1">IF(OFFSET('IWP07'!Std2EmployeeRequirements, 3, 3, 1, 1) = 0, "", OFFSET('IWP07'!Std2EmployeeRequirements, 3, 3, 1, 1))</f>
        <v/>
      </c>
      <c r="E148" s="82" t="str">
        <f ca="1">IF(OFFSET('IWP07'!Std2EmployeeRequirements, 3, 4, 1, 1) = 0, "", OFFSET('IWP07'!Std2EmployeeRequirements, 3, 4, 1, 1))</f>
        <v/>
      </c>
      <c r="F148" s="82" t="str">
        <f ca="1">IF(OFFSET('IWP07'!Std2EmployeeRequirements, 3,5, 1, 1) = 0, "", OFFSET('IWP07'!Std2EmployeeRequirements, 3,5, 1, 1))</f>
        <v/>
      </c>
      <c r="G148" s="82" t="str">
        <f ca="1">IF(OFFSET('IWP07'!Std2EmployeeRequirements, 3,6, 1, 1) = 0, "", OFFSET('IWP07'!Std2EmployeeRequirements, 3,6, 1, 1))</f>
        <v/>
      </c>
      <c r="H148" s="82" t="str">
        <f ca="1">IF(OFFSET('IWP07'!Std2EmployeeRequirements, 3, 8, 1, 1) = 0, "", OFFSET('IWP07'!Std2EmployeeRequirements, 3, 8, 1, 1))</f>
        <v/>
      </c>
      <c r="I148" s="82" t="str">
        <f ca="1">IF(OFFSET('IWP07'!Std2EmployeeRequirements, 3, 9, 1, 1) = 0, "", OFFSET('IWP07'!Std2EmployeeRequirements, 3, 9, 1, 1))</f>
        <v/>
      </c>
      <c r="J148" s="82" t="str">
        <f ca="1">IF(OFFSET('IWP07'!Std2EmployeeRequirements, 3,10, 1, 1) = 0, "", OFFSET('IWP07'!Std2EmployeeRequirements, 3,10, 1, 1))</f>
        <v/>
      </c>
      <c r="K148" s="82" t="str">
        <f ca="1">IF(OFFSET('IWP07'!Std2EmployeeRequirements, 3, 11, 1, 1) = 0, "", OFFSET('IWP07'!Std2EmployeeRequirements, 3, 11, 1, 1))</f>
        <v/>
      </c>
      <c r="L148" s="87" t="str">
        <f ca="1">IF(OFFSET('IWP07'!Std2EmployeeRequirements, 3, 7, 1, 1) = 0, "", OFFSET('IWP07'!Std2EmployeeRequirements, 3, 7, 1, 1))</f>
        <v/>
      </c>
    </row>
    <row r="149" spans="1:12" x14ac:dyDescent="0.2">
      <c r="A149" s="73" t="s">
        <v>288</v>
      </c>
      <c r="B149" s="82" t="str">
        <f ca="1">IF(OFFSET('IWP07'!Std2EmployeeRequirements, 4, 0, 1, 1) = 0, "", OFFSET('IWP07'!Std2EmployeeRequirements, 4, 0, 1, 1))</f>
        <v/>
      </c>
      <c r="C149" s="82" t="str">
        <f ca="1">IF(OFFSET('IWP07'!Std2EmployeeRequirements, 4, 2, 1, 1) = 0, "", OFFSET('IWP07'!Std2EmployeeRequirements, 4, 2, 1, 1))</f>
        <v/>
      </c>
      <c r="D149" s="82" t="str">
        <f ca="1">IF(OFFSET('IWP07'!Std2EmployeeRequirements, 4, 3, 1, 1) = 0, "", OFFSET('IWP07'!Std2EmployeeRequirements, 4, 3, 1, 1))</f>
        <v/>
      </c>
      <c r="E149" s="82" t="str">
        <f ca="1">IF(OFFSET('IWP07'!Std2EmployeeRequirements, 4, 4, 1, 1) = 0, "", OFFSET('IWP07'!Std2EmployeeRequirements, 4, 4, 1, 1))</f>
        <v/>
      </c>
      <c r="F149" s="82" t="str">
        <f ca="1">IF(OFFSET('IWP07'!Std2EmployeeRequirements, 4,5, 1, 1) = 0, "", OFFSET('IWP07'!Std2EmployeeRequirements, 4,5, 1, 1))</f>
        <v/>
      </c>
      <c r="G149" s="82" t="str">
        <f ca="1">IF(OFFSET('IWP07'!Std2EmployeeRequirements, 4,6, 1, 1) = 0, "", OFFSET('IWP07'!Std2EmployeeRequirements, 4,6, 1, 1))</f>
        <v/>
      </c>
      <c r="H149" s="82" t="str">
        <f ca="1">IF(OFFSET('IWP07'!Std2EmployeeRequirements, 4, 8, 1, 1) = 0, "", OFFSET('IWP07'!Std2EmployeeRequirements, 4, 8, 1, 1))</f>
        <v/>
      </c>
      <c r="I149" s="82" t="str">
        <f ca="1">IF(OFFSET('IWP07'!Std2EmployeeRequirements, 4, 9, 1, 1) = 0, "", OFFSET('IWP07'!Std2EmployeeRequirements, 4, 9, 1, 1))</f>
        <v/>
      </c>
      <c r="J149" s="82" t="str">
        <f ca="1">IF(OFFSET('IWP07'!Std2EmployeeRequirements, 4,10, 1, 1) = 0, "", OFFSET('IWP07'!Std2EmployeeRequirements, 4,10, 1, 1))</f>
        <v/>
      </c>
      <c r="K149" s="82" t="str">
        <f ca="1">IF(OFFSET('IWP07'!Std2EmployeeRequirements, 4, 11, 1, 1) = 0, "", OFFSET('IWP07'!Std2EmployeeRequirements, 4, 11, 1, 1))</f>
        <v/>
      </c>
      <c r="L149" s="87" t="str">
        <f ca="1">IF(OFFSET('IWP07'!Std2EmployeeRequirements, 4, 7, 1, 1) = 0, "", OFFSET('IWP07'!Std2EmployeeRequirements, 4, 7, 1, 1))</f>
        <v/>
      </c>
    </row>
    <row r="150" spans="1:12" x14ac:dyDescent="0.2">
      <c r="A150" s="73" t="s">
        <v>288</v>
      </c>
      <c r="B150" s="82" t="str">
        <f ca="1">IF(OFFSET('IWP07'!Std2EmployeeRequirements, 5, 0, 1, 1) = 0, "", OFFSET('IWP07'!Std2EmployeeRequirements, 5, 0, 1, 1))</f>
        <v/>
      </c>
      <c r="C150" s="82" t="str">
        <f ca="1">IF(OFFSET('IWP07'!Std2EmployeeRequirements, 5, 2, 1, 1) = 0, "", OFFSET('IWP07'!Std2EmployeeRequirements, 5, 2, 1, 1))</f>
        <v/>
      </c>
      <c r="D150" s="82" t="str">
        <f ca="1">IF(OFFSET('IWP07'!Std2EmployeeRequirements, 5, 3, 1, 1) = 0, "", OFFSET('IWP07'!Std2EmployeeRequirements, 5, 3, 1, 1))</f>
        <v/>
      </c>
      <c r="E150" s="82" t="str">
        <f ca="1">IF(OFFSET('IWP07'!Std2EmployeeRequirements, 5, 4, 1, 1) = 0, "", OFFSET('IWP07'!Std2EmployeeRequirements, 5, 4, 1, 1))</f>
        <v/>
      </c>
      <c r="F150" s="82" t="str">
        <f ca="1">IF(OFFSET('IWP07'!Std2EmployeeRequirements, 5,5, 1, 1) = 0, "", OFFSET('IWP07'!Std2EmployeeRequirements, 5,5, 1, 1))</f>
        <v/>
      </c>
      <c r="G150" s="82" t="str">
        <f ca="1">IF(OFFSET('IWP07'!Std2EmployeeRequirements, 5,6, 1, 1) = 0, "", OFFSET('IWP07'!Std2EmployeeRequirements, 5,6, 1, 1))</f>
        <v/>
      </c>
      <c r="H150" s="82" t="str">
        <f ca="1">IF(OFFSET('IWP07'!Std2EmployeeRequirements, 5, 8, 1, 1) = 0, "", OFFSET('IWP07'!Std2EmployeeRequirements, 5, 8, 1, 1))</f>
        <v/>
      </c>
      <c r="I150" s="82" t="str">
        <f ca="1">IF(OFFSET('IWP07'!Std2EmployeeRequirements, 5, 9, 1, 1) = 0, "", OFFSET('IWP07'!Std2EmployeeRequirements, 5, 9, 1, 1))</f>
        <v/>
      </c>
      <c r="J150" s="82" t="str">
        <f ca="1">IF(OFFSET('IWP07'!Std2EmployeeRequirements, 5,10, 1, 1) = 0, "", OFFSET('IWP07'!Std2EmployeeRequirements, 5,10, 1, 1))</f>
        <v/>
      </c>
      <c r="K150" s="82" t="str">
        <f ca="1">IF(OFFSET('IWP07'!Std2EmployeeRequirements, 5, 11, 1, 1) = 0, "", OFFSET('IWP07'!Std2EmployeeRequirements, 5, 11, 1, 1))</f>
        <v/>
      </c>
      <c r="L150" s="87" t="str">
        <f ca="1">IF(OFFSET('IWP07'!Std2EmployeeRequirements, 5, 7, 1, 1) = 0, "", OFFSET('IWP07'!Std2EmployeeRequirements, 5, 7, 1, 1))</f>
        <v/>
      </c>
    </row>
    <row r="151" spans="1:12" x14ac:dyDescent="0.2">
      <c r="A151" s="73" t="s">
        <v>288</v>
      </c>
      <c r="B151" s="82" t="str">
        <f ca="1">IF(OFFSET('IWP07'!Std2EmployeeRequirements, 6, 0, 1, 1) = 0, "", OFFSET('IWP07'!Std2EmployeeRequirements, 6, 0, 1, 1))</f>
        <v/>
      </c>
      <c r="C151" s="82" t="str">
        <f ca="1">IF(OFFSET('IWP07'!Std2EmployeeRequirements, 6, 2, 1, 1) = 0, "", OFFSET('IWP07'!Std2EmployeeRequirements, 6, 2, 1, 1))</f>
        <v/>
      </c>
      <c r="D151" s="82" t="str">
        <f ca="1">IF(OFFSET('IWP07'!Std2EmployeeRequirements, 6, 3, 1, 1) = 0, "", OFFSET('IWP07'!Std2EmployeeRequirements, 6, 3, 1, 1))</f>
        <v/>
      </c>
      <c r="E151" s="82" t="str">
        <f ca="1">IF(OFFSET('IWP07'!Std2EmployeeRequirements, 6, 4, 1, 1) = 0, "", OFFSET('IWP07'!Std2EmployeeRequirements, 6, 4, 1, 1))</f>
        <v/>
      </c>
      <c r="F151" s="82" t="str">
        <f ca="1">IF(OFFSET('IWP07'!Std2EmployeeRequirements, 6,5, 1, 1) = 0, "", OFFSET('IWP07'!Std2EmployeeRequirements, 6,5, 1, 1))</f>
        <v/>
      </c>
      <c r="G151" s="82" t="str">
        <f ca="1">IF(OFFSET('IWP07'!Std2EmployeeRequirements, 6,6, 1, 1) = 0, "", OFFSET('IWP07'!Std2EmployeeRequirements, 6,6, 1, 1))</f>
        <v/>
      </c>
      <c r="H151" s="82" t="str">
        <f ca="1">IF(OFFSET('IWP07'!Std2EmployeeRequirements, 6, 8, 1, 1) = 0, "", OFFSET('IWP07'!Std2EmployeeRequirements, 6, 8, 1, 1))</f>
        <v/>
      </c>
      <c r="I151" s="82" t="str">
        <f ca="1">IF(OFFSET('IWP07'!Std2EmployeeRequirements, 6, 9, 1, 1) = 0, "", OFFSET('IWP07'!Std2EmployeeRequirements, 6, 9, 1, 1))</f>
        <v/>
      </c>
      <c r="J151" s="82" t="str">
        <f ca="1">IF(OFFSET('IWP07'!Std2EmployeeRequirements, 6,10, 1, 1) = 0, "", OFFSET('IWP07'!Std2EmployeeRequirements, 6,10, 1, 1))</f>
        <v/>
      </c>
      <c r="K151" s="82" t="str">
        <f ca="1">IF(OFFSET('IWP07'!Std2EmployeeRequirements, 6, 11, 1, 1) = 0, "", OFFSET('IWP07'!Std2EmployeeRequirements, 6, 11, 1, 1))</f>
        <v/>
      </c>
      <c r="L151" s="87" t="str">
        <f ca="1">IF(OFFSET('IWP07'!Std2EmployeeRequirements, 6, 7, 1, 1) = 0, "", OFFSET('IWP07'!Std2EmployeeRequirements, 6, 7, 1, 1))</f>
        <v/>
      </c>
    </row>
    <row r="152" spans="1:12" x14ac:dyDescent="0.2">
      <c r="A152" s="73" t="s">
        <v>288</v>
      </c>
      <c r="B152" s="82" t="str">
        <f ca="1">IF(OFFSET('IWP07'!Std2EmployeeRequirements, 7, 0, 1, 1) = 0, "", OFFSET('IWP07'!Std2EmployeeRequirements, 7, 0, 1, 1))</f>
        <v/>
      </c>
      <c r="C152" s="82" t="str">
        <f ca="1">IF(OFFSET('IWP07'!Std2EmployeeRequirements, 7, 2, 1, 1) = 0, "", OFFSET('IWP07'!Std2EmployeeRequirements, 7, 2, 1, 1))</f>
        <v/>
      </c>
      <c r="D152" s="82" t="str">
        <f ca="1">IF(OFFSET('IWP07'!Std2EmployeeRequirements, 7, 3, 1, 1) = 0, "", OFFSET('IWP07'!Std2EmployeeRequirements, 7, 3, 1, 1))</f>
        <v/>
      </c>
      <c r="E152" s="82" t="str">
        <f ca="1">IF(OFFSET('IWP07'!Std2EmployeeRequirements, 7, 4, 1, 1) = 0, "", OFFSET('IWP07'!Std2EmployeeRequirements, 7, 4, 1, 1))</f>
        <v/>
      </c>
      <c r="F152" s="82" t="str">
        <f ca="1">IF(OFFSET('IWP07'!Std2EmployeeRequirements, 7,5, 1, 1) = 0, "", OFFSET('IWP07'!Std2EmployeeRequirements, 7,5, 1, 1))</f>
        <v/>
      </c>
      <c r="G152" s="82" t="str">
        <f ca="1">IF(OFFSET('IWP07'!Std2EmployeeRequirements, 7,6, 1, 1) = 0, "", OFFSET('IWP07'!Std2EmployeeRequirements, 7,6, 1, 1))</f>
        <v/>
      </c>
      <c r="H152" s="82" t="str">
        <f ca="1">IF(OFFSET('IWP07'!Std2EmployeeRequirements, 7, 8, 1, 1) = 0, "", OFFSET('IWP07'!Std2EmployeeRequirements, 7, 8, 1, 1))</f>
        <v/>
      </c>
      <c r="I152" s="82" t="str">
        <f ca="1">IF(OFFSET('IWP07'!Std2EmployeeRequirements, 7, 9, 1, 1) = 0, "", OFFSET('IWP07'!Std2EmployeeRequirements, 7, 9, 1, 1))</f>
        <v/>
      </c>
      <c r="J152" s="82" t="str">
        <f ca="1">IF(OFFSET('IWP07'!Std2EmployeeRequirements, 7,10, 1, 1) = 0, "", OFFSET('IWP07'!Std2EmployeeRequirements, 7,10, 1, 1))</f>
        <v/>
      </c>
      <c r="K152" s="82" t="str">
        <f ca="1">IF(OFFSET('IWP07'!Std2EmployeeRequirements, 7, 11, 1, 1) = 0, "", OFFSET('IWP07'!Std2EmployeeRequirements, 7, 11, 1, 1))</f>
        <v/>
      </c>
      <c r="L152" s="87" t="str">
        <f ca="1">IF(OFFSET('IWP07'!Std2EmployeeRequirements, 7, 7, 1, 1) = 0, "", OFFSET('IWP07'!Std2EmployeeRequirements, 7, 7, 1, 1))</f>
        <v/>
      </c>
    </row>
    <row r="153" spans="1:12" x14ac:dyDescent="0.2">
      <c r="A153" s="73" t="s">
        <v>288</v>
      </c>
      <c r="B153" s="82" t="str">
        <f ca="1">IF(OFFSET('IWP07'!Std2EmployeeRequirements, 8, 0, 1, 1) = 0, "", OFFSET('IWP07'!Std2EmployeeRequirements, 8, 0, 1, 1))</f>
        <v/>
      </c>
      <c r="C153" s="82" t="str">
        <f ca="1">IF(OFFSET('IWP07'!Std2EmployeeRequirements, 8, 2, 1, 1) = 0, "", OFFSET('IWP07'!Std2EmployeeRequirements, 8, 2, 1, 1))</f>
        <v/>
      </c>
      <c r="D153" s="82" t="str">
        <f ca="1">IF(OFFSET('IWP07'!Std2EmployeeRequirements, 8, 3, 1, 1) = 0, "", OFFSET('IWP07'!Std2EmployeeRequirements, 8, 3, 1, 1))</f>
        <v/>
      </c>
      <c r="E153" s="82" t="str">
        <f ca="1">IF(OFFSET('IWP07'!Std2EmployeeRequirements, 8, 4, 1, 1) = 0, "", OFFSET('IWP07'!Std2EmployeeRequirements, 8, 4, 1, 1))</f>
        <v/>
      </c>
      <c r="F153" s="82" t="str">
        <f ca="1">IF(OFFSET('IWP07'!Std2EmployeeRequirements, 8,5, 1, 1) = 0, "", OFFSET('IWP07'!Std2EmployeeRequirements, 8,5, 1, 1))</f>
        <v/>
      </c>
      <c r="G153" s="82" t="str">
        <f ca="1">IF(OFFSET('IWP07'!Std2EmployeeRequirements, 8,6, 1, 1) = 0, "", OFFSET('IWP07'!Std2EmployeeRequirements, 8,6, 1, 1))</f>
        <v/>
      </c>
      <c r="H153" s="82" t="str">
        <f ca="1">IF(OFFSET('IWP07'!Std2EmployeeRequirements, 8, 8, 1, 1) = 0, "", OFFSET('IWP07'!Std2EmployeeRequirements, 8, 8, 1, 1))</f>
        <v/>
      </c>
      <c r="I153" s="82" t="str">
        <f ca="1">IF(OFFSET('IWP07'!Std2EmployeeRequirements, 8, 9, 1, 1) = 0, "", OFFSET('IWP07'!Std2EmployeeRequirements, 8, 9, 1, 1))</f>
        <v/>
      </c>
      <c r="J153" s="82" t="str">
        <f ca="1">IF(OFFSET('IWP07'!Std2EmployeeRequirements, 8,10, 1, 1) = 0, "", OFFSET('IWP07'!Std2EmployeeRequirements, 8,10, 1, 1))</f>
        <v/>
      </c>
      <c r="K153" s="82" t="str">
        <f ca="1">IF(OFFSET('IWP07'!Std2EmployeeRequirements, 8, 11, 1, 1) = 0, "", OFFSET('IWP07'!Std2EmployeeRequirements, 8, 11, 1, 1))</f>
        <v/>
      </c>
      <c r="L153" s="87" t="str">
        <f ca="1">IF(OFFSET('IWP07'!Std2EmployeeRequirements, 8, 7, 1, 1) = 0, "", OFFSET('IWP07'!Std2EmployeeRequirements, 8, 7, 1, 1))</f>
        <v/>
      </c>
    </row>
    <row r="154" spans="1:12" x14ac:dyDescent="0.2">
      <c r="A154" s="73" t="s">
        <v>288</v>
      </c>
      <c r="B154" s="82" t="str">
        <f ca="1">IF(OFFSET('IWP07'!Std2EmployeeRequirements, 9, 0, 1, 1) = 0, "", OFFSET('IWP07'!Std2EmployeeRequirements, 9, 0, 1, 1))</f>
        <v/>
      </c>
      <c r="C154" s="82" t="str">
        <f ca="1">IF(OFFSET('IWP07'!Std2EmployeeRequirements, 9, 2, 1, 1) = 0, "", OFFSET('IWP07'!Std2EmployeeRequirements, 9, 2, 1, 1))</f>
        <v/>
      </c>
      <c r="D154" s="82" t="str">
        <f ca="1">IF(OFFSET('IWP07'!Std2EmployeeRequirements, 9, 3, 1, 1) = 0, "", OFFSET('IWP07'!Std2EmployeeRequirements, 9, 3, 1, 1))</f>
        <v/>
      </c>
      <c r="E154" s="82" t="str">
        <f ca="1">IF(OFFSET('IWP07'!Std2EmployeeRequirements, 9, 4, 1, 1) = 0, "", OFFSET('IWP07'!Std2EmployeeRequirements, 9, 4, 1, 1))</f>
        <v/>
      </c>
      <c r="F154" s="82" t="str">
        <f ca="1">IF(OFFSET('IWP07'!Std2EmployeeRequirements, 9,5, 1, 1) = 0, "", OFFSET('IWP07'!Std2EmployeeRequirements, 9,5, 1, 1))</f>
        <v/>
      </c>
      <c r="G154" s="82" t="str">
        <f ca="1">IF(OFFSET('IWP07'!Std2EmployeeRequirements, 9,6, 1, 1) = 0, "", OFFSET('IWP07'!Std2EmployeeRequirements, 9,6, 1, 1))</f>
        <v/>
      </c>
      <c r="H154" s="82" t="str">
        <f ca="1">IF(OFFSET('IWP07'!Std2EmployeeRequirements, 9, 8, 1, 1) = 0, "", OFFSET('IWP07'!Std2EmployeeRequirements, 9, 8, 1, 1))</f>
        <v/>
      </c>
      <c r="I154" s="82" t="str">
        <f ca="1">IF(OFFSET('IWP07'!Std2EmployeeRequirements, 9, 9, 1, 1) = 0, "", OFFSET('IWP07'!Std2EmployeeRequirements, 9, 9, 1, 1))</f>
        <v/>
      </c>
      <c r="J154" s="82" t="str">
        <f ca="1">IF(OFFSET('IWP07'!Std2EmployeeRequirements, 9,10, 1, 1) = 0, "", OFFSET('IWP07'!Std2EmployeeRequirements, 9,10, 1, 1))</f>
        <v/>
      </c>
      <c r="K154" s="82" t="str">
        <f ca="1">IF(OFFSET('IWP07'!Std2EmployeeRequirements, 9, 11, 1, 1) = 0, "", OFFSET('IWP07'!Std2EmployeeRequirements, 9, 11, 1, 1))</f>
        <v/>
      </c>
      <c r="L154" s="87" t="str">
        <f ca="1">IF(OFFSET('IWP07'!Std2EmployeeRequirements, 9, 7, 1, 1) = 0, "", OFFSET('IWP07'!Std2EmployeeRequirements, 9, 7, 1, 1))</f>
        <v/>
      </c>
    </row>
    <row r="155" spans="1:12" x14ac:dyDescent="0.2">
      <c r="A155" s="73" t="s">
        <v>289</v>
      </c>
      <c r="B155" s="82" t="str">
        <f ca="1">IF(OFFSET('IWP08'!Std2EmployeeRequirements, 0, 0, 1, 1) = 0, "", OFFSET('IWP08'!Std2EmployeeRequirements, 0, 0, 1, 1))</f>
        <v/>
      </c>
      <c r="C155" s="82" t="str">
        <f ca="1">IF(OFFSET('IWP08'!Std2EmployeeRequirements, 0, 2, 1, 1) = 0, "", OFFSET('IWP08'!Std2EmployeeRequirements, 0, 2, 1, 1))</f>
        <v/>
      </c>
      <c r="D155" s="82" t="str">
        <f ca="1">IF(OFFSET('IWP08'!Std2EmployeeRequirements, 0, 3, 1, 1) = 0, "", OFFSET('IWP08'!Std2EmployeeRequirements, 0, 3, 1, 1))</f>
        <v/>
      </c>
      <c r="E155" s="82" t="str">
        <f ca="1">IF(OFFSET('IWP08'!Std2EmployeeRequirements, 0, 4, 1, 1) = 0, "", OFFSET('IWP08'!Std2EmployeeRequirements, 0, 4, 1, 1))</f>
        <v/>
      </c>
      <c r="F155" s="82" t="str">
        <f ca="1">IF(OFFSET('IWP08'!Std2EmployeeRequirements, 0,5, 1, 1) = 0, "", OFFSET('IWP08'!Std2EmployeeRequirements, 0,5, 1, 1))</f>
        <v/>
      </c>
      <c r="G155" s="82" t="str">
        <f ca="1">IF(OFFSET('IWP08'!Std2EmployeeRequirements, 0,6, 1, 1) = 0, "", OFFSET('IWP08'!Std2EmployeeRequirements, 0,6, 1, 1))</f>
        <v/>
      </c>
      <c r="H155" s="82" t="str">
        <f ca="1">IF(OFFSET('IWP08'!Std2EmployeeRequirements, 0, 8, 1, 1) = 0, "", OFFSET('IWP08'!Std2EmployeeRequirements, 0, 8, 1, 1))</f>
        <v/>
      </c>
      <c r="I155" s="82" t="str">
        <f ca="1">IF(OFFSET('IWP08'!Std2EmployeeRequirements, 0, 9, 1, 1) = 0, "", OFFSET('IWP08'!Std2EmployeeRequirements, 0, 9, 1, 1))</f>
        <v/>
      </c>
      <c r="J155" s="82" t="str">
        <f ca="1">IF(OFFSET('IWP08'!Std2EmployeeRequirements, 0,10, 1, 1) = 0, "", OFFSET('IWP08'!Std2EmployeeRequirements, 0,10, 1, 1))</f>
        <v/>
      </c>
      <c r="K155" s="82" t="str">
        <f ca="1">IF(OFFSET('IWP08'!Std2EmployeeRequirements, 0, 11, 1, 1) = 0, "", OFFSET('IWP08'!Std2EmployeeRequirements, 0, 11, 1, 1))</f>
        <v/>
      </c>
      <c r="L155" s="87" t="str">
        <f ca="1">IF(OFFSET('IWP08'!Std2EmployeeRequirements, 0, 7, 1, 1) = 0, "", OFFSET('IWP08'!Std2EmployeeRequirements, 0, 7, 1, 1))</f>
        <v/>
      </c>
    </row>
    <row r="156" spans="1:12" x14ac:dyDescent="0.2">
      <c r="A156" s="73" t="s">
        <v>289</v>
      </c>
      <c r="B156" s="82" t="str">
        <f ca="1">IF(OFFSET('IWP08'!Std2EmployeeRequirements, 1, 0, 1, 1) = 0, "", OFFSET('IWP08'!Std2EmployeeRequirements, 1, 0, 1, 1))</f>
        <v/>
      </c>
      <c r="C156" s="82" t="str">
        <f ca="1">IF(OFFSET('IWP08'!Std2EmployeeRequirements, 1, 2, 1, 1) = 0, "", OFFSET('IWP08'!Std2EmployeeRequirements, 1, 2, 1, 1))</f>
        <v/>
      </c>
      <c r="D156" s="82" t="str">
        <f ca="1">IF(OFFSET('IWP08'!Std2EmployeeRequirements, 1, 3, 1, 1) = 0, "", OFFSET('IWP08'!Std2EmployeeRequirements, 1, 3, 1, 1))</f>
        <v/>
      </c>
      <c r="E156" s="82" t="str">
        <f ca="1">IF(OFFSET('IWP08'!Std2EmployeeRequirements, 1, 4, 1, 1) = 0, "", OFFSET('IWP08'!Std2EmployeeRequirements, 1, 4, 1, 1))</f>
        <v/>
      </c>
      <c r="F156" s="82" t="str">
        <f ca="1">IF(OFFSET('IWP08'!Std2EmployeeRequirements, 1,5, 1, 1) = 0, "", OFFSET('IWP08'!Std2EmployeeRequirements, 1,5, 1, 1))</f>
        <v/>
      </c>
      <c r="G156" s="82" t="str">
        <f ca="1">IF(OFFSET('IWP08'!Std2EmployeeRequirements, 1,6, 1, 1) = 0, "", OFFSET('IWP08'!Std2EmployeeRequirements, 1,6, 1, 1))</f>
        <v/>
      </c>
      <c r="H156" s="82" t="str">
        <f ca="1">IF(OFFSET('IWP08'!Std2EmployeeRequirements, 1, 8, 1, 1) = 0, "", OFFSET('IWP08'!Std2EmployeeRequirements, 1, 8, 1, 1))</f>
        <v/>
      </c>
      <c r="I156" s="82" t="str">
        <f ca="1">IF(OFFSET('IWP08'!Std2EmployeeRequirements, 1, 9, 1, 1) = 0, "", OFFSET('IWP08'!Std2EmployeeRequirements, 1, 9, 1, 1))</f>
        <v/>
      </c>
      <c r="J156" s="82" t="str">
        <f ca="1">IF(OFFSET('IWP08'!Std2EmployeeRequirements, 1,10, 1, 1) = 0, "", OFFSET('IWP08'!Std2EmployeeRequirements, 1,10, 1, 1))</f>
        <v/>
      </c>
      <c r="K156" s="82" t="str">
        <f ca="1">IF(OFFSET('IWP08'!Std2EmployeeRequirements, 1, 11, 1, 1) = 0, "", OFFSET('IWP08'!Std2EmployeeRequirements, 1, 11, 1, 1))</f>
        <v/>
      </c>
      <c r="L156" s="87" t="str">
        <f ca="1">IF(OFFSET('IWP08'!Std2EmployeeRequirements, 1, 7, 1, 1) = 0, "", OFFSET('IWP08'!Std2EmployeeRequirements, 1, 7, 1, 1))</f>
        <v/>
      </c>
    </row>
    <row r="157" spans="1:12" x14ac:dyDescent="0.2">
      <c r="A157" s="73" t="s">
        <v>289</v>
      </c>
      <c r="B157" s="82" t="str">
        <f ca="1">IF(OFFSET('IWP08'!Std2EmployeeRequirements, 2, 0, 1, 1) = 0, "", OFFSET('IWP08'!Std2EmployeeRequirements, 2, 0, 1, 1))</f>
        <v/>
      </c>
      <c r="C157" s="82" t="str">
        <f ca="1">IF(OFFSET('IWP08'!Std2EmployeeRequirements, 2, 2, 1, 1) = 0, "", OFFSET('IWP08'!Std2EmployeeRequirements, 2, 2, 1, 1))</f>
        <v/>
      </c>
      <c r="D157" s="82" t="str">
        <f ca="1">IF(OFFSET('IWP08'!Std2EmployeeRequirements, 2, 3, 1, 1) = 0, "", OFFSET('IWP08'!Std2EmployeeRequirements, 2, 3, 1, 1))</f>
        <v/>
      </c>
      <c r="E157" s="82" t="str">
        <f ca="1">IF(OFFSET('IWP08'!Std2EmployeeRequirements, 2, 4, 1, 1) = 0, "", OFFSET('IWP08'!Std2EmployeeRequirements, 2, 4, 1, 1))</f>
        <v/>
      </c>
      <c r="F157" s="82" t="str">
        <f ca="1">IF(OFFSET('IWP08'!Std2EmployeeRequirements, 2,5, 1, 1) = 0, "", OFFSET('IWP08'!Std2EmployeeRequirements, 2,5, 1, 1))</f>
        <v/>
      </c>
      <c r="G157" s="82" t="str">
        <f ca="1">IF(OFFSET('IWP08'!Std2EmployeeRequirements, 2,6, 1, 1) = 0, "", OFFSET('IWP08'!Std2EmployeeRequirements, 2,6, 1, 1))</f>
        <v/>
      </c>
      <c r="H157" s="82" t="str">
        <f ca="1">IF(OFFSET('IWP08'!Std2EmployeeRequirements, 2, 8, 1, 1) = 0, "", OFFSET('IWP08'!Std2EmployeeRequirements, 2, 8, 1, 1))</f>
        <v/>
      </c>
      <c r="I157" s="82" t="str">
        <f ca="1">IF(OFFSET('IWP08'!Std2EmployeeRequirements, 2, 9, 1, 1) = 0, "", OFFSET('IWP08'!Std2EmployeeRequirements, 2, 9, 1, 1))</f>
        <v/>
      </c>
      <c r="J157" s="82" t="str">
        <f ca="1">IF(OFFSET('IWP08'!Std2EmployeeRequirements, 2,10, 1, 1) = 0, "", OFFSET('IWP08'!Std2EmployeeRequirements, 2,10, 1, 1))</f>
        <v/>
      </c>
      <c r="K157" s="82" t="str">
        <f ca="1">IF(OFFSET('IWP08'!Std2EmployeeRequirements, 2, 11, 1, 1) = 0, "", OFFSET('IWP08'!Std2EmployeeRequirements, 2, 11, 1, 1))</f>
        <v/>
      </c>
      <c r="L157" s="87" t="str">
        <f ca="1">IF(OFFSET('IWP08'!Std2EmployeeRequirements, 2, 7, 1, 1) = 0, "", OFFSET('IWP08'!Std2EmployeeRequirements, 2, 7, 1, 1))</f>
        <v/>
      </c>
    </row>
    <row r="158" spans="1:12" x14ac:dyDescent="0.2">
      <c r="A158" s="73" t="s">
        <v>289</v>
      </c>
      <c r="B158" s="82" t="str">
        <f ca="1">IF(OFFSET('IWP08'!Std2EmployeeRequirements, 3, 0, 1, 1) = 0, "", OFFSET('IWP08'!Std2EmployeeRequirements, 3, 0, 1, 1))</f>
        <v/>
      </c>
      <c r="C158" s="82" t="str">
        <f ca="1">IF(OFFSET('IWP08'!Std2EmployeeRequirements, 3, 2, 1, 1) = 0, "", OFFSET('IWP08'!Std2EmployeeRequirements, 3, 2, 1, 1))</f>
        <v/>
      </c>
      <c r="D158" s="82" t="str">
        <f ca="1">IF(OFFSET('IWP08'!Std2EmployeeRequirements, 3, 3, 1, 1) = 0, "", OFFSET('IWP08'!Std2EmployeeRequirements, 3, 3, 1, 1))</f>
        <v/>
      </c>
      <c r="E158" s="82" t="str">
        <f ca="1">IF(OFFSET('IWP08'!Std2EmployeeRequirements, 3, 4, 1, 1) = 0, "", OFFSET('IWP08'!Std2EmployeeRequirements, 3, 4, 1, 1))</f>
        <v/>
      </c>
      <c r="F158" s="82" t="str">
        <f ca="1">IF(OFFSET('IWP08'!Std2EmployeeRequirements, 3,5, 1, 1) = 0, "", OFFSET('IWP08'!Std2EmployeeRequirements, 3,5, 1, 1))</f>
        <v/>
      </c>
      <c r="G158" s="82" t="str">
        <f ca="1">IF(OFFSET('IWP08'!Std2EmployeeRequirements, 3,6, 1, 1) = 0, "", OFFSET('IWP08'!Std2EmployeeRequirements, 3,6, 1, 1))</f>
        <v/>
      </c>
      <c r="H158" s="82" t="str">
        <f ca="1">IF(OFFSET('IWP08'!Std2EmployeeRequirements, 3, 8, 1, 1) = 0, "", OFFSET('IWP08'!Std2EmployeeRequirements, 3, 8, 1, 1))</f>
        <v/>
      </c>
      <c r="I158" s="82" t="str">
        <f ca="1">IF(OFFSET('IWP08'!Std2EmployeeRequirements, 3, 9, 1, 1) = 0, "", OFFSET('IWP08'!Std2EmployeeRequirements, 3, 9, 1, 1))</f>
        <v/>
      </c>
      <c r="J158" s="82" t="str">
        <f ca="1">IF(OFFSET('IWP08'!Std2EmployeeRequirements, 3,10, 1, 1) = 0, "", OFFSET('IWP08'!Std2EmployeeRequirements, 3,10, 1, 1))</f>
        <v/>
      </c>
      <c r="K158" s="82" t="str">
        <f ca="1">IF(OFFSET('IWP08'!Std2EmployeeRequirements, 3, 11, 1, 1) = 0, "", OFFSET('IWP08'!Std2EmployeeRequirements, 3, 11, 1, 1))</f>
        <v/>
      </c>
      <c r="L158" s="87" t="str">
        <f ca="1">IF(OFFSET('IWP08'!Std2EmployeeRequirements, 3, 7, 1, 1) = 0, "", OFFSET('IWP08'!Std2EmployeeRequirements, 3, 7, 1, 1))</f>
        <v/>
      </c>
    </row>
    <row r="159" spans="1:12" x14ac:dyDescent="0.2">
      <c r="A159" s="73" t="s">
        <v>289</v>
      </c>
      <c r="B159" s="82" t="str">
        <f ca="1">IF(OFFSET('IWP08'!Std2EmployeeRequirements, 4, 0, 1, 1) = 0, "", OFFSET('IWP08'!Std2EmployeeRequirements, 4, 0, 1, 1))</f>
        <v/>
      </c>
      <c r="C159" s="82" t="str">
        <f ca="1">IF(OFFSET('IWP08'!Std2EmployeeRequirements, 4, 2, 1, 1) = 0, "", OFFSET('IWP08'!Std2EmployeeRequirements, 4, 2, 1, 1))</f>
        <v/>
      </c>
      <c r="D159" s="82" t="str">
        <f ca="1">IF(OFFSET('IWP08'!Std2EmployeeRequirements, 4, 3, 1, 1) = 0, "", OFFSET('IWP08'!Std2EmployeeRequirements, 4, 3, 1, 1))</f>
        <v/>
      </c>
      <c r="E159" s="82" t="str">
        <f ca="1">IF(OFFSET('IWP08'!Std2EmployeeRequirements, 4, 4, 1, 1) = 0, "", OFFSET('IWP08'!Std2EmployeeRequirements, 4, 4, 1, 1))</f>
        <v/>
      </c>
      <c r="F159" s="82" t="str">
        <f ca="1">IF(OFFSET('IWP08'!Std2EmployeeRequirements, 4,5, 1, 1) = 0, "", OFFSET('IWP08'!Std2EmployeeRequirements, 4,5, 1, 1))</f>
        <v/>
      </c>
      <c r="G159" s="82" t="str">
        <f ca="1">IF(OFFSET('IWP08'!Std2EmployeeRequirements, 4,6, 1, 1) = 0, "", OFFSET('IWP08'!Std2EmployeeRequirements, 4,6, 1, 1))</f>
        <v/>
      </c>
      <c r="H159" s="82" t="str">
        <f ca="1">IF(OFFSET('IWP08'!Std2EmployeeRequirements, 4, 8, 1, 1) = 0, "", OFFSET('IWP08'!Std2EmployeeRequirements, 4, 8, 1, 1))</f>
        <v/>
      </c>
      <c r="I159" s="82" t="str">
        <f ca="1">IF(OFFSET('IWP08'!Std2EmployeeRequirements, 4, 9, 1, 1) = 0, "", OFFSET('IWP08'!Std2EmployeeRequirements, 4, 9, 1, 1))</f>
        <v/>
      </c>
      <c r="J159" s="82" t="str">
        <f ca="1">IF(OFFSET('IWP08'!Std2EmployeeRequirements, 4,10, 1, 1) = 0, "", OFFSET('IWP08'!Std2EmployeeRequirements, 4,10, 1, 1))</f>
        <v/>
      </c>
      <c r="K159" s="82" t="str">
        <f ca="1">IF(OFFSET('IWP08'!Std2EmployeeRequirements, 4, 11, 1, 1) = 0, "", OFFSET('IWP08'!Std2EmployeeRequirements, 4, 11, 1, 1))</f>
        <v/>
      </c>
      <c r="L159" s="87" t="str">
        <f ca="1">IF(OFFSET('IWP08'!Std2EmployeeRequirements, 4, 7, 1, 1) = 0, "", OFFSET('IWP08'!Std2EmployeeRequirements, 4, 7, 1, 1))</f>
        <v/>
      </c>
    </row>
    <row r="160" spans="1:12" x14ac:dyDescent="0.2">
      <c r="A160" s="73" t="s">
        <v>289</v>
      </c>
      <c r="B160" s="82" t="str">
        <f ca="1">IF(OFFSET('IWP08'!Std2EmployeeRequirements, 5, 0, 1, 1) = 0, "", OFFSET('IWP08'!Std2EmployeeRequirements, 5, 0, 1, 1))</f>
        <v/>
      </c>
      <c r="C160" s="82" t="str">
        <f ca="1">IF(OFFSET('IWP08'!Std2EmployeeRequirements, 5, 2, 1, 1) = 0, "", OFFSET('IWP08'!Std2EmployeeRequirements, 5, 2, 1, 1))</f>
        <v/>
      </c>
      <c r="D160" s="82" t="str">
        <f ca="1">IF(OFFSET('IWP08'!Std2EmployeeRequirements, 5, 3, 1, 1) = 0, "", OFFSET('IWP08'!Std2EmployeeRequirements, 5, 3, 1, 1))</f>
        <v/>
      </c>
      <c r="E160" s="82" t="str">
        <f ca="1">IF(OFFSET('IWP08'!Std2EmployeeRequirements, 5, 4, 1, 1) = 0, "", OFFSET('IWP08'!Std2EmployeeRequirements, 5, 4, 1, 1))</f>
        <v/>
      </c>
      <c r="F160" s="82" t="str">
        <f ca="1">IF(OFFSET('IWP08'!Std2EmployeeRequirements, 5,5, 1, 1) = 0, "", OFFSET('IWP08'!Std2EmployeeRequirements, 5,5, 1, 1))</f>
        <v/>
      </c>
      <c r="G160" s="82" t="str">
        <f ca="1">IF(OFFSET('IWP08'!Std2EmployeeRequirements, 5,6, 1, 1) = 0, "", OFFSET('IWP08'!Std2EmployeeRequirements, 5,6, 1, 1))</f>
        <v/>
      </c>
      <c r="H160" s="82" t="str">
        <f ca="1">IF(OFFSET('IWP08'!Std2EmployeeRequirements, 5, 8, 1, 1) = 0, "", OFFSET('IWP08'!Std2EmployeeRequirements, 5, 8, 1, 1))</f>
        <v/>
      </c>
      <c r="I160" s="82" t="str">
        <f ca="1">IF(OFFSET('IWP08'!Std2EmployeeRequirements, 5, 9, 1, 1) = 0, "", OFFSET('IWP08'!Std2EmployeeRequirements, 5, 9, 1, 1))</f>
        <v/>
      </c>
      <c r="J160" s="82" t="str">
        <f ca="1">IF(OFFSET('IWP08'!Std2EmployeeRequirements, 5,10, 1, 1) = 0, "", OFFSET('IWP08'!Std2EmployeeRequirements, 5,10, 1, 1))</f>
        <v/>
      </c>
      <c r="K160" s="82" t="str">
        <f ca="1">IF(OFFSET('IWP08'!Std2EmployeeRequirements, 5, 11, 1, 1) = 0, "", OFFSET('IWP08'!Std2EmployeeRequirements, 5, 11, 1, 1))</f>
        <v/>
      </c>
      <c r="L160" s="87" t="str">
        <f ca="1">IF(OFFSET('IWP08'!Std2EmployeeRequirements, 5, 7, 1, 1) = 0, "", OFFSET('IWP08'!Std2EmployeeRequirements, 5, 7, 1, 1))</f>
        <v/>
      </c>
    </row>
    <row r="161" spans="1:12" x14ac:dyDescent="0.2">
      <c r="A161" s="73" t="s">
        <v>289</v>
      </c>
      <c r="B161" s="82" t="str">
        <f ca="1">IF(OFFSET('IWP08'!Std2EmployeeRequirements, 6, 0, 1, 1) = 0, "", OFFSET('IWP08'!Std2EmployeeRequirements, 6, 0, 1, 1))</f>
        <v/>
      </c>
      <c r="C161" s="82" t="str">
        <f ca="1">IF(OFFSET('IWP08'!Std2EmployeeRequirements, 6, 2, 1, 1) = 0, "", OFFSET('IWP08'!Std2EmployeeRequirements, 6, 2, 1, 1))</f>
        <v/>
      </c>
      <c r="D161" s="82" t="str">
        <f ca="1">IF(OFFSET('IWP08'!Std2EmployeeRequirements, 6, 3, 1, 1) = 0, "", OFFSET('IWP08'!Std2EmployeeRequirements, 6, 3, 1, 1))</f>
        <v/>
      </c>
      <c r="E161" s="82" t="str">
        <f ca="1">IF(OFFSET('IWP08'!Std2EmployeeRequirements, 6, 4, 1, 1) = 0, "", OFFSET('IWP08'!Std2EmployeeRequirements, 6, 4, 1, 1))</f>
        <v/>
      </c>
      <c r="F161" s="82" t="str">
        <f ca="1">IF(OFFSET('IWP08'!Std2EmployeeRequirements, 6,5, 1, 1) = 0, "", OFFSET('IWP08'!Std2EmployeeRequirements, 6,5, 1, 1))</f>
        <v/>
      </c>
      <c r="G161" s="82" t="str">
        <f ca="1">IF(OFFSET('IWP08'!Std2EmployeeRequirements, 6,6, 1, 1) = 0, "", OFFSET('IWP08'!Std2EmployeeRequirements, 6,6, 1, 1))</f>
        <v/>
      </c>
      <c r="H161" s="82" t="str">
        <f ca="1">IF(OFFSET('IWP08'!Std2EmployeeRequirements, 6, 8, 1, 1) = 0, "", OFFSET('IWP08'!Std2EmployeeRequirements, 6, 8, 1, 1))</f>
        <v/>
      </c>
      <c r="I161" s="82" t="str">
        <f ca="1">IF(OFFSET('IWP08'!Std2EmployeeRequirements, 6, 9, 1, 1) = 0, "", OFFSET('IWP08'!Std2EmployeeRequirements, 6, 9, 1, 1))</f>
        <v/>
      </c>
      <c r="J161" s="82" t="str">
        <f ca="1">IF(OFFSET('IWP08'!Std2EmployeeRequirements, 6,10, 1, 1) = 0, "", OFFSET('IWP08'!Std2EmployeeRequirements, 6,10, 1, 1))</f>
        <v/>
      </c>
      <c r="K161" s="82" t="str">
        <f ca="1">IF(OFFSET('IWP08'!Std2EmployeeRequirements, 6, 11, 1, 1) = 0, "", OFFSET('IWP08'!Std2EmployeeRequirements, 6, 11, 1, 1))</f>
        <v/>
      </c>
      <c r="L161" s="87" t="str">
        <f ca="1">IF(OFFSET('IWP08'!Std2EmployeeRequirements, 6, 7, 1, 1) = 0, "", OFFSET('IWP08'!Std2EmployeeRequirements, 6, 7, 1, 1))</f>
        <v/>
      </c>
    </row>
    <row r="162" spans="1:12" x14ac:dyDescent="0.2">
      <c r="A162" s="73" t="s">
        <v>289</v>
      </c>
      <c r="B162" s="82" t="str">
        <f ca="1">IF(OFFSET('IWP08'!Std2EmployeeRequirements, 7, 0, 1, 1) = 0, "", OFFSET('IWP08'!Std2EmployeeRequirements, 7, 0, 1, 1))</f>
        <v/>
      </c>
      <c r="C162" s="82" t="str">
        <f ca="1">IF(OFFSET('IWP08'!Std2EmployeeRequirements, 7, 2, 1, 1) = 0, "", OFFSET('IWP08'!Std2EmployeeRequirements, 7, 2, 1, 1))</f>
        <v/>
      </c>
      <c r="D162" s="82" t="str">
        <f ca="1">IF(OFFSET('IWP08'!Std2EmployeeRequirements, 7, 3, 1, 1) = 0, "", OFFSET('IWP08'!Std2EmployeeRequirements, 7, 3, 1, 1))</f>
        <v/>
      </c>
      <c r="E162" s="82" t="str">
        <f ca="1">IF(OFFSET('IWP08'!Std2EmployeeRequirements, 7, 4, 1, 1) = 0, "", OFFSET('IWP08'!Std2EmployeeRequirements, 7, 4, 1, 1))</f>
        <v/>
      </c>
      <c r="F162" s="82" t="str">
        <f ca="1">IF(OFFSET('IWP08'!Std2EmployeeRequirements, 7,5, 1, 1) = 0, "", OFFSET('IWP08'!Std2EmployeeRequirements, 7,5, 1, 1))</f>
        <v/>
      </c>
      <c r="G162" s="82" t="str">
        <f ca="1">IF(OFFSET('IWP08'!Std2EmployeeRequirements, 7,6, 1, 1) = 0, "", OFFSET('IWP08'!Std2EmployeeRequirements, 7,6, 1, 1))</f>
        <v/>
      </c>
      <c r="H162" s="82" t="str">
        <f ca="1">IF(OFFSET('IWP08'!Std2EmployeeRequirements, 7, 8, 1, 1) = 0, "", OFFSET('IWP08'!Std2EmployeeRequirements, 7, 8, 1, 1))</f>
        <v/>
      </c>
      <c r="I162" s="82" t="str">
        <f ca="1">IF(OFFSET('IWP08'!Std2EmployeeRequirements, 7, 9, 1, 1) = 0, "", OFFSET('IWP08'!Std2EmployeeRequirements, 7, 9, 1, 1))</f>
        <v/>
      </c>
      <c r="J162" s="82" t="str">
        <f ca="1">IF(OFFSET('IWP08'!Std2EmployeeRequirements, 7,10, 1, 1) = 0, "", OFFSET('IWP08'!Std2EmployeeRequirements, 7,10, 1, 1))</f>
        <v/>
      </c>
      <c r="K162" s="82" t="str">
        <f ca="1">IF(OFFSET('IWP08'!Std2EmployeeRequirements, 7, 11, 1, 1) = 0, "", OFFSET('IWP08'!Std2EmployeeRequirements, 7, 11, 1, 1))</f>
        <v/>
      </c>
      <c r="L162" s="87" t="str">
        <f ca="1">IF(OFFSET('IWP08'!Std2EmployeeRequirements, 7, 7, 1, 1) = 0, "", OFFSET('IWP08'!Std2EmployeeRequirements, 7, 7, 1, 1))</f>
        <v/>
      </c>
    </row>
    <row r="163" spans="1:12" x14ac:dyDescent="0.2">
      <c r="A163" s="73" t="s">
        <v>289</v>
      </c>
      <c r="B163" s="82" t="str">
        <f ca="1">IF(OFFSET('IWP08'!Std2EmployeeRequirements, 8, 0, 1, 1) = 0, "", OFFSET('IWP08'!Std2EmployeeRequirements, 8, 0, 1, 1))</f>
        <v/>
      </c>
      <c r="C163" s="82" t="str">
        <f ca="1">IF(OFFSET('IWP08'!Std2EmployeeRequirements, 8, 2, 1, 1) = 0, "", OFFSET('IWP08'!Std2EmployeeRequirements, 8, 2, 1, 1))</f>
        <v/>
      </c>
      <c r="D163" s="82" t="str">
        <f ca="1">IF(OFFSET('IWP08'!Std2EmployeeRequirements, 8, 3, 1, 1) = 0, "", OFFSET('IWP08'!Std2EmployeeRequirements, 8, 3, 1, 1))</f>
        <v/>
      </c>
      <c r="E163" s="82" t="str">
        <f ca="1">IF(OFFSET('IWP08'!Std2EmployeeRequirements, 8, 4, 1, 1) = 0, "", OFFSET('IWP08'!Std2EmployeeRequirements, 8, 4, 1, 1))</f>
        <v/>
      </c>
      <c r="F163" s="82" t="str">
        <f ca="1">IF(OFFSET('IWP08'!Std2EmployeeRequirements, 8,5, 1, 1) = 0, "", OFFSET('IWP08'!Std2EmployeeRequirements, 8,5, 1, 1))</f>
        <v/>
      </c>
      <c r="G163" s="82" t="str">
        <f ca="1">IF(OFFSET('IWP08'!Std2EmployeeRequirements, 8,6, 1, 1) = 0, "", OFFSET('IWP08'!Std2EmployeeRequirements, 8,6, 1, 1))</f>
        <v/>
      </c>
      <c r="H163" s="82" t="str">
        <f ca="1">IF(OFFSET('IWP08'!Std2EmployeeRequirements, 8, 8, 1, 1) = 0, "", OFFSET('IWP08'!Std2EmployeeRequirements, 8, 8, 1, 1))</f>
        <v/>
      </c>
      <c r="I163" s="82" t="str">
        <f ca="1">IF(OFFSET('IWP08'!Std2EmployeeRequirements, 8, 9, 1, 1) = 0, "", OFFSET('IWP08'!Std2EmployeeRequirements, 8, 9, 1, 1))</f>
        <v/>
      </c>
      <c r="J163" s="82" t="str">
        <f ca="1">IF(OFFSET('IWP08'!Std2EmployeeRequirements, 8,10, 1, 1) = 0, "", OFFSET('IWP08'!Std2EmployeeRequirements, 8,10, 1, 1))</f>
        <v/>
      </c>
      <c r="K163" s="82" t="str">
        <f ca="1">IF(OFFSET('IWP08'!Std2EmployeeRequirements, 8, 11, 1, 1) = 0, "", OFFSET('IWP08'!Std2EmployeeRequirements, 8, 11, 1, 1))</f>
        <v/>
      </c>
      <c r="L163" s="87" t="str">
        <f ca="1">IF(OFFSET('IWP08'!Std2EmployeeRequirements, 8, 7, 1, 1) = 0, "", OFFSET('IWP08'!Std2EmployeeRequirements, 8, 7, 1, 1))</f>
        <v/>
      </c>
    </row>
    <row r="164" spans="1:12" x14ac:dyDescent="0.2">
      <c r="A164" s="73" t="s">
        <v>289</v>
      </c>
      <c r="B164" s="82" t="str">
        <f ca="1">IF(OFFSET('IWP08'!Std2EmployeeRequirements, 9, 0, 1, 1) = 0, "", OFFSET('IWP08'!Std2EmployeeRequirements, 9, 0, 1, 1))</f>
        <v/>
      </c>
      <c r="C164" s="82" t="str">
        <f ca="1">IF(OFFSET('IWP08'!Std2EmployeeRequirements, 9, 2, 1, 1) = 0, "", OFFSET('IWP08'!Std2EmployeeRequirements, 9, 2, 1, 1))</f>
        <v/>
      </c>
      <c r="D164" s="82" t="str">
        <f ca="1">IF(OFFSET('IWP08'!Std2EmployeeRequirements, 9, 3, 1, 1) = 0, "", OFFSET('IWP08'!Std2EmployeeRequirements, 9, 3, 1, 1))</f>
        <v/>
      </c>
      <c r="E164" s="82" t="str">
        <f ca="1">IF(OFFSET('IWP08'!Std2EmployeeRequirements, 9, 4, 1, 1) = 0, "", OFFSET('IWP08'!Std2EmployeeRequirements, 9, 4, 1, 1))</f>
        <v/>
      </c>
      <c r="F164" s="82" t="str">
        <f ca="1">IF(OFFSET('IWP08'!Std2EmployeeRequirements, 9,5, 1, 1) = 0, "", OFFSET('IWP08'!Std2EmployeeRequirements, 9,5, 1, 1))</f>
        <v/>
      </c>
      <c r="G164" s="82" t="str">
        <f ca="1">IF(OFFSET('IWP08'!Std2EmployeeRequirements, 9,6, 1, 1) = 0, "", OFFSET('IWP08'!Std2EmployeeRequirements, 9,6, 1, 1))</f>
        <v/>
      </c>
      <c r="H164" s="82" t="str">
        <f ca="1">IF(OFFSET('IWP08'!Std2EmployeeRequirements, 9, 8, 1, 1) = 0, "", OFFSET('IWP08'!Std2EmployeeRequirements, 9, 8, 1, 1))</f>
        <v/>
      </c>
      <c r="I164" s="82" t="str">
        <f ca="1">IF(OFFSET('IWP08'!Std2EmployeeRequirements, 9, 9, 1, 1) = 0, "", OFFSET('IWP08'!Std2EmployeeRequirements, 9, 9, 1, 1))</f>
        <v/>
      </c>
      <c r="J164" s="82" t="str">
        <f ca="1">IF(OFFSET('IWP08'!Std2EmployeeRequirements, 9,10, 1, 1) = 0, "", OFFSET('IWP08'!Std2EmployeeRequirements, 9,10, 1, 1))</f>
        <v/>
      </c>
      <c r="K164" s="82" t="str">
        <f ca="1">IF(OFFSET('IWP08'!Std2EmployeeRequirements, 9, 11, 1, 1) = 0, "", OFFSET('IWP08'!Std2EmployeeRequirements, 9, 11, 1, 1))</f>
        <v/>
      </c>
      <c r="L164" s="87" t="str">
        <f ca="1">IF(OFFSET('IWP08'!Std2EmployeeRequirements, 9, 7, 1, 1) = 0, "", OFFSET('IWP08'!Std2EmployeeRequirements, 9, 7, 1, 1))</f>
        <v/>
      </c>
    </row>
    <row r="165" spans="1:12" x14ac:dyDescent="0.2">
      <c r="A165" s="73" t="s">
        <v>290</v>
      </c>
      <c r="B165" s="82" t="str">
        <f ca="1">IF(OFFSET('IWP09'!Std2EmployeeRequirements, 0, 0, 1, 1) = 0, "", OFFSET('IWP09'!Std2EmployeeRequirements, 0, 0, 1, 1))</f>
        <v/>
      </c>
      <c r="C165" s="82" t="str">
        <f ca="1">IF(OFFSET('IWP09'!Std2EmployeeRequirements, 0, 2, 1, 1) = 0, "", OFFSET('IWP09'!Std2EmployeeRequirements, 0, 2, 1, 1))</f>
        <v/>
      </c>
      <c r="D165" s="82" t="str">
        <f ca="1">IF(OFFSET('IWP09'!Std2EmployeeRequirements, 0, 3, 1, 1) = 0, "", OFFSET('IWP09'!Std2EmployeeRequirements, 0, 3, 1, 1))</f>
        <v/>
      </c>
      <c r="E165" s="82" t="str">
        <f ca="1">IF(OFFSET('IWP09'!Std2EmployeeRequirements, 0, 4, 1, 1) = 0, "", OFFSET('IWP09'!Std2EmployeeRequirements, 0, 4, 1, 1))</f>
        <v/>
      </c>
      <c r="F165" s="82" t="str">
        <f ca="1">IF(OFFSET('IWP09'!Std2EmployeeRequirements, 0,5, 1, 1) = 0, "", OFFSET('IWP09'!Std2EmployeeRequirements, 0,5, 1, 1))</f>
        <v/>
      </c>
      <c r="G165" s="82" t="str">
        <f ca="1">IF(OFFSET('IWP09'!Std2EmployeeRequirements, 0,6, 1, 1) = 0, "", OFFSET('IWP09'!Std2EmployeeRequirements, 0,6, 1, 1))</f>
        <v/>
      </c>
      <c r="H165" s="82" t="str">
        <f ca="1">IF(OFFSET('IWP09'!Std2EmployeeRequirements, 0, 8, 1, 1) = 0, "", OFFSET('IWP09'!Std2EmployeeRequirements, 0, 8, 1, 1))</f>
        <v/>
      </c>
      <c r="I165" s="82" t="str">
        <f ca="1">IF(OFFSET('IWP09'!Std2EmployeeRequirements, 0, 9, 1, 1) = 0, "", OFFSET('IWP09'!Std2EmployeeRequirements, 0, 9, 1, 1))</f>
        <v/>
      </c>
      <c r="J165" s="82" t="str">
        <f ca="1">IF(OFFSET('IWP09'!Std2EmployeeRequirements, 0,10, 1, 1) = 0, "", OFFSET('IWP09'!Std2EmployeeRequirements, 0,10, 1, 1))</f>
        <v/>
      </c>
      <c r="K165" s="82" t="str">
        <f ca="1">IF(OFFSET('IWP09'!Std2EmployeeRequirements, 0, 11, 1, 1) = 0, "", OFFSET('IWP09'!Std2EmployeeRequirements, 0, 11, 1, 1))</f>
        <v/>
      </c>
      <c r="L165" s="87" t="str">
        <f ca="1">IF(OFFSET('IWP09'!Std2EmployeeRequirements, 0, 7, 1, 1) = 0, "", OFFSET('IWP09'!Std2EmployeeRequirements, 0, 7, 1, 1))</f>
        <v/>
      </c>
    </row>
    <row r="166" spans="1:12" x14ac:dyDescent="0.2">
      <c r="A166" s="73" t="s">
        <v>290</v>
      </c>
      <c r="B166" s="82" t="str">
        <f ca="1">IF(OFFSET('IWP09'!Std2EmployeeRequirements, 1, 0, 1, 1) = 0, "", OFFSET('IWP09'!Std2EmployeeRequirements, 1, 0, 1, 1))</f>
        <v/>
      </c>
      <c r="C166" s="82" t="str">
        <f ca="1">IF(OFFSET('IWP09'!Std2EmployeeRequirements, 1, 2, 1, 1) = 0, "", OFFSET('IWP09'!Std2EmployeeRequirements, 1, 2, 1, 1))</f>
        <v/>
      </c>
      <c r="D166" s="82" t="str">
        <f ca="1">IF(OFFSET('IWP09'!Std2EmployeeRequirements, 1, 3, 1, 1) = 0, "", OFFSET('IWP09'!Std2EmployeeRequirements, 1, 3, 1, 1))</f>
        <v/>
      </c>
      <c r="E166" s="82" t="str">
        <f ca="1">IF(OFFSET('IWP09'!Std2EmployeeRequirements, 1, 4, 1, 1) = 0, "", OFFSET('IWP09'!Std2EmployeeRequirements, 1, 4, 1, 1))</f>
        <v/>
      </c>
      <c r="F166" s="82" t="str">
        <f ca="1">IF(OFFSET('IWP09'!Std2EmployeeRequirements, 1,5, 1, 1) = 0, "", OFFSET('IWP09'!Std2EmployeeRequirements, 1,5, 1, 1))</f>
        <v/>
      </c>
      <c r="G166" s="82" t="str">
        <f ca="1">IF(OFFSET('IWP09'!Std2EmployeeRequirements, 1,6, 1, 1) = 0, "", OFFSET('IWP09'!Std2EmployeeRequirements, 1,6, 1, 1))</f>
        <v/>
      </c>
      <c r="H166" s="82" t="str">
        <f ca="1">IF(OFFSET('IWP09'!Std2EmployeeRequirements, 1, 8, 1, 1) = 0, "", OFFSET('IWP09'!Std2EmployeeRequirements, 1, 8, 1, 1))</f>
        <v/>
      </c>
      <c r="I166" s="82" t="str">
        <f ca="1">IF(OFFSET('IWP09'!Std2EmployeeRequirements, 1, 9, 1, 1) = 0, "", OFFSET('IWP09'!Std2EmployeeRequirements, 1, 9, 1, 1))</f>
        <v/>
      </c>
      <c r="J166" s="82" t="str">
        <f ca="1">IF(OFFSET('IWP09'!Std2EmployeeRequirements, 1,10, 1, 1) = 0, "", OFFSET('IWP09'!Std2EmployeeRequirements, 1,10, 1, 1))</f>
        <v/>
      </c>
      <c r="K166" s="82" t="str">
        <f ca="1">IF(OFFSET('IWP09'!Std2EmployeeRequirements, 1, 11, 1, 1) = 0, "", OFFSET('IWP09'!Std2EmployeeRequirements, 1, 11, 1, 1))</f>
        <v/>
      </c>
      <c r="L166" s="87" t="str">
        <f ca="1">IF(OFFSET('IWP09'!Std2EmployeeRequirements, 1, 7, 1, 1) = 0, "", OFFSET('IWP09'!Std2EmployeeRequirements, 1, 7, 1, 1))</f>
        <v/>
      </c>
    </row>
    <row r="167" spans="1:12" x14ac:dyDescent="0.2">
      <c r="A167" s="73" t="s">
        <v>290</v>
      </c>
      <c r="B167" s="82" t="str">
        <f ca="1">IF(OFFSET('IWP09'!Std2EmployeeRequirements, 2, 0, 1, 1) = 0, "", OFFSET('IWP09'!Std2EmployeeRequirements, 2, 0, 1, 1))</f>
        <v/>
      </c>
      <c r="C167" s="82" t="str">
        <f ca="1">IF(OFFSET('IWP09'!Std2EmployeeRequirements, 2, 2, 1, 1) = 0, "", OFFSET('IWP09'!Std2EmployeeRequirements, 2, 2, 1, 1))</f>
        <v/>
      </c>
      <c r="D167" s="82" t="str">
        <f ca="1">IF(OFFSET('IWP09'!Std2EmployeeRequirements, 2, 3, 1, 1) = 0, "", OFFSET('IWP09'!Std2EmployeeRequirements, 2, 3, 1, 1))</f>
        <v/>
      </c>
      <c r="E167" s="82" t="str">
        <f ca="1">IF(OFFSET('IWP09'!Std2EmployeeRequirements, 2, 4, 1, 1) = 0, "", OFFSET('IWP09'!Std2EmployeeRequirements, 2, 4, 1, 1))</f>
        <v/>
      </c>
      <c r="F167" s="82" t="str">
        <f ca="1">IF(OFFSET('IWP09'!Std2EmployeeRequirements, 2,5, 1, 1) = 0, "", OFFSET('IWP09'!Std2EmployeeRequirements, 2,5, 1, 1))</f>
        <v/>
      </c>
      <c r="G167" s="82" t="str">
        <f ca="1">IF(OFFSET('IWP09'!Std2EmployeeRequirements, 2,6, 1, 1) = 0, "", OFFSET('IWP09'!Std2EmployeeRequirements, 2,6, 1, 1))</f>
        <v/>
      </c>
      <c r="H167" s="82" t="str">
        <f ca="1">IF(OFFSET('IWP09'!Std2EmployeeRequirements, 2, 8, 1, 1) = 0, "", OFFSET('IWP09'!Std2EmployeeRequirements, 2, 8, 1, 1))</f>
        <v/>
      </c>
      <c r="I167" s="82" t="str">
        <f ca="1">IF(OFFSET('IWP09'!Std2EmployeeRequirements, 2, 9, 1, 1) = 0, "", OFFSET('IWP09'!Std2EmployeeRequirements, 2, 9, 1, 1))</f>
        <v/>
      </c>
      <c r="J167" s="82" t="str">
        <f ca="1">IF(OFFSET('IWP09'!Std2EmployeeRequirements, 2,10, 1, 1) = 0, "", OFFSET('IWP09'!Std2EmployeeRequirements, 2,10, 1, 1))</f>
        <v/>
      </c>
      <c r="K167" s="82" t="str">
        <f ca="1">IF(OFFSET('IWP09'!Std2EmployeeRequirements, 2, 11, 1, 1) = 0, "", OFFSET('IWP09'!Std2EmployeeRequirements, 2, 11, 1, 1))</f>
        <v/>
      </c>
      <c r="L167" s="87" t="str">
        <f ca="1">IF(OFFSET('IWP09'!Std2EmployeeRequirements, 2, 7, 1, 1) = 0, "", OFFSET('IWP09'!Std2EmployeeRequirements, 2, 7, 1, 1))</f>
        <v/>
      </c>
    </row>
    <row r="168" spans="1:12" x14ac:dyDescent="0.2">
      <c r="A168" s="73" t="s">
        <v>290</v>
      </c>
      <c r="B168" s="82" t="str">
        <f ca="1">IF(OFFSET('IWP09'!Std2EmployeeRequirements, 3, 0, 1, 1) = 0, "", OFFSET('IWP09'!Std2EmployeeRequirements, 3, 0, 1, 1))</f>
        <v/>
      </c>
      <c r="C168" s="82" t="str">
        <f ca="1">IF(OFFSET('IWP09'!Std2EmployeeRequirements, 3, 2, 1, 1) = 0, "", OFFSET('IWP09'!Std2EmployeeRequirements, 3, 2, 1, 1))</f>
        <v/>
      </c>
      <c r="D168" s="82" t="str">
        <f ca="1">IF(OFFSET('IWP09'!Std2EmployeeRequirements, 3, 3, 1, 1) = 0, "", OFFSET('IWP09'!Std2EmployeeRequirements, 3, 3, 1, 1))</f>
        <v/>
      </c>
      <c r="E168" s="82" t="str">
        <f ca="1">IF(OFFSET('IWP09'!Std2EmployeeRequirements, 3, 4, 1, 1) = 0, "", OFFSET('IWP09'!Std2EmployeeRequirements, 3, 4, 1, 1))</f>
        <v/>
      </c>
      <c r="F168" s="82" t="str">
        <f ca="1">IF(OFFSET('IWP09'!Std2EmployeeRequirements, 3,5, 1, 1) = 0, "", OFFSET('IWP09'!Std2EmployeeRequirements, 3,5, 1, 1))</f>
        <v/>
      </c>
      <c r="G168" s="82" t="str">
        <f ca="1">IF(OFFSET('IWP09'!Std2EmployeeRequirements, 3,6, 1, 1) = 0, "", OFFSET('IWP09'!Std2EmployeeRequirements, 3,6, 1, 1))</f>
        <v/>
      </c>
      <c r="H168" s="82" t="str">
        <f ca="1">IF(OFFSET('IWP09'!Std2EmployeeRequirements, 3, 8, 1, 1) = 0, "", OFFSET('IWP09'!Std2EmployeeRequirements, 3, 8, 1, 1))</f>
        <v/>
      </c>
      <c r="I168" s="82" t="str">
        <f ca="1">IF(OFFSET('IWP09'!Std2EmployeeRequirements, 3, 9, 1, 1) = 0, "", OFFSET('IWP09'!Std2EmployeeRequirements, 3, 9, 1, 1))</f>
        <v/>
      </c>
      <c r="J168" s="82" t="str">
        <f ca="1">IF(OFFSET('IWP09'!Std2EmployeeRequirements, 3,10, 1, 1) = 0, "", OFFSET('IWP09'!Std2EmployeeRequirements, 3,10, 1, 1))</f>
        <v/>
      </c>
      <c r="K168" s="82" t="str">
        <f ca="1">IF(OFFSET('IWP09'!Std2EmployeeRequirements, 3, 11, 1, 1) = 0, "", OFFSET('IWP09'!Std2EmployeeRequirements, 3, 11, 1, 1))</f>
        <v/>
      </c>
      <c r="L168" s="87" t="str">
        <f ca="1">IF(OFFSET('IWP09'!Std2EmployeeRequirements, 3, 7, 1, 1) = 0, "", OFFSET('IWP09'!Std2EmployeeRequirements, 3, 7, 1, 1))</f>
        <v/>
      </c>
    </row>
    <row r="169" spans="1:12" x14ac:dyDescent="0.2">
      <c r="A169" s="73" t="s">
        <v>290</v>
      </c>
      <c r="B169" s="82" t="str">
        <f ca="1">IF(OFFSET('IWP09'!Std2EmployeeRequirements, 4, 0, 1, 1) = 0, "", OFFSET('IWP09'!Std2EmployeeRequirements, 4, 0, 1, 1))</f>
        <v/>
      </c>
      <c r="C169" s="82" t="str">
        <f ca="1">IF(OFFSET('IWP09'!Std2EmployeeRequirements, 4, 2, 1, 1) = 0, "", OFFSET('IWP09'!Std2EmployeeRequirements, 4, 2, 1, 1))</f>
        <v/>
      </c>
      <c r="D169" s="82" t="str">
        <f ca="1">IF(OFFSET('IWP09'!Std2EmployeeRequirements, 4, 3, 1, 1) = 0, "", OFFSET('IWP09'!Std2EmployeeRequirements, 4, 3, 1, 1))</f>
        <v/>
      </c>
      <c r="E169" s="82" t="str">
        <f ca="1">IF(OFFSET('IWP09'!Std2EmployeeRequirements, 4, 4, 1, 1) = 0, "", OFFSET('IWP09'!Std2EmployeeRequirements, 4, 4, 1, 1))</f>
        <v/>
      </c>
      <c r="F169" s="82" t="str">
        <f ca="1">IF(OFFSET('IWP09'!Std2EmployeeRequirements, 4,5, 1, 1) = 0, "", OFFSET('IWP09'!Std2EmployeeRequirements, 4,5, 1, 1))</f>
        <v/>
      </c>
      <c r="G169" s="82" t="str">
        <f ca="1">IF(OFFSET('IWP09'!Std2EmployeeRequirements, 4,6, 1, 1) = 0, "", OFFSET('IWP09'!Std2EmployeeRequirements, 4,6, 1, 1))</f>
        <v/>
      </c>
      <c r="H169" s="82" t="str">
        <f ca="1">IF(OFFSET('IWP09'!Std2EmployeeRequirements, 4, 8, 1, 1) = 0, "", OFFSET('IWP09'!Std2EmployeeRequirements, 4, 8, 1, 1))</f>
        <v/>
      </c>
      <c r="I169" s="82" t="str">
        <f ca="1">IF(OFFSET('IWP09'!Std2EmployeeRequirements, 4, 9, 1, 1) = 0, "", OFFSET('IWP09'!Std2EmployeeRequirements, 4, 9, 1, 1))</f>
        <v/>
      </c>
      <c r="J169" s="82" t="str">
        <f ca="1">IF(OFFSET('IWP09'!Std2EmployeeRequirements, 4,10, 1, 1) = 0, "", OFFSET('IWP09'!Std2EmployeeRequirements, 4,10, 1, 1))</f>
        <v/>
      </c>
      <c r="K169" s="82" t="str">
        <f ca="1">IF(OFFSET('IWP09'!Std2EmployeeRequirements, 4, 11, 1, 1) = 0, "", OFFSET('IWP09'!Std2EmployeeRequirements, 4, 11, 1, 1))</f>
        <v/>
      </c>
      <c r="L169" s="87" t="str">
        <f ca="1">IF(OFFSET('IWP09'!Std2EmployeeRequirements, 4, 7, 1, 1) = 0, "", OFFSET('IWP09'!Std2EmployeeRequirements, 4, 7, 1, 1))</f>
        <v/>
      </c>
    </row>
    <row r="170" spans="1:12" x14ac:dyDescent="0.2">
      <c r="A170" s="73" t="s">
        <v>290</v>
      </c>
      <c r="B170" s="82" t="str">
        <f ca="1">IF(OFFSET('IWP09'!Std2EmployeeRequirements, 5, 0, 1, 1) = 0, "", OFFSET('IWP09'!Std2EmployeeRequirements, 5, 0, 1, 1))</f>
        <v/>
      </c>
      <c r="C170" s="82" t="str">
        <f ca="1">IF(OFFSET('IWP09'!Std2EmployeeRequirements, 5, 2, 1, 1) = 0, "", OFFSET('IWP09'!Std2EmployeeRequirements, 5, 2, 1, 1))</f>
        <v/>
      </c>
      <c r="D170" s="82" t="str">
        <f ca="1">IF(OFFSET('IWP09'!Std2EmployeeRequirements, 5, 3, 1, 1) = 0, "", OFFSET('IWP09'!Std2EmployeeRequirements, 5, 3, 1, 1))</f>
        <v/>
      </c>
      <c r="E170" s="82" t="str">
        <f ca="1">IF(OFFSET('IWP09'!Std2EmployeeRequirements, 5, 4, 1, 1) = 0, "", OFFSET('IWP09'!Std2EmployeeRequirements, 5, 4, 1, 1))</f>
        <v/>
      </c>
      <c r="F170" s="82" t="str">
        <f ca="1">IF(OFFSET('IWP09'!Std2EmployeeRequirements, 5,5, 1, 1) = 0, "", OFFSET('IWP09'!Std2EmployeeRequirements, 5,5, 1, 1))</f>
        <v/>
      </c>
      <c r="G170" s="82" t="str">
        <f ca="1">IF(OFFSET('IWP09'!Std2EmployeeRequirements, 5,6, 1, 1) = 0, "", OFFSET('IWP09'!Std2EmployeeRequirements, 5,6, 1, 1))</f>
        <v/>
      </c>
      <c r="H170" s="82" t="str">
        <f ca="1">IF(OFFSET('IWP09'!Std2EmployeeRequirements, 5, 8, 1, 1) = 0, "", OFFSET('IWP09'!Std2EmployeeRequirements, 5, 8, 1, 1))</f>
        <v/>
      </c>
      <c r="I170" s="82" t="str">
        <f ca="1">IF(OFFSET('IWP09'!Std2EmployeeRequirements, 5, 9, 1, 1) = 0, "", OFFSET('IWP09'!Std2EmployeeRequirements, 5, 9, 1, 1))</f>
        <v/>
      </c>
      <c r="J170" s="82" t="str">
        <f ca="1">IF(OFFSET('IWP09'!Std2EmployeeRequirements, 5,10, 1, 1) = 0, "", OFFSET('IWP09'!Std2EmployeeRequirements, 5,10, 1, 1))</f>
        <v/>
      </c>
      <c r="K170" s="82" t="str">
        <f ca="1">IF(OFFSET('IWP09'!Std2EmployeeRequirements, 5, 11, 1, 1) = 0, "", OFFSET('IWP09'!Std2EmployeeRequirements, 5, 11, 1, 1))</f>
        <v/>
      </c>
      <c r="L170" s="87" t="str">
        <f ca="1">IF(OFFSET('IWP09'!Std2EmployeeRequirements, 5, 7, 1, 1) = 0, "", OFFSET('IWP09'!Std2EmployeeRequirements, 5, 7, 1, 1))</f>
        <v/>
      </c>
    </row>
    <row r="171" spans="1:12" x14ac:dyDescent="0.2">
      <c r="A171" s="73" t="s">
        <v>290</v>
      </c>
      <c r="B171" s="82" t="str">
        <f ca="1">IF(OFFSET('IWP09'!Std2EmployeeRequirements, 6, 0, 1, 1) = 0, "", OFFSET('IWP09'!Std2EmployeeRequirements, 6, 0, 1, 1))</f>
        <v/>
      </c>
      <c r="C171" s="82" t="str">
        <f ca="1">IF(OFFSET('IWP09'!Std2EmployeeRequirements, 6, 2, 1, 1) = 0, "", OFFSET('IWP09'!Std2EmployeeRequirements, 6, 2, 1, 1))</f>
        <v/>
      </c>
      <c r="D171" s="82" t="str">
        <f ca="1">IF(OFFSET('IWP09'!Std2EmployeeRequirements, 6, 3, 1, 1) = 0, "", OFFSET('IWP09'!Std2EmployeeRequirements, 6, 3, 1, 1))</f>
        <v/>
      </c>
      <c r="E171" s="82" t="str">
        <f ca="1">IF(OFFSET('IWP09'!Std2EmployeeRequirements, 6, 4, 1, 1) = 0, "", OFFSET('IWP09'!Std2EmployeeRequirements, 6, 4, 1, 1))</f>
        <v/>
      </c>
      <c r="F171" s="82" t="str">
        <f ca="1">IF(OFFSET('IWP09'!Std2EmployeeRequirements, 6,5, 1, 1) = 0, "", OFFSET('IWP09'!Std2EmployeeRequirements, 6,5, 1, 1))</f>
        <v/>
      </c>
      <c r="G171" s="82" t="str">
        <f ca="1">IF(OFFSET('IWP09'!Std2EmployeeRequirements, 6,6, 1, 1) = 0, "", OFFSET('IWP09'!Std2EmployeeRequirements, 6,6, 1, 1))</f>
        <v/>
      </c>
      <c r="H171" s="82" t="str">
        <f ca="1">IF(OFFSET('IWP09'!Std2EmployeeRequirements, 6, 8, 1, 1) = 0, "", OFFSET('IWP09'!Std2EmployeeRequirements, 6, 8, 1, 1))</f>
        <v/>
      </c>
      <c r="I171" s="82" t="str">
        <f ca="1">IF(OFFSET('IWP09'!Std2EmployeeRequirements, 6, 9, 1, 1) = 0, "", OFFSET('IWP09'!Std2EmployeeRequirements, 6, 9, 1, 1))</f>
        <v/>
      </c>
      <c r="J171" s="82" t="str">
        <f ca="1">IF(OFFSET('IWP09'!Std2EmployeeRequirements, 6,10, 1, 1) = 0, "", OFFSET('IWP09'!Std2EmployeeRequirements, 6,10, 1, 1))</f>
        <v/>
      </c>
      <c r="K171" s="82" t="str">
        <f ca="1">IF(OFFSET('IWP09'!Std2EmployeeRequirements, 6, 11, 1, 1) = 0, "", OFFSET('IWP09'!Std2EmployeeRequirements, 6, 11, 1, 1))</f>
        <v/>
      </c>
      <c r="L171" s="87" t="str">
        <f ca="1">IF(OFFSET('IWP09'!Std2EmployeeRequirements, 6, 7, 1, 1) = 0, "", OFFSET('IWP09'!Std2EmployeeRequirements, 6, 7, 1, 1))</f>
        <v/>
      </c>
    </row>
    <row r="172" spans="1:12" x14ac:dyDescent="0.2">
      <c r="A172" s="73" t="s">
        <v>290</v>
      </c>
      <c r="B172" s="82" t="str">
        <f ca="1">IF(OFFSET('IWP09'!Std2EmployeeRequirements, 7, 0, 1, 1) = 0, "", OFFSET('IWP09'!Std2EmployeeRequirements, 7, 0, 1, 1))</f>
        <v/>
      </c>
      <c r="C172" s="82" t="str">
        <f ca="1">IF(OFFSET('IWP09'!Std2EmployeeRequirements, 7, 2, 1, 1) = 0, "", OFFSET('IWP09'!Std2EmployeeRequirements, 7, 2, 1, 1))</f>
        <v/>
      </c>
      <c r="D172" s="82" t="str">
        <f ca="1">IF(OFFSET('IWP09'!Std2EmployeeRequirements, 7, 3, 1, 1) = 0, "", OFFSET('IWP09'!Std2EmployeeRequirements, 7, 3, 1, 1))</f>
        <v/>
      </c>
      <c r="E172" s="82" t="str">
        <f ca="1">IF(OFFSET('IWP09'!Std2EmployeeRequirements, 7, 4, 1, 1) = 0, "", OFFSET('IWP09'!Std2EmployeeRequirements, 7, 4, 1, 1))</f>
        <v/>
      </c>
      <c r="F172" s="82" t="str">
        <f ca="1">IF(OFFSET('IWP09'!Std2EmployeeRequirements, 7,5, 1, 1) = 0, "", OFFSET('IWP09'!Std2EmployeeRequirements, 7,5, 1, 1))</f>
        <v/>
      </c>
      <c r="G172" s="82" t="str">
        <f ca="1">IF(OFFSET('IWP09'!Std2EmployeeRequirements, 7,6, 1, 1) = 0, "", OFFSET('IWP09'!Std2EmployeeRequirements, 7,6, 1, 1))</f>
        <v/>
      </c>
      <c r="H172" s="82" t="str">
        <f ca="1">IF(OFFSET('IWP09'!Std2EmployeeRequirements, 7, 8, 1, 1) = 0, "", OFFSET('IWP09'!Std2EmployeeRequirements, 7, 8, 1, 1))</f>
        <v/>
      </c>
      <c r="I172" s="82" t="str">
        <f ca="1">IF(OFFSET('IWP09'!Std2EmployeeRequirements, 7, 9, 1, 1) = 0, "", OFFSET('IWP09'!Std2EmployeeRequirements, 7, 9, 1, 1))</f>
        <v/>
      </c>
      <c r="J172" s="82" t="str">
        <f ca="1">IF(OFFSET('IWP09'!Std2EmployeeRequirements, 7,10, 1, 1) = 0, "", OFFSET('IWP09'!Std2EmployeeRequirements, 7,10, 1, 1))</f>
        <v/>
      </c>
      <c r="K172" s="82" t="str">
        <f ca="1">IF(OFFSET('IWP09'!Std2EmployeeRequirements, 7, 11, 1, 1) = 0, "", OFFSET('IWP09'!Std2EmployeeRequirements, 7, 11, 1, 1))</f>
        <v/>
      </c>
      <c r="L172" s="87" t="str">
        <f ca="1">IF(OFFSET('IWP09'!Std2EmployeeRequirements, 7, 7, 1, 1) = 0, "", OFFSET('IWP09'!Std2EmployeeRequirements, 7, 7, 1, 1))</f>
        <v/>
      </c>
    </row>
    <row r="173" spans="1:12" x14ac:dyDescent="0.2">
      <c r="A173" s="73" t="s">
        <v>290</v>
      </c>
      <c r="B173" s="82" t="str">
        <f ca="1">IF(OFFSET('IWP09'!Std2EmployeeRequirements, 8, 0, 1, 1) = 0, "", OFFSET('IWP09'!Std2EmployeeRequirements, 8, 0, 1, 1))</f>
        <v/>
      </c>
      <c r="C173" s="82" t="str">
        <f ca="1">IF(OFFSET('IWP09'!Std2EmployeeRequirements, 8, 2, 1, 1) = 0, "", OFFSET('IWP09'!Std2EmployeeRequirements, 8, 2, 1, 1))</f>
        <v/>
      </c>
      <c r="D173" s="82" t="str">
        <f ca="1">IF(OFFSET('IWP09'!Std2EmployeeRequirements, 8, 3, 1, 1) = 0, "", OFFSET('IWP09'!Std2EmployeeRequirements, 8, 3, 1, 1))</f>
        <v/>
      </c>
      <c r="E173" s="82" t="str">
        <f ca="1">IF(OFFSET('IWP09'!Std2EmployeeRequirements, 8, 4, 1, 1) = 0, "", OFFSET('IWP09'!Std2EmployeeRequirements, 8, 4, 1, 1))</f>
        <v/>
      </c>
      <c r="F173" s="82" t="str">
        <f ca="1">IF(OFFSET('IWP09'!Std2EmployeeRequirements, 8,5, 1, 1) = 0, "", OFFSET('IWP09'!Std2EmployeeRequirements, 8,5, 1, 1))</f>
        <v/>
      </c>
      <c r="G173" s="82" t="str">
        <f ca="1">IF(OFFSET('IWP09'!Std2EmployeeRequirements, 8,6, 1, 1) = 0, "", OFFSET('IWP09'!Std2EmployeeRequirements, 8,6, 1, 1))</f>
        <v/>
      </c>
      <c r="H173" s="82" t="str">
        <f ca="1">IF(OFFSET('IWP09'!Std2EmployeeRequirements, 8, 8, 1, 1) = 0, "", OFFSET('IWP09'!Std2EmployeeRequirements, 8, 8, 1, 1))</f>
        <v/>
      </c>
      <c r="I173" s="82" t="str">
        <f ca="1">IF(OFFSET('IWP09'!Std2EmployeeRequirements, 8, 9, 1, 1) = 0, "", OFFSET('IWP09'!Std2EmployeeRequirements, 8, 9, 1, 1))</f>
        <v/>
      </c>
      <c r="J173" s="82" t="str">
        <f ca="1">IF(OFFSET('IWP09'!Std2EmployeeRequirements, 8,10, 1, 1) = 0, "", OFFSET('IWP09'!Std2EmployeeRequirements, 8,10, 1, 1))</f>
        <v/>
      </c>
      <c r="K173" s="82" t="str">
        <f ca="1">IF(OFFSET('IWP09'!Std2EmployeeRequirements, 8, 11, 1, 1) = 0, "", OFFSET('IWP09'!Std2EmployeeRequirements, 8, 11, 1, 1))</f>
        <v/>
      </c>
      <c r="L173" s="87" t="str">
        <f ca="1">IF(OFFSET('IWP09'!Std2EmployeeRequirements, 8, 7, 1, 1) = 0, "", OFFSET('IWP09'!Std2EmployeeRequirements, 8, 7, 1, 1))</f>
        <v/>
      </c>
    </row>
    <row r="174" spans="1:12" x14ac:dyDescent="0.2">
      <c r="A174" s="73" t="s">
        <v>290</v>
      </c>
      <c r="B174" s="82" t="str">
        <f ca="1">IF(OFFSET('IWP09'!Std2EmployeeRequirements, 9, 0, 1, 1) = 0, "", OFFSET('IWP09'!Std2EmployeeRequirements, 9, 0, 1, 1))</f>
        <v/>
      </c>
      <c r="C174" s="82" t="str">
        <f ca="1">IF(OFFSET('IWP09'!Std2EmployeeRequirements, 9, 2, 1, 1) = 0, "", OFFSET('IWP09'!Std2EmployeeRequirements, 9, 2, 1, 1))</f>
        <v/>
      </c>
      <c r="D174" s="82" t="str">
        <f ca="1">IF(OFFSET('IWP09'!Std2EmployeeRequirements, 9, 3, 1, 1) = 0, "", OFFSET('IWP09'!Std2EmployeeRequirements, 9, 3, 1, 1))</f>
        <v/>
      </c>
      <c r="E174" s="82" t="str">
        <f ca="1">IF(OFFSET('IWP09'!Std2EmployeeRequirements, 9, 4, 1, 1) = 0, "", OFFSET('IWP09'!Std2EmployeeRequirements, 9, 4, 1, 1))</f>
        <v/>
      </c>
      <c r="F174" s="82" t="str">
        <f ca="1">IF(OFFSET('IWP09'!Std2EmployeeRequirements, 9,5, 1, 1) = 0, "", OFFSET('IWP09'!Std2EmployeeRequirements, 9,5, 1, 1))</f>
        <v/>
      </c>
      <c r="G174" s="82" t="str">
        <f ca="1">IF(OFFSET('IWP09'!Std2EmployeeRequirements, 9,6, 1, 1) = 0, "", OFFSET('IWP09'!Std2EmployeeRequirements, 9,6, 1, 1))</f>
        <v/>
      </c>
      <c r="H174" s="82" t="str">
        <f ca="1">IF(OFFSET('IWP09'!Std2EmployeeRequirements, 9, 8, 1, 1) = 0, "", OFFSET('IWP09'!Std2EmployeeRequirements, 9, 8, 1, 1))</f>
        <v/>
      </c>
      <c r="I174" s="82" t="str">
        <f ca="1">IF(OFFSET('IWP09'!Std2EmployeeRequirements, 9, 9, 1, 1) = 0, "", OFFSET('IWP09'!Std2EmployeeRequirements, 9, 9, 1, 1))</f>
        <v/>
      </c>
      <c r="J174" s="82" t="str">
        <f ca="1">IF(OFFSET('IWP09'!Std2EmployeeRequirements, 9,10, 1, 1) = 0, "", OFFSET('IWP09'!Std2EmployeeRequirements, 9,10, 1, 1))</f>
        <v/>
      </c>
      <c r="K174" s="82" t="str">
        <f ca="1">IF(OFFSET('IWP09'!Std2EmployeeRequirements, 9, 11, 1, 1) = 0, "", OFFSET('IWP09'!Std2EmployeeRequirements, 9, 11, 1, 1))</f>
        <v/>
      </c>
      <c r="L174" s="87" t="str">
        <f ca="1">IF(OFFSET('IWP09'!Std2EmployeeRequirements, 9, 7, 1, 1) = 0, "", OFFSET('IWP09'!Std2EmployeeRequirements, 9, 7, 1, 1))</f>
        <v/>
      </c>
    </row>
    <row r="175" spans="1:12" x14ac:dyDescent="0.2">
      <c r="A175" s="73" t="s">
        <v>291</v>
      </c>
      <c r="B175" s="82" t="str">
        <f ca="1">IF(OFFSET('IWP10'!Std2EmployeeRequirements, 0, 0, 1, 1) = 0, "", OFFSET('IWP10'!Std2EmployeeRequirements, 0, 0, 1, 1))</f>
        <v/>
      </c>
      <c r="C175" s="82" t="str">
        <f ca="1">IF(OFFSET('IWP10'!Std2EmployeeRequirements, 0, 2, 1, 1) = 0, "", OFFSET('IWP10'!Std2EmployeeRequirements, 0, 2, 1, 1))</f>
        <v/>
      </c>
      <c r="D175" s="82" t="str">
        <f ca="1">IF(OFFSET('IWP10'!Std2EmployeeRequirements, 0, 3, 1, 1) = 0, "", OFFSET('IWP10'!Std2EmployeeRequirements, 0, 3, 1, 1))</f>
        <v/>
      </c>
      <c r="E175" s="82" t="str">
        <f ca="1">IF(OFFSET('IWP10'!Std2EmployeeRequirements, 0, 4, 1, 1) = 0, "", OFFSET('IWP10'!Std2EmployeeRequirements, 0, 4, 1, 1))</f>
        <v/>
      </c>
      <c r="F175" s="82" t="str">
        <f ca="1">IF(OFFSET('IWP10'!Std2EmployeeRequirements, 0,5, 1, 1) = 0, "", OFFSET('IWP10'!Std2EmployeeRequirements, 0,5, 1, 1))</f>
        <v/>
      </c>
      <c r="G175" s="82" t="str">
        <f ca="1">IF(OFFSET('IWP10'!Std2EmployeeRequirements, 0,6, 1, 1) = 0, "", OFFSET('IWP10'!Std2EmployeeRequirements, 0,6, 1, 1))</f>
        <v/>
      </c>
      <c r="H175" s="82" t="str">
        <f ca="1">IF(OFFSET('IWP10'!Std2EmployeeRequirements, 0, 8, 1, 1) = 0, "", OFFSET('IWP10'!Std2EmployeeRequirements, 0, 8, 1, 1))</f>
        <v/>
      </c>
      <c r="I175" s="82" t="str">
        <f ca="1">IF(OFFSET('IWP10'!Std2EmployeeRequirements, 0, 9, 1, 1) = 0, "", OFFSET('IWP10'!Std2EmployeeRequirements, 0, 9, 1, 1))</f>
        <v/>
      </c>
      <c r="J175" s="82" t="str">
        <f ca="1">IF(OFFSET('IWP10'!Std2EmployeeRequirements, 0,10, 1, 1) = 0, "", OFFSET('IWP10'!Std2EmployeeRequirements, 0,10, 1, 1))</f>
        <v/>
      </c>
      <c r="K175" s="82" t="str">
        <f ca="1">IF(OFFSET('IWP10'!Std2EmployeeRequirements, 0, 11, 1, 1) = 0, "", OFFSET('IWP10'!Std2EmployeeRequirements, 0, 11, 1, 1))</f>
        <v/>
      </c>
      <c r="L175" s="87" t="str">
        <f ca="1">IF(OFFSET('IWP10'!Std2EmployeeRequirements, 0, 7, 1, 1) = 0, "", OFFSET('IWP10'!Std2EmployeeRequirements, 0, 7, 1, 1))</f>
        <v/>
      </c>
    </row>
    <row r="176" spans="1:12" x14ac:dyDescent="0.2">
      <c r="A176" s="73" t="s">
        <v>291</v>
      </c>
      <c r="B176" s="82" t="str">
        <f ca="1">IF(OFFSET('IWP10'!Std2EmployeeRequirements, 1, 0, 1, 1) = 0, "", OFFSET('IWP10'!Std2EmployeeRequirements, 1, 0, 1, 1))</f>
        <v/>
      </c>
      <c r="C176" s="82" t="str">
        <f ca="1">IF(OFFSET('IWP10'!Std2EmployeeRequirements, 1, 2, 1, 1) = 0, "", OFFSET('IWP10'!Std2EmployeeRequirements, 1, 2, 1, 1))</f>
        <v/>
      </c>
      <c r="D176" s="82" t="str">
        <f ca="1">IF(OFFSET('IWP10'!Std2EmployeeRequirements, 1, 3, 1, 1) = 0, "", OFFSET('IWP10'!Std2EmployeeRequirements, 1, 3, 1, 1))</f>
        <v/>
      </c>
      <c r="E176" s="82" t="str">
        <f ca="1">IF(OFFSET('IWP10'!Std2EmployeeRequirements, 1, 4, 1, 1) = 0, "", OFFSET('IWP10'!Std2EmployeeRequirements, 1, 4, 1, 1))</f>
        <v/>
      </c>
      <c r="F176" s="82" t="str">
        <f ca="1">IF(OFFSET('IWP10'!Std2EmployeeRequirements, 1,5, 1, 1) = 0, "", OFFSET('IWP10'!Std2EmployeeRequirements, 1,5, 1, 1))</f>
        <v/>
      </c>
      <c r="G176" s="82" t="str">
        <f ca="1">IF(OFFSET('IWP10'!Std2EmployeeRequirements, 1,6, 1, 1) = 0, "", OFFSET('IWP10'!Std2EmployeeRequirements, 1,6, 1, 1))</f>
        <v/>
      </c>
      <c r="H176" s="82" t="str">
        <f ca="1">IF(OFFSET('IWP10'!Std2EmployeeRequirements, 1, 8, 1, 1) = 0, "", OFFSET('IWP10'!Std2EmployeeRequirements, 1, 8, 1, 1))</f>
        <v/>
      </c>
      <c r="I176" s="82" t="str">
        <f ca="1">IF(OFFSET('IWP10'!Std2EmployeeRequirements, 1, 9, 1, 1) = 0, "", OFFSET('IWP10'!Std2EmployeeRequirements, 1, 9, 1, 1))</f>
        <v/>
      </c>
      <c r="J176" s="82" t="str">
        <f ca="1">IF(OFFSET('IWP10'!Std2EmployeeRequirements, 1,10, 1, 1) = 0, "", OFFSET('IWP10'!Std2EmployeeRequirements, 1,10, 1, 1))</f>
        <v/>
      </c>
      <c r="K176" s="82" t="str">
        <f ca="1">IF(OFFSET('IWP10'!Std2EmployeeRequirements, 1, 11, 1, 1) = 0, "", OFFSET('IWP10'!Std2EmployeeRequirements, 1, 11, 1, 1))</f>
        <v/>
      </c>
      <c r="L176" s="87" t="str">
        <f ca="1">IF(OFFSET('IWP10'!Std2EmployeeRequirements, 1, 7, 1, 1) = 0, "", OFFSET('IWP10'!Std2EmployeeRequirements, 1, 7, 1, 1))</f>
        <v/>
      </c>
    </row>
    <row r="177" spans="1:12" x14ac:dyDescent="0.2">
      <c r="A177" s="73" t="s">
        <v>291</v>
      </c>
      <c r="B177" s="82" t="str">
        <f ca="1">IF(OFFSET('IWP10'!Std2EmployeeRequirements, 2, 0, 1, 1) = 0, "", OFFSET('IWP10'!Std2EmployeeRequirements, 2, 0, 1, 1))</f>
        <v/>
      </c>
      <c r="C177" s="82" t="str">
        <f ca="1">IF(OFFSET('IWP10'!Std2EmployeeRequirements, 2, 2, 1, 1) = 0, "", OFFSET('IWP10'!Std2EmployeeRequirements, 2, 2, 1, 1))</f>
        <v/>
      </c>
      <c r="D177" s="82" t="str">
        <f ca="1">IF(OFFSET('IWP10'!Std2EmployeeRequirements, 2, 3, 1, 1) = 0, "", OFFSET('IWP10'!Std2EmployeeRequirements, 2, 3, 1, 1))</f>
        <v/>
      </c>
      <c r="E177" s="82" t="str">
        <f ca="1">IF(OFFSET('IWP10'!Std2EmployeeRequirements, 2, 4, 1, 1) = 0, "", OFFSET('IWP10'!Std2EmployeeRequirements, 2, 4, 1, 1))</f>
        <v/>
      </c>
      <c r="F177" s="82" t="str">
        <f ca="1">IF(OFFSET('IWP10'!Std2EmployeeRequirements, 2,5, 1, 1) = 0, "", OFFSET('IWP10'!Std2EmployeeRequirements, 2,5, 1, 1))</f>
        <v/>
      </c>
      <c r="G177" s="82" t="str">
        <f ca="1">IF(OFFSET('IWP10'!Std2EmployeeRequirements, 2,6, 1, 1) = 0, "", OFFSET('IWP10'!Std2EmployeeRequirements, 2,6, 1, 1))</f>
        <v/>
      </c>
      <c r="H177" s="82" t="str">
        <f ca="1">IF(OFFSET('IWP10'!Std2EmployeeRequirements, 2, 8, 1, 1) = 0, "", OFFSET('IWP10'!Std2EmployeeRequirements, 2, 8, 1, 1))</f>
        <v/>
      </c>
      <c r="I177" s="82" t="str">
        <f ca="1">IF(OFFSET('IWP10'!Std2EmployeeRequirements, 2, 9, 1, 1) = 0, "", OFFSET('IWP10'!Std2EmployeeRequirements, 2, 9, 1, 1))</f>
        <v/>
      </c>
      <c r="J177" s="82" t="str">
        <f ca="1">IF(OFFSET('IWP10'!Std2EmployeeRequirements, 2,10, 1, 1) = 0, "", OFFSET('IWP10'!Std2EmployeeRequirements, 2,10, 1, 1))</f>
        <v/>
      </c>
      <c r="K177" s="82" t="str">
        <f ca="1">IF(OFFSET('IWP10'!Std2EmployeeRequirements, 2, 11, 1, 1) = 0, "", OFFSET('IWP10'!Std2EmployeeRequirements, 2, 11, 1, 1))</f>
        <v/>
      </c>
      <c r="L177" s="87" t="str">
        <f ca="1">IF(OFFSET('IWP10'!Std2EmployeeRequirements, 2, 7, 1, 1) = 0, "", OFFSET('IWP10'!Std2EmployeeRequirements, 2, 7, 1, 1))</f>
        <v/>
      </c>
    </row>
    <row r="178" spans="1:12" x14ac:dyDescent="0.2">
      <c r="A178" s="73" t="s">
        <v>291</v>
      </c>
      <c r="B178" s="82" t="str">
        <f ca="1">IF(OFFSET('IWP10'!Std2EmployeeRequirements, 3, 0, 1, 1) = 0, "", OFFSET('IWP10'!Std2EmployeeRequirements, 3, 0, 1, 1))</f>
        <v/>
      </c>
      <c r="C178" s="82" t="str">
        <f ca="1">IF(OFFSET('IWP10'!Std2EmployeeRequirements, 3, 2, 1, 1) = 0, "", OFFSET('IWP10'!Std2EmployeeRequirements, 3, 2, 1, 1))</f>
        <v/>
      </c>
      <c r="D178" s="82" t="str">
        <f ca="1">IF(OFFSET('IWP10'!Std2EmployeeRequirements, 3, 3, 1, 1) = 0, "", OFFSET('IWP10'!Std2EmployeeRequirements, 3, 3, 1, 1))</f>
        <v/>
      </c>
      <c r="E178" s="82" t="str">
        <f ca="1">IF(OFFSET('IWP10'!Std2EmployeeRequirements, 3, 4, 1, 1) = 0, "", OFFSET('IWP10'!Std2EmployeeRequirements, 3, 4, 1, 1))</f>
        <v/>
      </c>
      <c r="F178" s="82" t="str">
        <f ca="1">IF(OFFSET('IWP10'!Std2EmployeeRequirements, 3,5, 1, 1) = 0, "", OFFSET('IWP10'!Std2EmployeeRequirements, 3,5, 1, 1))</f>
        <v/>
      </c>
      <c r="G178" s="82" t="str">
        <f ca="1">IF(OFFSET('IWP10'!Std2EmployeeRequirements, 3,6, 1, 1) = 0, "", OFFSET('IWP10'!Std2EmployeeRequirements, 3,6, 1, 1))</f>
        <v/>
      </c>
      <c r="H178" s="82" t="str">
        <f ca="1">IF(OFFSET('IWP10'!Std2EmployeeRequirements, 3, 8, 1, 1) = 0, "", OFFSET('IWP10'!Std2EmployeeRequirements, 3, 8, 1, 1))</f>
        <v/>
      </c>
      <c r="I178" s="82" t="str">
        <f ca="1">IF(OFFSET('IWP10'!Std2EmployeeRequirements, 3, 9, 1, 1) = 0, "", OFFSET('IWP10'!Std2EmployeeRequirements, 3, 9, 1, 1))</f>
        <v/>
      </c>
      <c r="J178" s="82" t="str">
        <f ca="1">IF(OFFSET('IWP10'!Std2EmployeeRequirements, 3,10, 1, 1) = 0, "", OFFSET('IWP10'!Std2EmployeeRequirements, 3,10, 1, 1))</f>
        <v/>
      </c>
      <c r="K178" s="82" t="str">
        <f ca="1">IF(OFFSET('IWP10'!Std2EmployeeRequirements, 3, 11, 1, 1) = 0, "", OFFSET('IWP10'!Std2EmployeeRequirements, 3, 11, 1, 1))</f>
        <v/>
      </c>
      <c r="L178" s="87" t="str">
        <f ca="1">IF(OFFSET('IWP10'!Std2EmployeeRequirements, 3, 7, 1, 1) = 0, "", OFFSET('IWP10'!Std2EmployeeRequirements, 3, 7, 1, 1))</f>
        <v/>
      </c>
    </row>
    <row r="179" spans="1:12" x14ac:dyDescent="0.2">
      <c r="A179" s="73" t="s">
        <v>291</v>
      </c>
      <c r="B179" s="82" t="str">
        <f ca="1">IF(OFFSET('IWP10'!Std2EmployeeRequirements, 4, 0, 1, 1) = 0, "", OFFSET('IWP10'!Std2EmployeeRequirements, 4, 0, 1, 1))</f>
        <v/>
      </c>
      <c r="C179" s="82" t="str">
        <f ca="1">IF(OFFSET('IWP10'!Std2EmployeeRequirements, 4, 2, 1, 1) = 0, "", OFFSET('IWP10'!Std2EmployeeRequirements, 4, 2, 1, 1))</f>
        <v/>
      </c>
      <c r="D179" s="82" t="str">
        <f ca="1">IF(OFFSET('IWP10'!Std2EmployeeRequirements, 4, 3, 1, 1) = 0, "", OFFSET('IWP10'!Std2EmployeeRequirements, 4, 3, 1, 1))</f>
        <v/>
      </c>
      <c r="E179" s="82" t="str">
        <f ca="1">IF(OFFSET('IWP10'!Std2EmployeeRequirements, 4, 4, 1, 1) = 0, "", OFFSET('IWP10'!Std2EmployeeRequirements, 4, 4, 1, 1))</f>
        <v/>
      </c>
      <c r="F179" s="82" t="str">
        <f ca="1">IF(OFFSET('IWP10'!Std2EmployeeRequirements, 4,5, 1, 1) = 0, "", OFFSET('IWP10'!Std2EmployeeRequirements, 4,5, 1, 1))</f>
        <v/>
      </c>
      <c r="G179" s="82" t="str">
        <f ca="1">IF(OFFSET('IWP10'!Std2EmployeeRequirements, 4,6, 1, 1) = 0, "", OFFSET('IWP10'!Std2EmployeeRequirements, 4,6, 1, 1))</f>
        <v/>
      </c>
      <c r="H179" s="82" t="str">
        <f ca="1">IF(OFFSET('IWP10'!Std2EmployeeRequirements, 4, 8, 1, 1) = 0, "", OFFSET('IWP10'!Std2EmployeeRequirements, 4, 8, 1, 1))</f>
        <v/>
      </c>
      <c r="I179" s="82" t="str">
        <f ca="1">IF(OFFSET('IWP10'!Std2EmployeeRequirements, 4, 9, 1, 1) = 0, "", OFFSET('IWP10'!Std2EmployeeRequirements, 4, 9, 1, 1))</f>
        <v/>
      </c>
      <c r="J179" s="82" t="str">
        <f ca="1">IF(OFFSET('IWP10'!Std2EmployeeRequirements, 4,10, 1, 1) = 0, "", OFFSET('IWP10'!Std2EmployeeRequirements, 4,10, 1, 1))</f>
        <v/>
      </c>
      <c r="K179" s="82" t="str">
        <f ca="1">IF(OFFSET('IWP10'!Std2EmployeeRequirements, 4, 11, 1, 1) = 0, "", OFFSET('IWP10'!Std2EmployeeRequirements, 4, 11, 1, 1))</f>
        <v/>
      </c>
      <c r="L179" s="87" t="str">
        <f ca="1">IF(OFFSET('IWP10'!Std2EmployeeRequirements, 4, 7, 1, 1) = 0, "", OFFSET('IWP10'!Std2EmployeeRequirements, 4, 7, 1, 1))</f>
        <v/>
      </c>
    </row>
    <row r="180" spans="1:12" x14ac:dyDescent="0.2">
      <c r="A180" s="73" t="s">
        <v>291</v>
      </c>
      <c r="B180" s="82" t="str">
        <f ca="1">IF(OFFSET('IWP10'!Std2EmployeeRequirements, 5, 0, 1, 1) = 0, "", OFFSET('IWP10'!Std2EmployeeRequirements, 5, 0, 1, 1))</f>
        <v/>
      </c>
      <c r="C180" s="82" t="str">
        <f ca="1">IF(OFFSET('IWP10'!Std2EmployeeRequirements, 5, 2, 1, 1) = 0, "", OFFSET('IWP10'!Std2EmployeeRequirements, 5, 2, 1, 1))</f>
        <v/>
      </c>
      <c r="D180" s="82" t="str">
        <f ca="1">IF(OFFSET('IWP10'!Std2EmployeeRequirements, 5, 3, 1, 1) = 0, "", OFFSET('IWP10'!Std2EmployeeRequirements, 5, 3, 1, 1))</f>
        <v/>
      </c>
      <c r="E180" s="82" t="str">
        <f ca="1">IF(OFFSET('IWP10'!Std2EmployeeRequirements, 5, 4, 1, 1) = 0, "", OFFSET('IWP10'!Std2EmployeeRequirements, 5, 4, 1, 1))</f>
        <v/>
      </c>
      <c r="F180" s="82" t="str">
        <f ca="1">IF(OFFSET('IWP10'!Std2EmployeeRequirements, 5,5, 1, 1) = 0, "", OFFSET('IWP10'!Std2EmployeeRequirements, 5,5, 1, 1))</f>
        <v/>
      </c>
      <c r="G180" s="82" t="str">
        <f ca="1">IF(OFFSET('IWP10'!Std2EmployeeRequirements, 5,6, 1, 1) = 0, "", OFFSET('IWP10'!Std2EmployeeRequirements, 5,6, 1, 1))</f>
        <v/>
      </c>
      <c r="H180" s="82" t="str">
        <f ca="1">IF(OFFSET('IWP10'!Std2EmployeeRequirements, 5, 8, 1, 1) = 0, "", OFFSET('IWP10'!Std2EmployeeRequirements, 5, 8, 1, 1))</f>
        <v/>
      </c>
      <c r="I180" s="82" t="str">
        <f ca="1">IF(OFFSET('IWP10'!Std2EmployeeRequirements, 5, 9, 1, 1) = 0, "", OFFSET('IWP10'!Std2EmployeeRequirements, 5, 9, 1, 1))</f>
        <v/>
      </c>
      <c r="J180" s="82" t="str">
        <f ca="1">IF(OFFSET('IWP10'!Std2EmployeeRequirements, 5,10, 1, 1) = 0, "", OFFSET('IWP10'!Std2EmployeeRequirements, 5,10, 1, 1))</f>
        <v/>
      </c>
      <c r="K180" s="82" t="str">
        <f ca="1">IF(OFFSET('IWP10'!Std2EmployeeRequirements, 5, 11, 1, 1) = 0, "", OFFSET('IWP10'!Std2EmployeeRequirements, 5, 11, 1, 1))</f>
        <v/>
      </c>
      <c r="L180" s="87" t="str">
        <f ca="1">IF(OFFSET('IWP10'!Std2EmployeeRequirements, 5, 7, 1, 1) = 0, "", OFFSET('IWP10'!Std2EmployeeRequirements, 5, 7, 1, 1))</f>
        <v/>
      </c>
    </row>
    <row r="181" spans="1:12" x14ac:dyDescent="0.2">
      <c r="A181" s="73" t="s">
        <v>291</v>
      </c>
      <c r="B181" s="82" t="str">
        <f ca="1">IF(OFFSET('IWP10'!Std2EmployeeRequirements, 6, 0, 1, 1) = 0, "", OFFSET('IWP10'!Std2EmployeeRequirements, 6, 0, 1, 1))</f>
        <v/>
      </c>
      <c r="C181" s="82" t="str">
        <f ca="1">IF(OFFSET('IWP10'!Std2EmployeeRequirements, 6, 2, 1, 1) = 0, "", OFFSET('IWP10'!Std2EmployeeRequirements, 6, 2, 1, 1))</f>
        <v/>
      </c>
      <c r="D181" s="82" t="str">
        <f ca="1">IF(OFFSET('IWP10'!Std2EmployeeRequirements, 6, 3, 1, 1) = 0, "", OFFSET('IWP10'!Std2EmployeeRequirements, 6, 3, 1, 1))</f>
        <v/>
      </c>
      <c r="E181" s="82" t="str">
        <f ca="1">IF(OFFSET('IWP10'!Std2EmployeeRequirements, 6, 4, 1, 1) = 0, "", OFFSET('IWP10'!Std2EmployeeRequirements, 6, 4, 1, 1))</f>
        <v/>
      </c>
      <c r="F181" s="82" t="str">
        <f ca="1">IF(OFFSET('IWP10'!Std2EmployeeRequirements, 6,5, 1, 1) = 0, "", OFFSET('IWP10'!Std2EmployeeRequirements, 6,5, 1, 1))</f>
        <v/>
      </c>
      <c r="G181" s="82" t="str">
        <f ca="1">IF(OFFSET('IWP10'!Std2EmployeeRequirements, 6,6, 1, 1) = 0, "", OFFSET('IWP10'!Std2EmployeeRequirements, 6,6, 1, 1))</f>
        <v/>
      </c>
      <c r="H181" s="82" t="str">
        <f ca="1">IF(OFFSET('IWP10'!Std2EmployeeRequirements, 6, 8, 1, 1) = 0, "", OFFSET('IWP10'!Std2EmployeeRequirements, 6, 8, 1, 1))</f>
        <v/>
      </c>
      <c r="I181" s="82" t="str">
        <f ca="1">IF(OFFSET('IWP10'!Std2EmployeeRequirements, 6, 9, 1, 1) = 0, "", OFFSET('IWP10'!Std2EmployeeRequirements, 6, 9, 1, 1))</f>
        <v/>
      </c>
      <c r="J181" s="82" t="str">
        <f ca="1">IF(OFFSET('IWP10'!Std2EmployeeRequirements, 6,10, 1, 1) = 0, "", OFFSET('IWP10'!Std2EmployeeRequirements, 6,10, 1, 1))</f>
        <v/>
      </c>
      <c r="K181" s="82" t="str">
        <f ca="1">IF(OFFSET('IWP10'!Std2EmployeeRequirements, 6, 11, 1, 1) = 0, "", OFFSET('IWP10'!Std2EmployeeRequirements, 6, 11, 1, 1))</f>
        <v/>
      </c>
      <c r="L181" s="87" t="str">
        <f ca="1">IF(OFFSET('IWP10'!Std2EmployeeRequirements, 6, 7, 1, 1) = 0, "", OFFSET('IWP10'!Std2EmployeeRequirements, 6, 7, 1, 1))</f>
        <v/>
      </c>
    </row>
    <row r="182" spans="1:12" x14ac:dyDescent="0.2">
      <c r="A182" s="73" t="s">
        <v>291</v>
      </c>
      <c r="B182" s="82" t="str">
        <f ca="1">IF(OFFSET('IWP10'!Std2EmployeeRequirements, 7, 0, 1, 1) = 0, "", OFFSET('IWP10'!Std2EmployeeRequirements, 7, 0, 1, 1))</f>
        <v/>
      </c>
      <c r="C182" s="82" t="str">
        <f ca="1">IF(OFFSET('IWP10'!Std2EmployeeRequirements, 7, 2, 1, 1) = 0, "", OFFSET('IWP10'!Std2EmployeeRequirements, 7, 2, 1, 1))</f>
        <v/>
      </c>
      <c r="D182" s="82" t="str">
        <f ca="1">IF(OFFSET('IWP10'!Std2EmployeeRequirements, 7, 3, 1, 1) = 0, "", OFFSET('IWP10'!Std2EmployeeRequirements, 7, 3, 1, 1))</f>
        <v/>
      </c>
      <c r="E182" s="82" t="str">
        <f ca="1">IF(OFFSET('IWP10'!Std2EmployeeRequirements, 7, 4, 1, 1) = 0, "", OFFSET('IWP10'!Std2EmployeeRequirements, 7, 4, 1, 1))</f>
        <v/>
      </c>
      <c r="F182" s="82" t="str">
        <f ca="1">IF(OFFSET('IWP10'!Std2EmployeeRequirements, 7,5, 1, 1) = 0, "", OFFSET('IWP10'!Std2EmployeeRequirements, 7,5, 1, 1))</f>
        <v/>
      </c>
      <c r="G182" s="82" t="str">
        <f ca="1">IF(OFFSET('IWP10'!Std2EmployeeRequirements, 7,6, 1, 1) = 0, "", OFFSET('IWP10'!Std2EmployeeRequirements, 7,6, 1, 1))</f>
        <v/>
      </c>
      <c r="H182" s="82" t="str">
        <f ca="1">IF(OFFSET('IWP10'!Std2EmployeeRequirements, 7, 8, 1, 1) = 0, "", OFFSET('IWP10'!Std2EmployeeRequirements, 7, 8, 1, 1))</f>
        <v/>
      </c>
      <c r="I182" s="82" t="str">
        <f ca="1">IF(OFFSET('IWP10'!Std2EmployeeRequirements, 7, 9, 1, 1) = 0, "", OFFSET('IWP10'!Std2EmployeeRequirements, 7, 9, 1, 1))</f>
        <v/>
      </c>
      <c r="J182" s="82" t="str">
        <f ca="1">IF(OFFSET('IWP10'!Std2EmployeeRequirements, 7,10, 1, 1) = 0, "", OFFSET('IWP10'!Std2EmployeeRequirements, 7,10, 1, 1))</f>
        <v/>
      </c>
      <c r="K182" s="82" t="str">
        <f ca="1">IF(OFFSET('IWP10'!Std2EmployeeRequirements, 7, 11, 1, 1) = 0, "", OFFSET('IWP10'!Std2EmployeeRequirements, 7, 11, 1, 1))</f>
        <v/>
      </c>
      <c r="L182" s="87" t="str">
        <f ca="1">IF(OFFSET('IWP10'!Std2EmployeeRequirements, 7, 7, 1, 1) = 0, "", OFFSET('IWP10'!Std2EmployeeRequirements, 7, 7, 1, 1))</f>
        <v/>
      </c>
    </row>
    <row r="183" spans="1:12" x14ac:dyDescent="0.2">
      <c r="A183" s="73" t="s">
        <v>291</v>
      </c>
      <c r="B183" s="82" t="str">
        <f ca="1">IF(OFFSET('IWP10'!Std2EmployeeRequirements, 8, 0, 1, 1) = 0, "", OFFSET('IWP10'!Std2EmployeeRequirements, 8, 0, 1, 1))</f>
        <v/>
      </c>
      <c r="C183" s="82" t="str">
        <f ca="1">IF(OFFSET('IWP10'!Std2EmployeeRequirements, 8, 2, 1, 1) = 0, "", OFFSET('IWP10'!Std2EmployeeRequirements, 8, 2, 1, 1))</f>
        <v/>
      </c>
      <c r="D183" s="82" t="str">
        <f ca="1">IF(OFFSET('IWP10'!Std2EmployeeRequirements, 8, 3, 1, 1) = 0, "", OFFSET('IWP10'!Std2EmployeeRequirements, 8, 3, 1, 1))</f>
        <v/>
      </c>
      <c r="E183" s="82" t="str">
        <f ca="1">IF(OFFSET('IWP10'!Std2EmployeeRequirements, 8, 4, 1, 1) = 0, "", OFFSET('IWP10'!Std2EmployeeRequirements, 8, 4, 1, 1))</f>
        <v/>
      </c>
      <c r="F183" s="82" t="str">
        <f ca="1">IF(OFFSET('IWP10'!Std2EmployeeRequirements, 8,5, 1, 1) = 0, "", OFFSET('IWP10'!Std2EmployeeRequirements, 8,5, 1, 1))</f>
        <v/>
      </c>
      <c r="G183" s="82" t="str">
        <f ca="1">IF(OFFSET('IWP10'!Std2EmployeeRequirements, 8,6, 1, 1) = 0, "", OFFSET('IWP10'!Std2EmployeeRequirements, 8,6, 1, 1))</f>
        <v/>
      </c>
      <c r="H183" s="82" t="str">
        <f ca="1">IF(OFFSET('IWP10'!Std2EmployeeRequirements, 8, 8, 1, 1) = 0, "", OFFSET('IWP10'!Std2EmployeeRequirements, 8, 8, 1, 1))</f>
        <v/>
      </c>
      <c r="I183" s="82" t="str">
        <f ca="1">IF(OFFSET('IWP10'!Std2EmployeeRequirements, 8, 9, 1, 1) = 0, "", OFFSET('IWP10'!Std2EmployeeRequirements, 8, 9, 1, 1))</f>
        <v/>
      </c>
      <c r="J183" s="82" t="str">
        <f ca="1">IF(OFFSET('IWP10'!Std2EmployeeRequirements, 8,10, 1, 1) = 0, "", OFFSET('IWP10'!Std2EmployeeRequirements, 8,10, 1, 1))</f>
        <v/>
      </c>
      <c r="K183" s="82" t="str">
        <f ca="1">IF(OFFSET('IWP10'!Std2EmployeeRequirements, 8, 11, 1, 1) = 0, "", OFFSET('IWP10'!Std2EmployeeRequirements, 8, 11, 1, 1))</f>
        <v/>
      </c>
      <c r="L183" s="87" t="str">
        <f ca="1">IF(OFFSET('IWP10'!Std2EmployeeRequirements, 8, 7, 1, 1) = 0, "", OFFSET('IWP10'!Std2EmployeeRequirements, 8, 7, 1, 1))</f>
        <v/>
      </c>
    </row>
    <row r="184" spans="1:12" x14ac:dyDescent="0.2">
      <c r="A184" s="73" t="s">
        <v>291</v>
      </c>
      <c r="B184" s="82" t="str">
        <f ca="1">IF(OFFSET('IWP10'!Std2EmployeeRequirements, 9, 0, 1, 1) = 0, "", OFFSET('IWP10'!Std2EmployeeRequirements, 9, 0, 1, 1))</f>
        <v/>
      </c>
      <c r="C184" s="82" t="str">
        <f ca="1">IF(OFFSET('IWP10'!Std2EmployeeRequirements, 9, 2, 1, 1) = 0, "", OFFSET('IWP10'!Std2EmployeeRequirements, 9, 2, 1, 1))</f>
        <v/>
      </c>
      <c r="D184" s="82" t="str">
        <f ca="1">IF(OFFSET('IWP10'!Std2EmployeeRequirements, 9, 3, 1, 1) = 0, "", OFFSET('IWP10'!Std2EmployeeRequirements, 9, 3, 1, 1))</f>
        <v/>
      </c>
      <c r="E184" s="82" t="str">
        <f ca="1">IF(OFFSET('IWP10'!Std2EmployeeRequirements, 9, 4, 1, 1) = 0, "", OFFSET('IWP10'!Std2EmployeeRequirements, 9, 4, 1, 1))</f>
        <v/>
      </c>
      <c r="F184" s="82" t="str">
        <f ca="1">IF(OFFSET('IWP10'!Std2EmployeeRequirements, 9,5, 1, 1) = 0, "", OFFSET('IWP10'!Std2EmployeeRequirements, 9,5, 1, 1))</f>
        <v/>
      </c>
      <c r="G184" s="82" t="str">
        <f ca="1">IF(OFFSET('IWP10'!Std2EmployeeRequirements, 9,6, 1, 1) = 0, "", OFFSET('IWP10'!Std2EmployeeRequirements, 9,6, 1, 1))</f>
        <v/>
      </c>
      <c r="H184" s="82" t="str">
        <f ca="1">IF(OFFSET('IWP10'!Std2EmployeeRequirements, 9, 8, 1, 1) = 0, "", OFFSET('IWP10'!Std2EmployeeRequirements, 9, 8, 1, 1))</f>
        <v/>
      </c>
      <c r="I184" s="82" t="str">
        <f ca="1">IF(OFFSET('IWP10'!Std2EmployeeRequirements, 9, 9, 1, 1) = 0, "", OFFSET('IWP10'!Std2EmployeeRequirements, 9, 9, 1, 1))</f>
        <v/>
      </c>
      <c r="J184" s="82" t="str">
        <f ca="1">IF(OFFSET('IWP10'!Std2EmployeeRequirements, 9,10, 1, 1) = 0, "", OFFSET('IWP10'!Std2EmployeeRequirements, 9,10, 1, 1))</f>
        <v/>
      </c>
      <c r="K184" s="82" t="str">
        <f ca="1">IF(OFFSET('IWP10'!Std2EmployeeRequirements, 9, 11, 1, 1) = 0, "", OFFSET('IWP10'!Std2EmployeeRequirements, 9, 11, 1, 1))</f>
        <v/>
      </c>
      <c r="L184" s="87" t="str">
        <f ca="1">IF(OFFSET('IWP10'!Std2EmployeeRequirements, 9, 7, 1, 1) = 0, "", OFFSET('IWP10'!Std2EmployeeRequirements, 9, 7, 1, 1))</f>
        <v/>
      </c>
    </row>
    <row r="185" spans="1:12" x14ac:dyDescent="0.2">
      <c r="A185" s="73" t="s">
        <v>292</v>
      </c>
      <c r="B185" s="82" t="str">
        <f ca="1">IF(OFFSET('IWP11'!Std2EmployeeRequirements, 0, 0, 1, 1) = 0, "", OFFSET('IWP11'!Std2EmployeeRequirements, 0, 0, 1, 1))</f>
        <v/>
      </c>
      <c r="C185" s="82" t="str">
        <f ca="1">IF(OFFSET('IWP11'!Std2EmployeeRequirements, 0, 2, 1, 1) = 0, "", OFFSET('IWP11'!Std2EmployeeRequirements, 0, 2, 1, 1))</f>
        <v/>
      </c>
      <c r="D185" s="82" t="str">
        <f ca="1">IF(OFFSET('IWP11'!Std2EmployeeRequirements, 0, 3, 1, 1) = 0, "", OFFSET('IWP11'!Std2EmployeeRequirements, 0, 3, 1, 1))</f>
        <v/>
      </c>
      <c r="E185" s="82" t="str">
        <f ca="1">IF(OFFSET('IWP11'!Std2EmployeeRequirements, 0, 4, 1, 1) = 0, "", OFFSET('IWP11'!Std2EmployeeRequirements, 0, 4, 1, 1))</f>
        <v/>
      </c>
      <c r="F185" s="82" t="str">
        <f ca="1">IF(OFFSET('IWP11'!Std2EmployeeRequirements, 0,5, 1, 1) = 0, "", OFFSET('IWP11'!Std2EmployeeRequirements, 0,5, 1, 1))</f>
        <v/>
      </c>
      <c r="G185" s="82" t="str">
        <f ca="1">IF(OFFSET('IWP11'!Std2EmployeeRequirements, 0,6, 1, 1) = 0, "", OFFSET('IWP11'!Std2EmployeeRequirements, 0,6, 1, 1))</f>
        <v/>
      </c>
      <c r="H185" s="82" t="str">
        <f ca="1">IF(OFFSET('IWP11'!Std2EmployeeRequirements, 0, 8, 1, 1) = 0, "", OFFSET('IWP11'!Std2EmployeeRequirements, 0, 8, 1, 1))</f>
        <v/>
      </c>
      <c r="I185" s="82" t="str">
        <f ca="1">IF(OFFSET('IWP11'!Std2EmployeeRequirements, 0, 9, 1, 1) = 0, "", OFFSET('IWP11'!Std2EmployeeRequirements, 0, 9, 1, 1))</f>
        <v/>
      </c>
      <c r="J185" s="82" t="str">
        <f ca="1">IF(OFFSET('IWP11'!Std2EmployeeRequirements, 0,10, 1, 1) = 0, "", OFFSET('IWP11'!Std2EmployeeRequirements, 0,10, 1, 1))</f>
        <v/>
      </c>
      <c r="K185" s="82" t="str">
        <f ca="1">IF(OFFSET('IWP11'!Std2EmployeeRequirements, 0, 11, 1, 1) = 0, "", OFFSET('IWP11'!Std2EmployeeRequirements, 0, 11, 1, 1))</f>
        <v/>
      </c>
      <c r="L185" s="87" t="str">
        <f ca="1">IF(OFFSET('IWP11'!Std2EmployeeRequirements, 0, 7, 1, 1) = 0, "", OFFSET('IWP11'!Std2EmployeeRequirements, 0, 7, 1, 1))</f>
        <v/>
      </c>
    </row>
    <row r="186" spans="1:12" x14ac:dyDescent="0.2">
      <c r="A186" s="73" t="s">
        <v>292</v>
      </c>
      <c r="B186" s="82" t="str">
        <f ca="1">IF(OFFSET('IWP11'!Std2EmployeeRequirements, 1, 0, 1, 1) = 0, "", OFFSET('IWP11'!Std2EmployeeRequirements, 1, 0, 1, 1))</f>
        <v/>
      </c>
      <c r="C186" s="82" t="str">
        <f ca="1">IF(OFFSET('IWP11'!Std2EmployeeRequirements, 1, 2, 1, 1) = 0, "", OFFSET('IWP11'!Std2EmployeeRequirements, 1, 2, 1, 1))</f>
        <v/>
      </c>
      <c r="D186" s="82" t="str">
        <f ca="1">IF(OFFSET('IWP11'!Std2EmployeeRequirements, 1, 3, 1, 1) = 0, "", OFFSET('IWP11'!Std2EmployeeRequirements, 1, 3, 1, 1))</f>
        <v/>
      </c>
      <c r="E186" s="82" t="str">
        <f ca="1">IF(OFFSET('IWP11'!Std2EmployeeRequirements, 1, 4, 1, 1) = 0, "", OFFSET('IWP11'!Std2EmployeeRequirements, 1, 4, 1, 1))</f>
        <v/>
      </c>
      <c r="F186" s="82" t="str">
        <f ca="1">IF(OFFSET('IWP11'!Std2EmployeeRequirements, 1,5, 1, 1) = 0, "", OFFSET('IWP11'!Std2EmployeeRequirements, 1,5, 1, 1))</f>
        <v/>
      </c>
      <c r="G186" s="82" t="str">
        <f ca="1">IF(OFFSET('IWP11'!Std2EmployeeRequirements, 1,6, 1, 1) = 0, "", OFFSET('IWP11'!Std2EmployeeRequirements, 1,6, 1, 1))</f>
        <v/>
      </c>
      <c r="H186" s="82" t="str">
        <f ca="1">IF(OFFSET('IWP11'!Std2EmployeeRequirements, 1, 8, 1, 1) = 0, "", OFFSET('IWP11'!Std2EmployeeRequirements, 1, 8, 1, 1))</f>
        <v/>
      </c>
      <c r="I186" s="82" t="str">
        <f ca="1">IF(OFFSET('IWP11'!Std2EmployeeRequirements, 1, 9, 1, 1) = 0, "", OFFSET('IWP11'!Std2EmployeeRequirements, 1, 9, 1, 1))</f>
        <v/>
      </c>
      <c r="J186" s="82" t="str">
        <f ca="1">IF(OFFSET('IWP11'!Std2EmployeeRequirements, 1,10, 1, 1) = 0, "", OFFSET('IWP11'!Std2EmployeeRequirements, 1,10, 1, 1))</f>
        <v/>
      </c>
      <c r="K186" s="82" t="str">
        <f ca="1">IF(OFFSET('IWP11'!Std2EmployeeRequirements, 1, 11, 1, 1) = 0, "", OFFSET('IWP11'!Std2EmployeeRequirements, 1, 11, 1, 1))</f>
        <v/>
      </c>
      <c r="L186" s="87" t="str">
        <f ca="1">IF(OFFSET('IWP11'!Std2EmployeeRequirements, 1, 7, 1, 1) = 0, "", OFFSET('IWP11'!Std2EmployeeRequirements, 1, 7, 1, 1))</f>
        <v/>
      </c>
    </row>
    <row r="187" spans="1:12" x14ac:dyDescent="0.2">
      <c r="A187" s="73" t="s">
        <v>292</v>
      </c>
      <c r="B187" s="82" t="str">
        <f ca="1">IF(OFFSET('IWP11'!Std2EmployeeRequirements, 2, 0, 1, 1) = 0, "", OFFSET('IWP11'!Std2EmployeeRequirements, 2, 0, 1, 1))</f>
        <v/>
      </c>
      <c r="C187" s="82" t="str">
        <f ca="1">IF(OFFSET('IWP11'!Std2EmployeeRequirements, 2, 2, 1, 1) = 0, "", OFFSET('IWP11'!Std2EmployeeRequirements, 2, 2, 1, 1))</f>
        <v/>
      </c>
      <c r="D187" s="82" t="str">
        <f ca="1">IF(OFFSET('IWP11'!Std2EmployeeRequirements, 2, 3, 1, 1) = 0, "", OFFSET('IWP11'!Std2EmployeeRequirements, 2, 3, 1, 1))</f>
        <v/>
      </c>
      <c r="E187" s="82" t="str">
        <f ca="1">IF(OFFSET('IWP11'!Std2EmployeeRequirements, 2, 4, 1, 1) = 0, "", OFFSET('IWP11'!Std2EmployeeRequirements, 2, 4, 1, 1))</f>
        <v/>
      </c>
      <c r="F187" s="82" t="str">
        <f ca="1">IF(OFFSET('IWP11'!Std2EmployeeRequirements, 2,5, 1, 1) = 0, "", OFFSET('IWP11'!Std2EmployeeRequirements, 2,5, 1, 1))</f>
        <v/>
      </c>
      <c r="G187" s="82" t="str">
        <f ca="1">IF(OFFSET('IWP11'!Std2EmployeeRequirements, 2,6, 1, 1) = 0, "", OFFSET('IWP11'!Std2EmployeeRequirements, 2,6, 1, 1))</f>
        <v/>
      </c>
      <c r="H187" s="82" t="str">
        <f ca="1">IF(OFFSET('IWP11'!Std2EmployeeRequirements, 2, 8, 1, 1) = 0, "", OFFSET('IWP11'!Std2EmployeeRequirements, 2, 8, 1, 1))</f>
        <v/>
      </c>
      <c r="I187" s="82" t="str">
        <f ca="1">IF(OFFSET('IWP11'!Std2EmployeeRequirements, 2, 9, 1, 1) = 0, "", OFFSET('IWP11'!Std2EmployeeRequirements, 2, 9, 1, 1))</f>
        <v/>
      </c>
      <c r="J187" s="82" t="str">
        <f ca="1">IF(OFFSET('IWP11'!Std2EmployeeRequirements, 2,10, 1, 1) = 0, "", OFFSET('IWP11'!Std2EmployeeRequirements, 2,10, 1, 1))</f>
        <v/>
      </c>
      <c r="K187" s="82" t="str">
        <f ca="1">IF(OFFSET('IWP11'!Std2EmployeeRequirements, 2, 11, 1, 1) = 0, "", OFFSET('IWP11'!Std2EmployeeRequirements, 2, 11, 1, 1))</f>
        <v/>
      </c>
      <c r="L187" s="87" t="str">
        <f ca="1">IF(OFFSET('IWP11'!Std2EmployeeRequirements, 2, 7, 1, 1) = 0, "", OFFSET('IWP11'!Std2EmployeeRequirements, 2, 7, 1, 1))</f>
        <v/>
      </c>
    </row>
    <row r="188" spans="1:12" x14ac:dyDescent="0.2">
      <c r="A188" s="73" t="s">
        <v>292</v>
      </c>
      <c r="B188" s="82" t="str">
        <f ca="1">IF(OFFSET('IWP11'!Std2EmployeeRequirements, 3, 0, 1, 1) = 0, "", OFFSET('IWP11'!Std2EmployeeRequirements, 3, 0, 1, 1))</f>
        <v/>
      </c>
      <c r="C188" s="82" t="str">
        <f ca="1">IF(OFFSET('IWP11'!Std2EmployeeRequirements, 3, 2, 1, 1) = 0, "", OFFSET('IWP11'!Std2EmployeeRequirements, 3, 2, 1, 1))</f>
        <v/>
      </c>
      <c r="D188" s="82" t="str">
        <f ca="1">IF(OFFSET('IWP11'!Std2EmployeeRequirements, 3, 3, 1, 1) = 0, "", OFFSET('IWP11'!Std2EmployeeRequirements, 3, 3, 1, 1))</f>
        <v/>
      </c>
      <c r="E188" s="82" t="str">
        <f ca="1">IF(OFFSET('IWP11'!Std2EmployeeRequirements, 3, 4, 1, 1) = 0, "", OFFSET('IWP11'!Std2EmployeeRequirements, 3, 4, 1, 1))</f>
        <v/>
      </c>
      <c r="F188" s="82" t="str">
        <f ca="1">IF(OFFSET('IWP11'!Std2EmployeeRequirements, 3,5, 1, 1) = 0, "", OFFSET('IWP11'!Std2EmployeeRequirements, 3,5, 1, 1))</f>
        <v/>
      </c>
      <c r="G188" s="82" t="str">
        <f ca="1">IF(OFFSET('IWP11'!Std2EmployeeRequirements, 3,6, 1, 1) = 0, "", OFFSET('IWP11'!Std2EmployeeRequirements, 3,6, 1, 1))</f>
        <v/>
      </c>
      <c r="H188" s="82" t="str">
        <f ca="1">IF(OFFSET('IWP11'!Std2EmployeeRequirements, 3, 8, 1, 1) = 0, "", OFFSET('IWP11'!Std2EmployeeRequirements, 3, 8, 1, 1))</f>
        <v/>
      </c>
      <c r="I188" s="82" t="str">
        <f ca="1">IF(OFFSET('IWP11'!Std2EmployeeRequirements, 3, 9, 1, 1) = 0, "", OFFSET('IWP11'!Std2EmployeeRequirements, 3, 9, 1, 1))</f>
        <v/>
      </c>
      <c r="J188" s="82" t="str">
        <f ca="1">IF(OFFSET('IWP11'!Std2EmployeeRequirements, 3,10, 1, 1) = 0, "", OFFSET('IWP11'!Std2EmployeeRequirements, 3,10, 1, 1))</f>
        <v/>
      </c>
      <c r="K188" s="82" t="str">
        <f ca="1">IF(OFFSET('IWP11'!Std2EmployeeRequirements, 3, 11, 1, 1) = 0, "", OFFSET('IWP11'!Std2EmployeeRequirements, 3, 11, 1, 1))</f>
        <v/>
      </c>
      <c r="L188" s="87" t="str">
        <f ca="1">IF(OFFSET('IWP11'!Std2EmployeeRequirements, 3, 7, 1, 1) = 0, "", OFFSET('IWP11'!Std2EmployeeRequirements, 3, 7, 1, 1))</f>
        <v/>
      </c>
    </row>
    <row r="189" spans="1:12" x14ac:dyDescent="0.2">
      <c r="A189" s="73" t="s">
        <v>292</v>
      </c>
      <c r="B189" s="82" t="str">
        <f ca="1">IF(OFFSET('IWP11'!Std2EmployeeRequirements, 4, 0, 1, 1) = 0, "", OFFSET('IWP11'!Std2EmployeeRequirements, 4, 0, 1, 1))</f>
        <v/>
      </c>
      <c r="C189" s="82" t="str">
        <f ca="1">IF(OFFSET('IWP11'!Std2EmployeeRequirements, 4, 2, 1, 1) = 0, "", OFFSET('IWP11'!Std2EmployeeRequirements, 4, 2, 1, 1))</f>
        <v/>
      </c>
      <c r="D189" s="82" t="str">
        <f ca="1">IF(OFFSET('IWP11'!Std2EmployeeRequirements, 4, 3, 1, 1) = 0, "", OFFSET('IWP11'!Std2EmployeeRequirements, 4, 3, 1, 1))</f>
        <v/>
      </c>
      <c r="E189" s="82" t="str">
        <f ca="1">IF(OFFSET('IWP11'!Std2EmployeeRequirements, 4, 4, 1, 1) = 0, "", OFFSET('IWP11'!Std2EmployeeRequirements, 4, 4, 1, 1))</f>
        <v/>
      </c>
      <c r="F189" s="82" t="str">
        <f ca="1">IF(OFFSET('IWP11'!Std2EmployeeRequirements, 4,5, 1, 1) = 0, "", OFFSET('IWP11'!Std2EmployeeRequirements, 4,5, 1, 1))</f>
        <v/>
      </c>
      <c r="G189" s="82" t="str">
        <f ca="1">IF(OFFSET('IWP11'!Std2EmployeeRequirements, 4,6, 1, 1) = 0, "", OFFSET('IWP11'!Std2EmployeeRequirements, 4,6, 1, 1))</f>
        <v/>
      </c>
      <c r="H189" s="82" t="str">
        <f ca="1">IF(OFFSET('IWP11'!Std2EmployeeRequirements, 4, 8, 1, 1) = 0, "", OFFSET('IWP11'!Std2EmployeeRequirements, 4, 8, 1, 1))</f>
        <v/>
      </c>
      <c r="I189" s="82" t="str">
        <f ca="1">IF(OFFSET('IWP11'!Std2EmployeeRequirements, 4, 9, 1, 1) = 0, "", OFFSET('IWP11'!Std2EmployeeRequirements, 4, 9, 1, 1))</f>
        <v/>
      </c>
      <c r="J189" s="82" t="str">
        <f ca="1">IF(OFFSET('IWP11'!Std2EmployeeRequirements, 4,10, 1, 1) = 0, "", OFFSET('IWP11'!Std2EmployeeRequirements, 4,10, 1, 1))</f>
        <v/>
      </c>
      <c r="K189" s="82" t="str">
        <f ca="1">IF(OFFSET('IWP11'!Std2EmployeeRequirements, 4, 11, 1, 1) = 0, "", OFFSET('IWP11'!Std2EmployeeRequirements, 4, 11, 1, 1))</f>
        <v/>
      </c>
      <c r="L189" s="87" t="str">
        <f ca="1">IF(OFFSET('IWP11'!Std2EmployeeRequirements, 4, 7, 1, 1) = 0, "", OFFSET('IWP11'!Std2EmployeeRequirements, 4, 7, 1, 1))</f>
        <v/>
      </c>
    </row>
    <row r="190" spans="1:12" x14ac:dyDescent="0.2">
      <c r="A190" s="73" t="s">
        <v>292</v>
      </c>
      <c r="B190" s="82" t="str">
        <f ca="1">IF(OFFSET('IWP11'!Std2EmployeeRequirements, 5, 0, 1, 1) = 0, "", OFFSET('IWP11'!Std2EmployeeRequirements, 5, 0, 1, 1))</f>
        <v/>
      </c>
      <c r="C190" s="82" t="str">
        <f ca="1">IF(OFFSET('IWP11'!Std2EmployeeRequirements, 5, 2, 1, 1) = 0, "", OFFSET('IWP11'!Std2EmployeeRequirements, 5, 2, 1, 1))</f>
        <v/>
      </c>
      <c r="D190" s="82" t="str">
        <f ca="1">IF(OFFSET('IWP11'!Std2EmployeeRequirements, 5, 3, 1, 1) = 0, "", OFFSET('IWP11'!Std2EmployeeRequirements, 5, 3, 1, 1))</f>
        <v/>
      </c>
      <c r="E190" s="82" t="str">
        <f ca="1">IF(OFFSET('IWP11'!Std2EmployeeRequirements, 5, 4, 1, 1) = 0, "", OFFSET('IWP11'!Std2EmployeeRequirements, 5, 4, 1, 1))</f>
        <v/>
      </c>
      <c r="F190" s="82" t="str">
        <f ca="1">IF(OFFSET('IWP11'!Std2EmployeeRequirements, 5,5, 1, 1) = 0, "", OFFSET('IWP11'!Std2EmployeeRequirements, 5,5, 1, 1))</f>
        <v/>
      </c>
      <c r="G190" s="82" t="str">
        <f ca="1">IF(OFFSET('IWP11'!Std2EmployeeRequirements, 5,6, 1, 1) = 0, "", OFFSET('IWP11'!Std2EmployeeRequirements, 5,6, 1, 1))</f>
        <v/>
      </c>
      <c r="H190" s="82" t="str">
        <f ca="1">IF(OFFSET('IWP11'!Std2EmployeeRequirements, 5, 8, 1, 1) = 0, "", OFFSET('IWP11'!Std2EmployeeRequirements, 5, 8, 1, 1))</f>
        <v/>
      </c>
      <c r="I190" s="82" t="str">
        <f ca="1">IF(OFFSET('IWP11'!Std2EmployeeRequirements, 5, 9, 1, 1) = 0, "", OFFSET('IWP11'!Std2EmployeeRequirements, 5, 9, 1, 1))</f>
        <v/>
      </c>
      <c r="J190" s="82" t="str">
        <f ca="1">IF(OFFSET('IWP11'!Std2EmployeeRequirements, 5,10, 1, 1) = 0, "", OFFSET('IWP11'!Std2EmployeeRequirements, 5,10, 1, 1))</f>
        <v/>
      </c>
      <c r="K190" s="82" t="str">
        <f ca="1">IF(OFFSET('IWP11'!Std2EmployeeRequirements, 5, 11, 1, 1) = 0, "", OFFSET('IWP11'!Std2EmployeeRequirements, 5, 11, 1, 1))</f>
        <v/>
      </c>
      <c r="L190" s="87" t="str">
        <f ca="1">IF(OFFSET('IWP11'!Std2EmployeeRequirements, 5, 7, 1, 1) = 0, "", OFFSET('IWP11'!Std2EmployeeRequirements, 5, 7, 1, 1))</f>
        <v/>
      </c>
    </row>
    <row r="191" spans="1:12" x14ac:dyDescent="0.2">
      <c r="A191" s="73" t="s">
        <v>292</v>
      </c>
      <c r="B191" s="82" t="str">
        <f ca="1">IF(OFFSET('IWP11'!Std2EmployeeRequirements, 6, 0, 1, 1) = 0, "", OFFSET('IWP11'!Std2EmployeeRequirements, 6, 0, 1, 1))</f>
        <v/>
      </c>
      <c r="C191" s="82" t="str">
        <f ca="1">IF(OFFSET('IWP11'!Std2EmployeeRequirements, 6, 2, 1, 1) = 0, "", OFFSET('IWP11'!Std2EmployeeRequirements, 6, 2, 1, 1))</f>
        <v/>
      </c>
      <c r="D191" s="82" t="str">
        <f ca="1">IF(OFFSET('IWP11'!Std2EmployeeRequirements, 6, 3, 1, 1) = 0, "", OFFSET('IWP11'!Std2EmployeeRequirements, 6, 3, 1, 1))</f>
        <v/>
      </c>
      <c r="E191" s="82" t="str">
        <f ca="1">IF(OFFSET('IWP11'!Std2EmployeeRequirements, 6, 4, 1, 1) = 0, "", OFFSET('IWP11'!Std2EmployeeRequirements, 6, 4, 1, 1))</f>
        <v/>
      </c>
      <c r="F191" s="82" t="str">
        <f ca="1">IF(OFFSET('IWP11'!Std2EmployeeRequirements, 6,5, 1, 1) = 0, "", OFFSET('IWP11'!Std2EmployeeRequirements, 6,5, 1, 1))</f>
        <v/>
      </c>
      <c r="G191" s="82" t="str">
        <f ca="1">IF(OFFSET('IWP11'!Std2EmployeeRequirements, 6,6, 1, 1) = 0, "", OFFSET('IWP11'!Std2EmployeeRequirements, 6,6, 1, 1))</f>
        <v/>
      </c>
      <c r="H191" s="82" t="str">
        <f ca="1">IF(OFFSET('IWP11'!Std2EmployeeRequirements, 6, 8, 1, 1) = 0, "", OFFSET('IWP11'!Std2EmployeeRequirements, 6, 8, 1, 1))</f>
        <v/>
      </c>
      <c r="I191" s="82" t="str">
        <f ca="1">IF(OFFSET('IWP11'!Std2EmployeeRequirements, 6, 9, 1, 1) = 0, "", OFFSET('IWP11'!Std2EmployeeRequirements, 6, 9, 1, 1))</f>
        <v/>
      </c>
      <c r="J191" s="82" t="str">
        <f ca="1">IF(OFFSET('IWP11'!Std2EmployeeRequirements, 6,10, 1, 1) = 0, "", OFFSET('IWP11'!Std2EmployeeRequirements, 6,10, 1, 1))</f>
        <v/>
      </c>
      <c r="K191" s="82" t="str">
        <f ca="1">IF(OFFSET('IWP11'!Std2EmployeeRequirements, 6, 11, 1, 1) = 0, "", OFFSET('IWP11'!Std2EmployeeRequirements, 6, 11, 1, 1))</f>
        <v/>
      </c>
      <c r="L191" s="87" t="str">
        <f ca="1">IF(OFFSET('IWP11'!Std2EmployeeRequirements, 6, 7, 1, 1) = 0, "", OFFSET('IWP11'!Std2EmployeeRequirements, 6, 7, 1, 1))</f>
        <v/>
      </c>
    </row>
    <row r="192" spans="1:12" x14ac:dyDescent="0.2">
      <c r="A192" s="73" t="s">
        <v>292</v>
      </c>
      <c r="B192" s="82" t="str">
        <f ca="1">IF(OFFSET('IWP11'!Std2EmployeeRequirements, 7, 0, 1, 1) = 0, "", OFFSET('IWP11'!Std2EmployeeRequirements, 7, 0, 1, 1))</f>
        <v/>
      </c>
      <c r="C192" s="82" t="str">
        <f ca="1">IF(OFFSET('IWP11'!Std2EmployeeRequirements, 7, 2, 1, 1) = 0, "", OFFSET('IWP11'!Std2EmployeeRequirements, 7, 2, 1, 1))</f>
        <v/>
      </c>
      <c r="D192" s="82" t="str">
        <f ca="1">IF(OFFSET('IWP11'!Std2EmployeeRequirements, 7, 3, 1, 1) = 0, "", OFFSET('IWP11'!Std2EmployeeRequirements, 7, 3, 1, 1))</f>
        <v/>
      </c>
      <c r="E192" s="82" t="str">
        <f ca="1">IF(OFFSET('IWP11'!Std2EmployeeRequirements, 7, 4, 1, 1) = 0, "", OFFSET('IWP11'!Std2EmployeeRequirements, 7, 4, 1, 1))</f>
        <v/>
      </c>
      <c r="F192" s="82" t="str">
        <f ca="1">IF(OFFSET('IWP11'!Std2EmployeeRequirements, 7,5, 1, 1) = 0, "", OFFSET('IWP11'!Std2EmployeeRequirements, 7,5, 1, 1))</f>
        <v/>
      </c>
      <c r="G192" s="82" t="str">
        <f ca="1">IF(OFFSET('IWP11'!Std2EmployeeRequirements, 7,6, 1, 1) = 0, "", OFFSET('IWP11'!Std2EmployeeRequirements, 7,6, 1, 1))</f>
        <v/>
      </c>
      <c r="H192" s="82" t="str">
        <f ca="1">IF(OFFSET('IWP11'!Std2EmployeeRequirements, 7, 8, 1, 1) = 0, "", OFFSET('IWP11'!Std2EmployeeRequirements, 7, 8, 1, 1))</f>
        <v/>
      </c>
      <c r="I192" s="82" t="str">
        <f ca="1">IF(OFFSET('IWP11'!Std2EmployeeRequirements, 7, 9, 1, 1) = 0, "", OFFSET('IWP11'!Std2EmployeeRequirements, 7, 9, 1, 1))</f>
        <v/>
      </c>
      <c r="J192" s="82" t="str">
        <f ca="1">IF(OFFSET('IWP11'!Std2EmployeeRequirements, 7,10, 1, 1) = 0, "", OFFSET('IWP11'!Std2EmployeeRequirements, 7,10, 1, 1))</f>
        <v/>
      </c>
      <c r="K192" s="82" t="str">
        <f ca="1">IF(OFFSET('IWP11'!Std2EmployeeRequirements, 7, 11, 1, 1) = 0, "", OFFSET('IWP11'!Std2EmployeeRequirements, 7, 11, 1, 1))</f>
        <v/>
      </c>
      <c r="L192" s="87" t="str">
        <f ca="1">IF(OFFSET('IWP11'!Std2EmployeeRequirements, 7, 7, 1, 1) = 0, "", OFFSET('IWP11'!Std2EmployeeRequirements, 7, 7, 1, 1))</f>
        <v/>
      </c>
    </row>
    <row r="193" spans="1:12" x14ac:dyDescent="0.2">
      <c r="A193" s="73" t="s">
        <v>292</v>
      </c>
      <c r="B193" s="82" t="str">
        <f ca="1">IF(OFFSET('IWP11'!Std2EmployeeRequirements, 8, 0, 1, 1) = 0, "", OFFSET('IWP11'!Std2EmployeeRequirements, 8, 0, 1, 1))</f>
        <v/>
      </c>
      <c r="C193" s="82" t="str">
        <f ca="1">IF(OFFSET('IWP11'!Std2EmployeeRequirements, 8, 2, 1, 1) = 0, "", OFFSET('IWP11'!Std2EmployeeRequirements, 8, 2, 1, 1))</f>
        <v/>
      </c>
      <c r="D193" s="82" t="str">
        <f ca="1">IF(OFFSET('IWP11'!Std2EmployeeRequirements, 8, 3, 1, 1) = 0, "", OFFSET('IWP11'!Std2EmployeeRequirements, 8, 3, 1, 1))</f>
        <v/>
      </c>
      <c r="E193" s="82" t="str">
        <f ca="1">IF(OFFSET('IWP11'!Std2EmployeeRequirements, 8, 4, 1, 1) = 0, "", OFFSET('IWP11'!Std2EmployeeRequirements, 8, 4, 1, 1))</f>
        <v/>
      </c>
      <c r="F193" s="82" t="str">
        <f ca="1">IF(OFFSET('IWP11'!Std2EmployeeRequirements, 8,5, 1, 1) = 0, "", OFFSET('IWP11'!Std2EmployeeRequirements, 8,5, 1, 1))</f>
        <v/>
      </c>
      <c r="G193" s="82" t="str">
        <f ca="1">IF(OFFSET('IWP11'!Std2EmployeeRequirements, 8,6, 1, 1) = 0, "", OFFSET('IWP11'!Std2EmployeeRequirements, 8,6, 1, 1))</f>
        <v/>
      </c>
      <c r="H193" s="82" t="str">
        <f ca="1">IF(OFFSET('IWP11'!Std2EmployeeRequirements, 8, 8, 1, 1) = 0, "", OFFSET('IWP11'!Std2EmployeeRequirements, 8, 8, 1, 1))</f>
        <v/>
      </c>
      <c r="I193" s="82" t="str">
        <f ca="1">IF(OFFSET('IWP11'!Std2EmployeeRequirements, 8, 9, 1, 1) = 0, "", OFFSET('IWP11'!Std2EmployeeRequirements, 8, 9, 1, 1))</f>
        <v/>
      </c>
      <c r="J193" s="82" t="str">
        <f ca="1">IF(OFFSET('IWP11'!Std2EmployeeRequirements, 8,10, 1, 1) = 0, "", OFFSET('IWP11'!Std2EmployeeRequirements, 8,10, 1, 1))</f>
        <v/>
      </c>
      <c r="K193" s="82" t="str">
        <f ca="1">IF(OFFSET('IWP11'!Std2EmployeeRequirements, 8, 11, 1, 1) = 0, "", OFFSET('IWP11'!Std2EmployeeRequirements, 8, 11, 1, 1))</f>
        <v/>
      </c>
      <c r="L193" s="87" t="str">
        <f ca="1">IF(OFFSET('IWP11'!Std2EmployeeRequirements, 8, 7, 1, 1) = 0, "", OFFSET('IWP11'!Std2EmployeeRequirements, 8, 7, 1, 1))</f>
        <v/>
      </c>
    </row>
    <row r="194" spans="1:12" x14ac:dyDescent="0.2">
      <c r="A194" s="73" t="s">
        <v>292</v>
      </c>
      <c r="B194" s="82" t="str">
        <f ca="1">IF(OFFSET('IWP11'!Std2EmployeeRequirements, 9, 0, 1, 1) = 0, "", OFFSET('IWP11'!Std2EmployeeRequirements, 9, 0, 1, 1))</f>
        <v/>
      </c>
      <c r="C194" s="82" t="str">
        <f ca="1">IF(OFFSET('IWP11'!Std2EmployeeRequirements, 9, 2, 1, 1) = 0, "", OFFSET('IWP11'!Std2EmployeeRequirements, 9, 2, 1, 1))</f>
        <v/>
      </c>
      <c r="D194" s="82" t="str">
        <f ca="1">IF(OFFSET('IWP11'!Std2EmployeeRequirements, 9, 3, 1, 1) = 0, "", OFFSET('IWP11'!Std2EmployeeRequirements, 9, 3, 1, 1))</f>
        <v/>
      </c>
      <c r="E194" s="82" t="str">
        <f ca="1">IF(OFFSET('IWP11'!Std2EmployeeRequirements, 9, 4, 1, 1) = 0, "", OFFSET('IWP11'!Std2EmployeeRequirements, 9, 4, 1, 1))</f>
        <v/>
      </c>
      <c r="F194" s="82" t="str">
        <f ca="1">IF(OFFSET('IWP11'!Std2EmployeeRequirements, 9,5, 1, 1) = 0, "", OFFSET('IWP11'!Std2EmployeeRequirements, 9,5, 1, 1))</f>
        <v/>
      </c>
      <c r="G194" s="82" t="str">
        <f ca="1">IF(OFFSET('IWP11'!Std2EmployeeRequirements, 9,6, 1, 1) = 0, "", OFFSET('IWP11'!Std2EmployeeRequirements, 9,6, 1, 1))</f>
        <v/>
      </c>
      <c r="H194" s="82" t="str">
        <f ca="1">IF(OFFSET('IWP11'!Std2EmployeeRequirements, 9, 8, 1, 1) = 0, "", OFFSET('IWP11'!Std2EmployeeRequirements, 9, 8, 1, 1))</f>
        <v/>
      </c>
      <c r="I194" s="82" t="str">
        <f ca="1">IF(OFFSET('IWP11'!Std2EmployeeRequirements, 9, 9, 1, 1) = 0, "", OFFSET('IWP11'!Std2EmployeeRequirements, 9, 9, 1, 1))</f>
        <v/>
      </c>
      <c r="J194" s="82" t="str">
        <f ca="1">IF(OFFSET('IWP11'!Std2EmployeeRequirements, 9,10, 1, 1) = 0, "", OFFSET('IWP11'!Std2EmployeeRequirements, 9,10, 1, 1))</f>
        <v/>
      </c>
      <c r="K194" s="82" t="str">
        <f ca="1">IF(OFFSET('IWP11'!Std2EmployeeRequirements, 9, 11, 1, 1) = 0, "", OFFSET('IWP11'!Std2EmployeeRequirements, 9, 11, 1, 1))</f>
        <v/>
      </c>
      <c r="L194" s="87" t="str">
        <f ca="1">IF(OFFSET('IWP11'!Std2EmployeeRequirements, 9, 7, 1, 1) = 0, "", OFFSET('IWP11'!Std2EmployeeRequirements, 9, 7, 1, 1))</f>
        <v/>
      </c>
    </row>
    <row r="195" spans="1:12" x14ac:dyDescent="0.2">
      <c r="A195" s="73" t="s">
        <v>293</v>
      </c>
      <c r="B195" s="82" t="str">
        <f ca="1">IF(OFFSET('IWP12'!Std2EmployeeRequirements, 0, 0, 1, 1) = 0, "", OFFSET('IWP12'!Std2EmployeeRequirements, 0, 0, 1, 1))</f>
        <v/>
      </c>
      <c r="C195" s="82" t="str">
        <f ca="1">IF(OFFSET('IWP12'!Std2EmployeeRequirements, 0, 2, 1, 1) = 0, "", OFFSET('IWP12'!Std2EmployeeRequirements, 0, 2, 1, 1))</f>
        <v/>
      </c>
      <c r="D195" s="82" t="str">
        <f ca="1">IF(OFFSET('IWP12'!Std2EmployeeRequirements, 0, 3, 1, 1) = 0, "", OFFSET('IWP12'!Std2EmployeeRequirements, 0, 3, 1, 1))</f>
        <v/>
      </c>
      <c r="E195" s="82" t="str">
        <f ca="1">IF(OFFSET('IWP12'!Std2EmployeeRequirements, 0, 4, 1, 1) = 0, "", OFFSET('IWP12'!Std2EmployeeRequirements, 0, 4, 1, 1))</f>
        <v/>
      </c>
      <c r="F195" s="82" t="str">
        <f ca="1">IF(OFFSET('IWP12'!Std2EmployeeRequirements, 0,5, 1, 1) = 0, "", OFFSET('IWP12'!Std2EmployeeRequirements, 0,5, 1, 1))</f>
        <v/>
      </c>
      <c r="G195" s="82" t="str">
        <f ca="1">IF(OFFSET('IWP12'!Std2EmployeeRequirements, 0,6, 1, 1) = 0, "", OFFSET('IWP12'!Std2EmployeeRequirements, 0,6, 1, 1))</f>
        <v/>
      </c>
      <c r="H195" s="82" t="str">
        <f ca="1">IF(OFFSET('IWP12'!Std2EmployeeRequirements, 0, 8, 1, 1) = 0, "", OFFSET('IWP12'!Std2EmployeeRequirements, 0, 8, 1, 1))</f>
        <v/>
      </c>
      <c r="I195" s="82" t="str">
        <f ca="1">IF(OFFSET('IWP12'!Std2EmployeeRequirements, 0, 9, 1, 1) = 0, "", OFFSET('IWP12'!Std2EmployeeRequirements, 0, 9, 1, 1))</f>
        <v/>
      </c>
      <c r="J195" s="82" t="str">
        <f ca="1">IF(OFFSET('IWP12'!Std2EmployeeRequirements, 0,10, 1, 1) = 0, "", OFFSET('IWP12'!Std2EmployeeRequirements, 0,10, 1, 1))</f>
        <v/>
      </c>
      <c r="K195" s="82" t="str">
        <f ca="1">IF(OFFSET('IWP12'!Std2EmployeeRequirements, 0, 11, 1, 1) = 0, "", OFFSET('IWP12'!Std2EmployeeRequirements, 0, 11, 1, 1))</f>
        <v/>
      </c>
      <c r="L195" s="87" t="str">
        <f ca="1">IF(OFFSET('IWP12'!Std2EmployeeRequirements, 0, 7, 1, 1) = 0, "", OFFSET('IWP12'!Std2EmployeeRequirements, 0, 7, 1, 1))</f>
        <v/>
      </c>
    </row>
    <row r="196" spans="1:12" x14ac:dyDescent="0.2">
      <c r="A196" s="73" t="s">
        <v>293</v>
      </c>
      <c r="B196" s="82" t="str">
        <f ca="1">IF(OFFSET('IWP12'!Std2EmployeeRequirements, 1, 0, 1, 1) = 0, "", OFFSET('IWP12'!Std2EmployeeRequirements, 1, 0, 1, 1))</f>
        <v/>
      </c>
      <c r="C196" s="82" t="str">
        <f ca="1">IF(OFFSET('IWP12'!Std2EmployeeRequirements, 1, 2, 1, 1) = 0, "", OFFSET('IWP12'!Std2EmployeeRequirements, 1, 2, 1, 1))</f>
        <v/>
      </c>
      <c r="D196" s="82" t="str">
        <f ca="1">IF(OFFSET('IWP12'!Std2EmployeeRequirements, 1, 3, 1, 1) = 0, "", OFFSET('IWP12'!Std2EmployeeRequirements, 1, 3, 1, 1))</f>
        <v/>
      </c>
      <c r="E196" s="82" t="str">
        <f ca="1">IF(OFFSET('IWP12'!Std2EmployeeRequirements, 1, 4, 1, 1) = 0, "", OFFSET('IWP12'!Std2EmployeeRequirements, 1, 4, 1, 1))</f>
        <v/>
      </c>
      <c r="F196" s="82" t="str">
        <f ca="1">IF(OFFSET('IWP12'!Std2EmployeeRequirements, 1,5, 1, 1) = 0, "", OFFSET('IWP12'!Std2EmployeeRequirements, 1,5, 1, 1))</f>
        <v/>
      </c>
      <c r="G196" s="82" t="str">
        <f ca="1">IF(OFFSET('IWP12'!Std2EmployeeRequirements, 1,6, 1, 1) = 0, "", OFFSET('IWP12'!Std2EmployeeRequirements, 1,6, 1, 1))</f>
        <v/>
      </c>
      <c r="H196" s="82" t="str">
        <f ca="1">IF(OFFSET('IWP12'!Std2EmployeeRequirements, 1, 8, 1, 1) = 0, "", OFFSET('IWP12'!Std2EmployeeRequirements, 1, 8, 1, 1))</f>
        <v/>
      </c>
      <c r="I196" s="82" t="str">
        <f ca="1">IF(OFFSET('IWP12'!Std2EmployeeRequirements, 1, 9, 1, 1) = 0, "", OFFSET('IWP12'!Std2EmployeeRequirements, 1, 9, 1, 1))</f>
        <v/>
      </c>
      <c r="J196" s="82" t="str">
        <f ca="1">IF(OFFSET('IWP12'!Std2EmployeeRequirements, 1,10, 1, 1) = 0, "", OFFSET('IWP12'!Std2EmployeeRequirements, 1,10, 1, 1))</f>
        <v/>
      </c>
      <c r="K196" s="82" t="str">
        <f ca="1">IF(OFFSET('IWP12'!Std2EmployeeRequirements, 1, 11, 1, 1) = 0, "", OFFSET('IWP12'!Std2EmployeeRequirements, 1, 11, 1, 1))</f>
        <v/>
      </c>
      <c r="L196" s="87" t="str">
        <f ca="1">IF(OFFSET('IWP12'!Std2EmployeeRequirements, 1, 7, 1, 1) = 0, "", OFFSET('IWP12'!Std2EmployeeRequirements, 1, 7, 1, 1))</f>
        <v/>
      </c>
    </row>
    <row r="197" spans="1:12" x14ac:dyDescent="0.2">
      <c r="A197" s="73" t="s">
        <v>293</v>
      </c>
      <c r="B197" s="82" t="str">
        <f ca="1">IF(OFFSET('IWP12'!Std2EmployeeRequirements, 2, 0, 1, 1) = 0, "", OFFSET('IWP12'!Std2EmployeeRequirements, 2, 0, 1, 1))</f>
        <v/>
      </c>
      <c r="C197" s="82" t="str">
        <f ca="1">IF(OFFSET('IWP12'!Std2EmployeeRequirements, 2, 2, 1, 1) = 0, "", OFFSET('IWP12'!Std2EmployeeRequirements, 2, 2, 1, 1))</f>
        <v/>
      </c>
      <c r="D197" s="82" t="str">
        <f ca="1">IF(OFFSET('IWP12'!Std2EmployeeRequirements, 2, 3, 1, 1) = 0, "", OFFSET('IWP12'!Std2EmployeeRequirements, 2, 3, 1, 1))</f>
        <v/>
      </c>
      <c r="E197" s="82" t="str">
        <f ca="1">IF(OFFSET('IWP12'!Std2EmployeeRequirements, 2, 4, 1, 1) = 0, "", OFFSET('IWP12'!Std2EmployeeRequirements, 2, 4, 1, 1))</f>
        <v/>
      </c>
      <c r="F197" s="82" t="str">
        <f ca="1">IF(OFFSET('IWP12'!Std2EmployeeRequirements, 2,5, 1, 1) = 0, "", OFFSET('IWP12'!Std2EmployeeRequirements, 2,5, 1, 1))</f>
        <v/>
      </c>
      <c r="G197" s="82" t="str">
        <f ca="1">IF(OFFSET('IWP12'!Std2EmployeeRequirements, 2,6, 1, 1) = 0, "", OFFSET('IWP12'!Std2EmployeeRequirements, 2,6, 1, 1))</f>
        <v/>
      </c>
      <c r="H197" s="82" t="str">
        <f ca="1">IF(OFFSET('IWP12'!Std2EmployeeRequirements, 2, 8, 1, 1) = 0, "", OFFSET('IWP12'!Std2EmployeeRequirements, 2, 8, 1, 1))</f>
        <v/>
      </c>
      <c r="I197" s="82" t="str">
        <f ca="1">IF(OFFSET('IWP12'!Std2EmployeeRequirements, 2, 9, 1, 1) = 0, "", OFFSET('IWP12'!Std2EmployeeRequirements, 2, 9, 1, 1))</f>
        <v/>
      </c>
      <c r="J197" s="82" t="str">
        <f ca="1">IF(OFFSET('IWP12'!Std2EmployeeRequirements, 2,10, 1, 1) = 0, "", OFFSET('IWP12'!Std2EmployeeRequirements, 2,10, 1, 1))</f>
        <v/>
      </c>
      <c r="K197" s="82" t="str">
        <f ca="1">IF(OFFSET('IWP12'!Std2EmployeeRequirements, 2, 11, 1, 1) = 0, "", OFFSET('IWP12'!Std2EmployeeRequirements, 2, 11, 1, 1))</f>
        <v/>
      </c>
      <c r="L197" s="87" t="str">
        <f ca="1">IF(OFFSET('IWP12'!Std2EmployeeRequirements, 2, 7, 1, 1) = 0, "", OFFSET('IWP12'!Std2EmployeeRequirements, 2, 7, 1, 1))</f>
        <v/>
      </c>
    </row>
    <row r="198" spans="1:12" x14ac:dyDescent="0.2">
      <c r="A198" s="73" t="s">
        <v>293</v>
      </c>
      <c r="B198" s="82" t="str">
        <f ca="1">IF(OFFSET('IWP12'!Std2EmployeeRequirements, 3, 0, 1, 1) = 0, "", OFFSET('IWP12'!Std2EmployeeRequirements, 3, 0, 1, 1))</f>
        <v/>
      </c>
      <c r="C198" s="82" t="str">
        <f ca="1">IF(OFFSET('IWP12'!Std2EmployeeRequirements, 3, 2, 1, 1) = 0, "", OFFSET('IWP12'!Std2EmployeeRequirements, 3, 2, 1, 1))</f>
        <v/>
      </c>
      <c r="D198" s="82" t="str">
        <f ca="1">IF(OFFSET('IWP12'!Std2EmployeeRequirements, 3, 3, 1, 1) = 0, "", OFFSET('IWP12'!Std2EmployeeRequirements, 3, 3, 1, 1))</f>
        <v/>
      </c>
      <c r="E198" s="82" t="str">
        <f ca="1">IF(OFFSET('IWP12'!Std2EmployeeRequirements, 3, 4, 1, 1) = 0, "", OFFSET('IWP12'!Std2EmployeeRequirements, 3, 4, 1, 1))</f>
        <v/>
      </c>
      <c r="F198" s="82" t="str">
        <f ca="1">IF(OFFSET('IWP12'!Std2EmployeeRequirements, 3,5, 1, 1) = 0, "", OFFSET('IWP12'!Std2EmployeeRequirements, 3,5, 1, 1))</f>
        <v/>
      </c>
      <c r="G198" s="82" t="str">
        <f ca="1">IF(OFFSET('IWP12'!Std2EmployeeRequirements, 3,6, 1, 1) = 0, "", OFFSET('IWP12'!Std2EmployeeRequirements, 3,6, 1, 1))</f>
        <v/>
      </c>
      <c r="H198" s="82" t="str">
        <f ca="1">IF(OFFSET('IWP12'!Std2EmployeeRequirements, 3, 8, 1, 1) = 0, "", OFFSET('IWP12'!Std2EmployeeRequirements, 3, 8, 1, 1))</f>
        <v/>
      </c>
      <c r="I198" s="82" t="str">
        <f ca="1">IF(OFFSET('IWP12'!Std2EmployeeRequirements, 3, 9, 1, 1) = 0, "", OFFSET('IWP12'!Std2EmployeeRequirements, 3, 9, 1, 1))</f>
        <v/>
      </c>
      <c r="J198" s="82" t="str">
        <f ca="1">IF(OFFSET('IWP12'!Std2EmployeeRequirements, 3,10, 1, 1) = 0, "", OFFSET('IWP12'!Std2EmployeeRequirements, 3,10, 1, 1))</f>
        <v/>
      </c>
      <c r="K198" s="82" t="str">
        <f ca="1">IF(OFFSET('IWP12'!Std2EmployeeRequirements, 3, 11, 1, 1) = 0, "", OFFSET('IWP12'!Std2EmployeeRequirements, 3, 11, 1, 1))</f>
        <v/>
      </c>
      <c r="L198" s="87" t="str">
        <f ca="1">IF(OFFSET('IWP12'!Std2EmployeeRequirements, 3, 7, 1, 1) = 0, "", OFFSET('IWP12'!Std2EmployeeRequirements, 3, 7, 1, 1))</f>
        <v/>
      </c>
    </row>
    <row r="199" spans="1:12" x14ac:dyDescent="0.2">
      <c r="A199" s="73" t="s">
        <v>293</v>
      </c>
      <c r="B199" s="82" t="str">
        <f ca="1">IF(OFFSET('IWP12'!Std2EmployeeRequirements, 4, 0, 1, 1) = 0, "", OFFSET('IWP12'!Std2EmployeeRequirements, 4, 0, 1, 1))</f>
        <v/>
      </c>
      <c r="C199" s="82" t="str">
        <f ca="1">IF(OFFSET('IWP12'!Std2EmployeeRequirements, 4, 2, 1, 1) = 0, "", OFFSET('IWP12'!Std2EmployeeRequirements, 4, 2, 1, 1))</f>
        <v/>
      </c>
      <c r="D199" s="82" t="str">
        <f ca="1">IF(OFFSET('IWP12'!Std2EmployeeRequirements, 4, 3, 1, 1) = 0, "", OFFSET('IWP12'!Std2EmployeeRequirements, 4, 3, 1, 1))</f>
        <v/>
      </c>
      <c r="E199" s="82" t="str">
        <f ca="1">IF(OFFSET('IWP12'!Std2EmployeeRequirements, 4, 4, 1, 1) = 0, "", OFFSET('IWP12'!Std2EmployeeRequirements, 4, 4, 1, 1))</f>
        <v/>
      </c>
      <c r="F199" s="82" t="str">
        <f ca="1">IF(OFFSET('IWP12'!Std2EmployeeRequirements, 4,5, 1, 1) = 0, "", OFFSET('IWP12'!Std2EmployeeRequirements, 4,5, 1, 1))</f>
        <v/>
      </c>
      <c r="G199" s="82" t="str">
        <f ca="1">IF(OFFSET('IWP12'!Std2EmployeeRequirements, 4,6, 1, 1) = 0, "", OFFSET('IWP12'!Std2EmployeeRequirements, 4,6, 1, 1))</f>
        <v/>
      </c>
      <c r="H199" s="82" t="str">
        <f ca="1">IF(OFFSET('IWP12'!Std2EmployeeRequirements, 4, 8, 1, 1) = 0, "", OFFSET('IWP12'!Std2EmployeeRequirements, 4, 8, 1, 1))</f>
        <v/>
      </c>
      <c r="I199" s="82" t="str">
        <f ca="1">IF(OFFSET('IWP12'!Std2EmployeeRequirements, 4, 9, 1, 1) = 0, "", OFFSET('IWP12'!Std2EmployeeRequirements, 4, 9, 1, 1))</f>
        <v/>
      </c>
      <c r="J199" s="82" t="str">
        <f ca="1">IF(OFFSET('IWP12'!Std2EmployeeRequirements, 4,10, 1, 1) = 0, "", OFFSET('IWP12'!Std2EmployeeRequirements, 4,10, 1, 1))</f>
        <v/>
      </c>
      <c r="K199" s="82" t="str">
        <f ca="1">IF(OFFSET('IWP12'!Std2EmployeeRequirements, 4, 11, 1, 1) = 0, "", OFFSET('IWP12'!Std2EmployeeRequirements, 4, 11, 1, 1))</f>
        <v/>
      </c>
      <c r="L199" s="87" t="str">
        <f ca="1">IF(OFFSET('IWP12'!Std2EmployeeRequirements, 4, 7, 1, 1) = 0, "", OFFSET('IWP12'!Std2EmployeeRequirements, 4, 7, 1, 1))</f>
        <v/>
      </c>
    </row>
    <row r="200" spans="1:12" x14ac:dyDescent="0.2">
      <c r="A200" s="73" t="s">
        <v>293</v>
      </c>
      <c r="B200" s="82" t="str">
        <f ca="1">IF(OFFSET('IWP12'!Std2EmployeeRequirements, 5, 0, 1, 1) = 0, "", OFFSET('IWP12'!Std2EmployeeRequirements, 5, 0, 1, 1))</f>
        <v/>
      </c>
      <c r="C200" s="82" t="str">
        <f ca="1">IF(OFFSET('IWP12'!Std2EmployeeRequirements, 5, 2, 1, 1) = 0, "", OFFSET('IWP12'!Std2EmployeeRequirements, 5, 2, 1, 1))</f>
        <v/>
      </c>
      <c r="D200" s="82" t="str">
        <f ca="1">IF(OFFSET('IWP12'!Std2EmployeeRequirements, 5, 3, 1, 1) = 0, "", OFFSET('IWP12'!Std2EmployeeRequirements, 5, 3, 1, 1))</f>
        <v/>
      </c>
      <c r="E200" s="82" t="str">
        <f ca="1">IF(OFFSET('IWP12'!Std2EmployeeRequirements, 5, 4, 1, 1) = 0, "", OFFSET('IWP12'!Std2EmployeeRequirements, 5, 4, 1, 1))</f>
        <v/>
      </c>
      <c r="F200" s="82" t="str">
        <f ca="1">IF(OFFSET('IWP12'!Std2EmployeeRequirements, 5,5, 1, 1) = 0, "", OFFSET('IWP12'!Std2EmployeeRequirements, 5,5, 1, 1))</f>
        <v/>
      </c>
      <c r="G200" s="82" t="str">
        <f ca="1">IF(OFFSET('IWP12'!Std2EmployeeRequirements, 5,6, 1, 1) = 0, "", OFFSET('IWP12'!Std2EmployeeRequirements, 5,6, 1, 1))</f>
        <v/>
      </c>
      <c r="H200" s="82" t="str">
        <f ca="1">IF(OFFSET('IWP12'!Std2EmployeeRequirements, 5, 8, 1, 1) = 0, "", OFFSET('IWP12'!Std2EmployeeRequirements, 5, 8, 1, 1))</f>
        <v/>
      </c>
      <c r="I200" s="82" t="str">
        <f ca="1">IF(OFFSET('IWP12'!Std2EmployeeRequirements, 5, 9, 1, 1) = 0, "", OFFSET('IWP12'!Std2EmployeeRequirements, 5, 9, 1, 1))</f>
        <v/>
      </c>
      <c r="J200" s="82" t="str">
        <f ca="1">IF(OFFSET('IWP12'!Std2EmployeeRequirements, 5,10, 1, 1) = 0, "", OFFSET('IWP12'!Std2EmployeeRequirements, 5,10, 1, 1))</f>
        <v/>
      </c>
      <c r="K200" s="82" t="str">
        <f ca="1">IF(OFFSET('IWP12'!Std2EmployeeRequirements, 5, 11, 1, 1) = 0, "", OFFSET('IWP12'!Std2EmployeeRequirements, 5, 11, 1, 1))</f>
        <v/>
      </c>
      <c r="L200" s="87" t="str">
        <f ca="1">IF(OFFSET('IWP12'!Std2EmployeeRequirements, 5, 7, 1, 1) = 0, "", OFFSET('IWP12'!Std2EmployeeRequirements, 5, 7, 1, 1))</f>
        <v/>
      </c>
    </row>
    <row r="201" spans="1:12" x14ac:dyDescent="0.2">
      <c r="A201" s="73" t="s">
        <v>293</v>
      </c>
      <c r="B201" s="82" t="str">
        <f ca="1">IF(OFFSET('IWP12'!Std2EmployeeRequirements, 6, 0, 1, 1) = 0, "", OFFSET('IWP12'!Std2EmployeeRequirements, 6, 0, 1, 1))</f>
        <v/>
      </c>
      <c r="C201" s="82" t="str">
        <f ca="1">IF(OFFSET('IWP12'!Std2EmployeeRequirements, 6, 2, 1, 1) = 0, "", OFFSET('IWP12'!Std2EmployeeRequirements, 6, 2, 1, 1))</f>
        <v/>
      </c>
      <c r="D201" s="82" t="str">
        <f ca="1">IF(OFFSET('IWP12'!Std2EmployeeRequirements, 6, 3, 1, 1) = 0, "", OFFSET('IWP12'!Std2EmployeeRequirements, 6, 3, 1, 1))</f>
        <v/>
      </c>
      <c r="E201" s="82" t="str">
        <f ca="1">IF(OFFSET('IWP12'!Std2EmployeeRequirements, 6, 4, 1, 1) = 0, "", OFFSET('IWP12'!Std2EmployeeRequirements, 6, 4, 1, 1))</f>
        <v/>
      </c>
      <c r="F201" s="82" t="str">
        <f ca="1">IF(OFFSET('IWP12'!Std2EmployeeRequirements, 6,5, 1, 1) = 0, "", OFFSET('IWP12'!Std2EmployeeRequirements, 6,5, 1, 1))</f>
        <v/>
      </c>
      <c r="G201" s="82" t="str">
        <f ca="1">IF(OFFSET('IWP12'!Std2EmployeeRequirements, 6,6, 1, 1) = 0, "", OFFSET('IWP12'!Std2EmployeeRequirements, 6,6, 1, 1))</f>
        <v/>
      </c>
      <c r="H201" s="82" t="str">
        <f ca="1">IF(OFFSET('IWP12'!Std2EmployeeRequirements, 6, 8, 1, 1) = 0, "", OFFSET('IWP12'!Std2EmployeeRequirements, 6, 8, 1, 1))</f>
        <v/>
      </c>
      <c r="I201" s="82" t="str">
        <f ca="1">IF(OFFSET('IWP12'!Std2EmployeeRequirements, 6, 9, 1, 1) = 0, "", OFFSET('IWP12'!Std2EmployeeRequirements, 6, 9, 1, 1))</f>
        <v/>
      </c>
      <c r="J201" s="82" t="str">
        <f ca="1">IF(OFFSET('IWP12'!Std2EmployeeRequirements, 6,10, 1, 1) = 0, "", OFFSET('IWP12'!Std2EmployeeRequirements, 6,10, 1, 1))</f>
        <v/>
      </c>
      <c r="K201" s="82" t="str">
        <f ca="1">IF(OFFSET('IWP12'!Std2EmployeeRequirements, 6, 11, 1, 1) = 0, "", OFFSET('IWP12'!Std2EmployeeRequirements, 6, 11, 1, 1))</f>
        <v/>
      </c>
      <c r="L201" s="87" t="str">
        <f ca="1">IF(OFFSET('IWP12'!Std2EmployeeRequirements, 6, 7, 1, 1) = 0, "", OFFSET('IWP12'!Std2EmployeeRequirements, 6, 7, 1, 1))</f>
        <v/>
      </c>
    </row>
    <row r="202" spans="1:12" x14ac:dyDescent="0.2">
      <c r="A202" s="73" t="s">
        <v>293</v>
      </c>
      <c r="B202" s="82" t="str">
        <f ca="1">IF(OFFSET('IWP12'!Std2EmployeeRequirements, 7, 0, 1, 1) = 0, "", OFFSET('IWP12'!Std2EmployeeRequirements, 7, 0, 1, 1))</f>
        <v/>
      </c>
      <c r="C202" s="82" t="str">
        <f ca="1">IF(OFFSET('IWP12'!Std2EmployeeRequirements, 7, 2, 1, 1) = 0, "", OFFSET('IWP12'!Std2EmployeeRequirements, 7, 2, 1, 1))</f>
        <v/>
      </c>
      <c r="D202" s="82" t="str">
        <f ca="1">IF(OFFSET('IWP12'!Std2EmployeeRequirements, 7, 3, 1, 1) = 0, "", OFFSET('IWP12'!Std2EmployeeRequirements, 7, 3, 1, 1))</f>
        <v/>
      </c>
      <c r="E202" s="82" t="str">
        <f ca="1">IF(OFFSET('IWP12'!Std2EmployeeRequirements, 7, 4, 1, 1) = 0, "", OFFSET('IWP12'!Std2EmployeeRequirements, 7, 4, 1, 1))</f>
        <v/>
      </c>
      <c r="F202" s="82" t="str">
        <f ca="1">IF(OFFSET('IWP12'!Std2EmployeeRequirements, 7,5, 1, 1) = 0, "", OFFSET('IWP12'!Std2EmployeeRequirements, 7,5, 1, 1))</f>
        <v/>
      </c>
      <c r="G202" s="82" t="str">
        <f ca="1">IF(OFFSET('IWP12'!Std2EmployeeRequirements, 7,6, 1, 1) = 0, "", OFFSET('IWP12'!Std2EmployeeRequirements, 7,6, 1, 1))</f>
        <v/>
      </c>
      <c r="H202" s="82" t="str">
        <f ca="1">IF(OFFSET('IWP12'!Std2EmployeeRequirements, 7, 8, 1, 1) = 0, "", OFFSET('IWP12'!Std2EmployeeRequirements, 7, 8, 1, 1))</f>
        <v/>
      </c>
      <c r="I202" s="82" t="str">
        <f ca="1">IF(OFFSET('IWP12'!Std2EmployeeRequirements, 7, 9, 1, 1) = 0, "", OFFSET('IWP12'!Std2EmployeeRequirements, 7, 9, 1, 1))</f>
        <v/>
      </c>
      <c r="J202" s="82" t="str">
        <f ca="1">IF(OFFSET('IWP12'!Std2EmployeeRequirements, 7,10, 1, 1) = 0, "", OFFSET('IWP12'!Std2EmployeeRequirements, 7,10, 1, 1))</f>
        <v/>
      </c>
      <c r="K202" s="82" t="str">
        <f ca="1">IF(OFFSET('IWP12'!Std2EmployeeRequirements, 7, 11, 1, 1) = 0, "", OFFSET('IWP12'!Std2EmployeeRequirements, 7, 11, 1, 1))</f>
        <v/>
      </c>
      <c r="L202" s="87" t="str">
        <f ca="1">IF(OFFSET('IWP12'!Std2EmployeeRequirements, 7, 7, 1, 1) = 0, "", OFFSET('IWP12'!Std2EmployeeRequirements, 7, 7, 1, 1))</f>
        <v/>
      </c>
    </row>
    <row r="203" spans="1:12" x14ac:dyDescent="0.2">
      <c r="A203" s="73" t="s">
        <v>293</v>
      </c>
      <c r="B203" s="82" t="str">
        <f ca="1">IF(OFFSET('IWP12'!Std2EmployeeRequirements, 8, 0, 1, 1) = 0, "", OFFSET('IWP12'!Std2EmployeeRequirements, 8, 0, 1, 1))</f>
        <v/>
      </c>
      <c r="C203" s="82" t="str">
        <f ca="1">IF(OFFSET('IWP12'!Std2EmployeeRequirements, 8, 2, 1, 1) = 0, "", OFFSET('IWP12'!Std2EmployeeRequirements, 8, 2, 1, 1))</f>
        <v/>
      </c>
      <c r="D203" s="82" t="str">
        <f ca="1">IF(OFFSET('IWP12'!Std2EmployeeRequirements, 8, 3, 1, 1) = 0, "", OFFSET('IWP12'!Std2EmployeeRequirements, 8, 3, 1, 1))</f>
        <v/>
      </c>
      <c r="E203" s="82" t="str">
        <f ca="1">IF(OFFSET('IWP12'!Std2EmployeeRequirements, 8, 4, 1, 1) = 0, "", OFFSET('IWP12'!Std2EmployeeRequirements, 8, 4, 1, 1))</f>
        <v/>
      </c>
      <c r="F203" s="82" t="str">
        <f ca="1">IF(OFFSET('IWP12'!Std2EmployeeRequirements, 8,5, 1, 1) = 0, "", OFFSET('IWP12'!Std2EmployeeRequirements, 8,5, 1, 1))</f>
        <v/>
      </c>
      <c r="G203" s="82" t="str">
        <f ca="1">IF(OFFSET('IWP12'!Std2EmployeeRequirements, 8,6, 1, 1) = 0, "", OFFSET('IWP12'!Std2EmployeeRequirements, 8,6, 1, 1))</f>
        <v/>
      </c>
      <c r="H203" s="82" t="str">
        <f ca="1">IF(OFFSET('IWP12'!Std2EmployeeRequirements, 8, 8, 1, 1) = 0, "", OFFSET('IWP12'!Std2EmployeeRequirements, 8, 8, 1, 1))</f>
        <v/>
      </c>
      <c r="I203" s="82" t="str">
        <f ca="1">IF(OFFSET('IWP12'!Std2EmployeeRequirements, 8, 9, 1, 1) = 0, "", OFFSET('IWP12'!Std2EmployeeRequirements, 8, 9, 1, 1))</f>
        <v/>
      </c>
      <c r="J203" s="82" t="str">
        <f ca="1">IF(OFFSET('IWP12'!Std2EmployeeRequirements, 8,10, 1, 1) = 0, "", OFFSET('IWP12'!Std2EmployeeRequirements, 8,10, 1, 1))</f>
        <v/>
      </c>
      <c r="K203" s="82" t="str">
        <f ca="1">IF(OFFSET('IWP12'!Std2EmployeeRequirements, 8, 11, 1, 1) = 0, "", OFFSET('IWP12'!Std2EmployeeRequirements, 8, 11, 1, 1))</f>
        <v/>
      </c>
      <c r="L203" s="87" t="str">
        <f ca="1">IF(OFFSET('IWP12'!Std2EmployeeRequirements, 8, 7, 1, 1) = 0, "", OFFSET('IWP12'!Std2EmployeeRequirements, 8, 7, 1, 1))</f>
        <v/>
      </c>
    </row>
    <row r="204" spans="1:12" x14ac:dyDescent="0.2">
      <c r="A204" s="73" t="s">
        <v>293</v>
      </c>
      <c r="B204" s="82" t="str">
        <f ca="1">IF(OFFSET('IWP12'!Std2EmployeeRequirements, 9, 0, 1, 1) = 0, "", OFFSET('IWP12'!Std2EmployeeRequirements, 9, 0, 1, 1))</f>
        <v/>
      </c>
      <c r="C204" s="82" t="str">
        <f ca="1">IF(OFFSET('IWP12'!Std2EmployeeRequirements, 9, 2, 1, 1) = 0, "", OFFSET('IWP12'!Std2EmployeeRequirements, 9, 2, 1, 1))</f>
        <v/>
      </c>
      <c r="D204" s="82" t="str">
        <f ca="1">IF(OFFSET('IWP12'!Std2EmployeeRequirements, 9, 3, 1, 1) = 0, "", OFFSET('IWP12'!Std2EmployeeRequirements, 9, 3, 1, 1))</f>
        <v/>
      </c>
      <c r="E204" s="82" t="str">
        <f ca="1">IF(OFFSET('IWP12'!Std2EmployeeRequirements, 9, 4, 1, 1) = 0, "", OFFSET('IWP12'!Std2EmployeeRequirements, 9, 4, 1, 1))</f>
        <v/>
      </c>
      <c r="F204" s="82" t="str">
        <f ca="1">IF(OFFSET('IWP12'!Std2EmployeeRequirements, 9,5, 1, 1) = 0, "", OFFSET('IWP12'!Std2EmployeeRequirements, 9,5, 1, 1))</f>
        <v/>
      </c>
      <c r="G204" s="82" t="str">
        <f ca="1">IF(OFFSET('IWP12'!Std2EmployeeRequirements, 9,6, 1, 1) = 0, "", OFFSET('IWP12'!Std2EmployeeRequirements, 9,6, 1, 1))</f>
        <v/>
      </c>
      <c r="H204" s="82" t="str">
        <f ca="1">IF(OFFSET('IWP12'!Std2EmployeeRequirements, 9, 8, 1, 1) = 0, "", OFFSET('IWP12'!Std2EmployeeRequirements, 9, 8, 1, 1))</f>
        <v/>
      </c>
      <c r="I204" s="82" t="str">
        <f ca="1">IF(OFFSET('IWP12'!Std2EmployeeRequirements, 9, 9, 1, 1) = 0, "", OFFSET('IWP12'!Std2EmployeeRequirements, 9, 9, 1, 1))</f>
        <v/>
      </c>
      <c r="J204" s="82" t="str">
        <f ca="1">IF(OFFSET('IWP12'!Std2EmployeeRequirements, 9,10, 1, 1) = 0, "", OFFSET('IWP12'!Std2EmployeeRequirements, 9,10, 1, 1))</f>
        <v/>
      </c>
      <c r="K204" s="82" t="str">
        <f ca="1">IF(OFFSET('IWP12'!Std2EmployeeRequirements, 9, 11, 1, 1) = 0, "", OFFSET('IWP12'!Std2EmployeeRequirements, 9, 11, 1, 1))</f>
        <v/>
      </c>
      <c r="L204" s="87" t="str">
        <f ca="1">IF(OFFSET('IWP12'!Std2EmployeeRequirements, 9, 7, 1, 1) = 0, "", OFFSET('IWP12'!Std2EmployeeRequirements, 9, 7, 1, 1))</f>
        <v/>
      </c>
    </row>
    <row r="205" spans="1:12" x14ac:dyDescent="0.2">
      <c r="A205" s="73" t="s">
        <v>294</v>
      </c>
      <c r="B205" s="82" t="str">
        <f ca="1">IF(OFFSET('IWP13'!Std2EmployeeRequirements, 0, 0, 1, 1) = 0, "", OFFSET('IWP13'!Std2EmployeeRequirements, 0, 0, 1, 1))</f>
        <v/>
      </c>
      <c r="C205" s="82" t="str">
        <f ca="1">IF(OFFSET('IWP13'!Std2EmployeeRequirements, 0, 2, 1, 1) = 0, "", OFFSET('IWP13'!Std2EmployeeRequirements, 0, 2, 1, 1))</f>
        <v/>
      </c>
      <c r="D205" s="82" t="str">
        <f ca="1">IF(OFFSET('IWP13'!Std2EmployeeRequirements, 0, 3, 1, 1) = 0, "", OFFSET('IWP13'!Std2EmployeeRequirements, 0, 3, 1, 1))</f>
        <v/>
      </c>
      <c r="E205" s="82" t="str">
        <f ca="1">IF(OFFSET('IWP13'!Std2EmployeeRequirements, 0, 4, 1, 1) = 0, "", OFFSET('IWP13'!Std2EmployeeRequirements, 0, 4, 1, 1))</f>
        <v/>
      </c>
      <c r="F205" s="82" t="str">
        <f ca="1">IF(OFFSET('IWP13'!Std2EmployeeRequirements, 0,5, 1, 1) = 0, "", OFFSET('IWP13'!Std2EmployeeRequirements, 0,5, 1, 1))</f>
        <v/>
      </c>
      <c r="G205" s="82" t="str">
        <f ca="1">IF(OFFSET('IWP13'!Std2EmployeeRequirements, 0,6, 1, 1) = 0, "", OFFSET('IWP13'!Std2EmployeeRequirements, 0,6, 1, 1))</f>
        <v/>
      </c>
      <c r="H205" s="82" t="str">
        <f ca="1">IF(OFFSET('IWP13'!Std2EmployeeRequirements, 0, 8, 1, 1) = 0, "", OFFSET('IWP13'!Std2EmployeeRequirements, 0, 8, 1, 1))</f>
        <v/>
      </c>
      <c r="I205" s="82" t="str">
        <f ca="1">IF(OFFSET('IWP13'!Std2EmployeeRequirements, 0, 9, 1, 1) = 0, "", OFFSET('IWP13'!Std2EmployeeRequirements, 0, 9, 1, 1))</f>
        <v/>
      </c>
      <c r="J205" s="82" t="str">
        <f ca="1">IF(OFFSET('IWP13'!Std2EmployeeRequirements, 0,10, 1, 1) = 0, "", OFFSET('IWP13'!Std2EmployeeRequirements, 0,10, 1, 1))</f>
        <v/>
      </c>
      <c r="K205" s="82" t="str">
        <f ca="1">IF(OFFSET('IWP13'!Std2EmployeeRequirements, 0, 11, 1, 1) = 0, "", OFFSET('IWP13'!Std2EmployeeRequirements, 0, 11, 1, 1))</f>
        <v/>
      </c>
      <c r="L205" s="87" t="str">
        <f ca="1">IF(OFFSET('IWP13'!Std2EmployeeRequirements, 0, 7, 1, 1) = 0, "", OFFSET('IWP13'!Std2EmployeeRequirements, 0, 7, 1, 1))</f>
        <v/>
      </c>
    </row>
    <row r="206" spans="1:12" x14ac:dyDescent="0.2">
      <c r="A206" s="73" t="s">
        <v>294</v>
      </c>
      <c r="B206" s="82" t="str">
        <f ca="1">IF(OFFSET('IWP13'!Std2EmployeeRequirements, 1, 0, 1, 1) = 0, "", OFFSET('IWP13'!Std2EmployeeRequirements, 1, 0, 1, 1))</f>
        <v/>
      </c>
      <c r="C206" s="82" t="str">
        <f ca="1">IF(OFFSET('IWP13'!Std2EmployeeRequirements, 1, 2, 1, 1) = 0, "", OFFSET('IWP13'!Std2EmployeeRequirements, 1, 2, 1, 1))</f>
        <v/>
      </c>
      <c r="D206" s="82" t="str">
        <f ca="1">IF(OFFSET('IWP13'!Std2EmployeeRequirements, 1, 3, 1, 1) = 0, "", OFFSET('IWP13'!Std2EmployeeRequirements, 1, 3, 1, 1))</f>
        <v/>
      </c>
      <c r="E206" s="82" t="str">
        <f ca="1">IF(OFFSET('IWP13'!Std2EmployeeRequirements, 1, 4, 1, 1) = 0, "", OFFSET('IWP13'!Std2EmployeeRequirements, 1, 4, 1, 1))</f>
        <v/>
      </c>
      <c r="F206" s="82" t="str">
        <f ca="1">IF(OFFSET('IWP13'!Std2EmployeeRequirements, 1,5, 1, 1) = 0, "", OFFSET('IWP13'!Std2EmployeeRequirements, 1,5, 1, 1))</f>
        <v/>
      </c>
      <c r="G206" s="82" t="str">
        <f ca="1">IF(OFFSET('IWP13'!Std2EmployeeRequirements, 1,6, 1, 1) = 0, "", OFFSET('IWP13'!Std2EmployeeRequirements, 1,6, 1, 1))</f>
        <v/>
      </c>
      <c r="H206" s="82" t="str">
        <f ca="1">IF(OFFSET('IWP13'!Std2EmployeeRequirements, 1, 8, 1, 1) = 0, "", OFFSET('IWP13'!Std2EmployeeRequirements, 1, 8, 1, 1))</f>
        <v/>
      </c>
      <c r="I206" s="82" t="str">
        <f ca="1">IF(OFFSET('IWP13'!Std2EmployeeRequirements, 1, 9, 1, 1) = 0, "", OFFSET('IWP13'!Std2EmployeeRequirements, 1, 9, 1, 1))</f>
        <v/>
      </c>
      <c r="J206" s="82" t="str">
        <f ca="1">IF(OFFSET('IWP13'!Std2EmployeeRequirements, 1,10, 1, 1) = 0, "", OFFSET('IWP13'!Std2EmployeeRequirements, 1,10, 1, 1))</f>
        <v/>
      </c>
      <c r="K206" s="82" t="str">
        <f ca="1">IF(OFFSET('IWP13'!Std2EmployeeRequirements, 1, 11, 1, 1) = 0, "", OFFSET('IWP13'!Std2EmployeeRequirements, 1, 11, 1, 1))</f>
        <v/>
      </c>
      <c r="L206" s="87" t="str">
        <f ca="1">IF(OFFSET('IWP13'!Std2EmployeeRequirements, 1, 7, 1, 1) = 0, "", OFFSET('IWP13'!Std2EmployeeRequirements, 1, 7, 1, 1))</f>
        <v/>
      </c>
    </row>
    <row r="207" spans="1:12" x14ac:dyDescent="0.2">
      <c r="A207" s="73" t="s">
        <v>294</v>
      </c>
      <c r="B207" s="82" t="str">
        <f ca="1">IF(OFFSET('IWP13'!Std2EmployeeRequirements, 2, 0, 1, 1) = 0, "", OFFSET('IWP13'!Std2EmployeeRequirements, 2, 0, 1, 1))</f>
        <v/>
      </c>
      <c r="C207" s="82" t="str">
        <f ca="1">IF(OFFSET('IWP13'!Std2EmployeeRequirements, 2, 2, 1, 1) = 0, "", OFFSET('IWP13'!Std2EmployeeRequirements, 2, 2, 1, 1))</f>
        <v/>
      </c>
      <c r="D207" s="82" t="str">
        <f ca="1">IF(OFFSET('IWP13'!Std2EmployeeRequirements, 2, 3, 1, 1) = 0, "", OFFSET('IWP13'!Std2EmployeeRequirements, 2, 3, 1, 1))</f>
        <v/>
      </c>
      <c r="E207" s="82" t="str">
        <f ca="1">IF(OFFSET('IWP13'!Std2EmployeeRequirements, 2, 4, 1, 1) = 0, "", OFFSET('IWP13'!Std2EmployeeRequirements, 2, 4, 1, 1))</f>
        <v/>
      </c>
      <c r="F207" s="82" t="str">
        <f ca="1">IF(OFFSET('IWP13'!Std2EmployeeRequirements, 2,5, 1, 1) = 0, "", OFFSET('IWP13'!Std2EmployeeRequirements, 2,5, 1, 1))</f>
        <v/>
      </c>
      <c r="G207" s="82" t="str">
        <f ca="1">IF(OFFSET('IWP13'!Std2EmployeeRequirements, 2,6, 1, 1) = 0, "", OFFSET('IWP13'!Std2EmployeeRequirements, 2,6, 1, 1))</f>
        <v/>
      </c>
      <c r="H207" s="82" t="str">
        <f ca="1">IF(OFFSET('IWP13'!Std2EmployeeRequirements, 2, 8, 1, 1) = 0, "", OFFSET('IWP13'!Std2EmployeeRequirements, 2, 8, 1, 1))</f>
        <v/>
      </c>
      <c r="I207" s="82" t="str">
        <f ca="1">IF(OFFSET('IWP13'!Std2EmployeeRequirements, 2, 9, 1, 1) = 0, "", OFFSET('IWP13'!Std2EmployeeRequirements, 2, 9, 1, 1))</f>
        <v/>
      </c>
      <c r="J207" s="82" t="str">
        <f ca="1">IF(OFFSET('IWP13'!Std2EmployeeRequirements, 2,10, 1, 1) = 0, "", OFFSET('IWP13'!Std2EmployeeRequirements, 2,10, 1, 1))</f>
        <v/>
      </c>
      <c r="K207" s="82" t="str">
        <f ca="1">IF(OFFSET('IWP13'!Std2EmployeeRequirements, 2, 11, 1, 1) = 0, "", OFFSET('IWP13'!Std2EmployeeRequirements, 2, 11, 1, 1))</f>
        <v/>
      </c>
      <c r="L207" s="87" t="str">
        <f ca="1">IF(OFFSET('IWP13'!Std2EmployeeRequirements, 2, 7, 1, 1) = 0, "", OFFSET('IWP13'!Std2EmployeeRequirements, 2, 7, 1, 1))</f>
        <v/>
      </c>
    </row>
    <row r="208" spans="1:12" x14ac:dyDescent="0.2">
      <c r="A208" s="73" t="s">
        <v>294</v>
      </c>
      <c r="B208" s="82" t="str">
        <f ca="1">IF(OFFSET('IWP13'!Std2EmployeeRequirements, 3, 0, 1, 1) = 0, "", OFFSET('IWP13'!Std2EmployeeRequirements, 3, 0, 1, 1))</f>
        <v/>
      </c>
      <c r="C208" s="82" t="str">
        <f ca="1">IF(OFFSET('IWP13'!Std2EmployeeRequirements, 3, 2, 1, 1) = 0, "", OFFSET('IWP13'!Std2EmployeeRequirements, 3, 2, 1, 1))</f>
        <v/>
      </c>
      <c r="D208" s="82" t="str">
        <f ca="1">IF(OFFSET('IWP13'!Std2EmployeeRequirements, 3, 3, 1, 1) = 0, "", OFFSET('IWP13'!Std2EmployeeRequirements, 3, 3, 1, 1))</f>
        <v/>
      </c>
      <c r="E208" s="82" t="str">
        <f ca="1">IF(OFFSET('IWP13'!Std2EmployeeRequirements, 3, 4, 1, 1) = 0, "", OFFSET('IWP13'!Std2EmployeeRequirements, 3, 4, 1, 1))</f>
        <v/>
      </c>
      <c r="F208" s="82" t="str">
        <f ca="1">IF(OFFSET('IWP13'!Std2EmployeeRequirements, 3,5, 1, 1) = 0, "", OFFSET('IWP13'!Std2EmployeeRequirements, 3,5, 1, 1))</f>
        <v/>
      </c>
      <c r="G208" s="82" t="str">
        <f ca="1">IF(OFFSET('IWP13'!Std2EmployeeRequirements, 3,6, 1, 1) = 0, "", OFFSET('IWP13'!Std2EmployeeRequirements, 3,6, 1, 1))</f>
        <v/>
      </c>
      <c r="H208" s="82" t="str">
        <f ca="1">IF(OFFSET('IWP13'!Std2EmployeeRequirements, 3, 8, 1, 1) = 0, "", OFFSET('IWP13'!Std2EmployeeRequirements, 3, 8, 1, 1))</f>
        <v/>
      </c>
      <c r="I208" s="82" t="str">
        <f ca="1">IF(OFFSET('IWP13'!Std2EmployeeRequirements, 3, 9, 1, 1) = 0, "", OFFSET('IWP13'!Std2EmployeeRequirements, 3, 9, 1, 1))</f>
        <v/>
      </c>
      <c r="J208" s="82" t="str">
        <f ca="1">IF(OFFSET('IWP13'!Std2EmployeeRequirements, 3,10, 1, 1) = 0, "", OFFSET('IWP13'!Std2EmployeeRequirements, 3,10, 1, 1))</f>
        <v/>
      </c>
      <c r="K208" s="82" t="str">
        <f ca="1">IF(OFFSET('IWP13'!Std2EmployeeRequirements, 3, 11, 1, 1) = 0, "", OFFSET('IWP13'!Std2EmployeeRequirements, 3, 11, 1, 1))</f>
        <v/>
      </c>
      <c r="L208" s="87" t="str">
        <f ca="1">IF(OFFSET('IWP13'!Std2EmployeeRequirements, 3, 7, 1, 1) = 0, "", OFFSET('IWP13'!Std2EmployeeRequirements, 3, 7, 1, 1))</f>
        <v/>
      </c>
    </row>
    <row r="209" spans="1:12" x14ac:dyDescent="0.2">
      <c r="A209" s="73" t="s">
        <v>294</v>
      </c>
      <c r="B209" s="82" t="str">
        <f ca="1">IF(OFFSET('IWP13'!Std2EmployeeRequirements, 4, 0, 1, 1) = 0, "", OFFSET('IWP13'!Std2EmployeeRequirements, 4, 0, 1, 1))</f>
        <v/>
      </c>
      <c r="C209" s="82" t="str">
        <f ca="1">IF(OFFSET('IWP13'!Std2EmployeeRequirements, 4, 2, 1, 1) = 0, "", OFFSET('IWP13'!Std2EmployeeRequirements, 4, 2, 1, 1))</f>
        <v/>
      </c>
      <c r="D209" s="82" t="str">
        <f ca="1">IF(OFFSET('IWP13'!Std2EmployeeRequirements, 4, 3, 1, 1) = 0, "", OFFSET('IWP13'!Std2EmployeeRequirements, 4, 3, 1, 1))</f>
        <v/>
      </c>
      <c r="E209" s="82" t="str">
        <f ca="1">IF(OFFSET('IWP13'!Std2EmployeeRequirements, 4, 4, 1, 1) = 0, "", OFFSET('IWP13'!Std2EmployeeRequirements, 4, 4, 1, 1))</f>
        <v/>
      </c>
      <c r="F209" s="82" t="str">
        <f ca="1">IF(OFFSET('IWP13'!Std2EmployeeRequirements, 4,5, 1, 1) = 0, "", OFFSET('IWP13'!Std2EmployeeRequirements, 4,5, 1, 1))</f>
        <v/>
      </c>
      <c r="G209" s="82" t="str">
        <f ca="1">IF(OFFSET('IWP13'!Std2EmployeeRequirements, 4,6, 1, 1) = 0, "", OFFSET('IWP13'!Std2EmployeeRequirements, 4,6, 1, 1))</f>
        <v/>
      </c>
      <c r="H209" s="82" t="str">
        <f ca="1">IF(OFFSET('IWP13'!Std2EmployeeRequirements, 4, 8, 1, 1) = 0, "", OFFSET('IWP13'!Std2EmployeeRequirements, 4, 8, 1, 1))</f>
        <v/>
      </c>
      <c r="I209" s="82" t="str">
        <f ca="1">IF(OFFSET('IWP13'!Std2EmployeeRequirements, 4, 9, 1, 1) = 0, "", OFFSET('IWP13'!Std2EmployeeRequirements, 4, 9, 1, 1))</f>
        <v/>
      </c>
      <c r="J209" s="82" t="str">
        <f ca="1">IF(OFFSET('IWP13'!Std2EmployeeRequirements, 4,10, 1, 1) = 0, "", OFFSET('IWP13'!Std2EmployeeRequirements, 4,10, 1, 1))</f>
        <v/>
      </c>
      <c r="K209" s="82" t="str">
        <f ca="1">IF(OFFSET('IWP13'!Std2EmployeeRequirements, 4, 11, 1, 1) = 0, "", OFFSET('IWP13'!Std2EmployeeRequirements, 4, 11, 1, 1))</f>
        <v/>
      </c>
      <c r="L209" s="87" t="str">
        <f ca="1">IF(OFFSET('IWP13'!Std2EmployeeRequirements, 4, 7, 1, 1) = 0, "", OFFSET('IWP13'!Std2EmployeeRequirements, 4, 7, 1, 1))</f>
        <v/>
      </c>
    </row>
    <row r="210" spans="1:12" x14ac:dyDescent="0.2">
      <c r="A210" s="73" t="s">
        <v>294</v>
      </c>
      <c r="B210" s="82" t="str">
        <f ca="1">IF(OFFSET('IWP13'!Std2EmployeeRequirements, 5, 0, 1, 1) = 0, "", OFFSET('IWP13'!Std2EmployeeRequirements, 5, 0, 1, 1))</f>
        <v/>
      </c>
      <c r="C210" s="82" t="str">
        <f ca="1">IF(OFFSET('IWP13'!Std2EmployeeRequirements, 5, 2, 1, 1) = 0, "", OFFSET('IWP13'!Std2EmployeeRequirements, 5, 2, 1, 1))</f>
        <v/>
      </c>
      <c r="D210" s="82" t="str">
        <f ca="1">IF(OFFSET('IWP13'!Std2EmployeeRequirements, 5, 3, 1, 1) = 0, "", OFFSET('IWP13'!Std2EmployeeRequirements, 5, 3, 1, 1))</f>
        <v/>
      </c>
      <c r="E210" s="82" t="str">
        <f ca="1">IF(OFFSET('IWP13'!Std2EmployeeRequirements, 5, 4, 1, 1) = 0, "", OFFSET('IWP13'!Std2EmployeeRequirements, 5, 4, 1, 1))</f>
        <v/>
      </c>
      <c r="F210" s="82" t="str">
        <f ca="1">IF(OFFSET('IWP13'!Std2EmployeeRequirements, 5,5, 1, 1) = 0, "", OFFSET('IWP13'!Std2EmployeeRequirements, 5,5, 1, 1))</f>
        <v/>
      </c>
      <c r="G210" s="82" t="str">
        <f ca="1">IF(OFFSET('IWP13'!Std2EmployeeRequirements, 5,6, 1, 1) = 0, "", OFFSET('IWP13'!Std2EmployeeRequirements, 5,6, 1, 1))</f>
        <v/>
      </c>
      <c r="H210" s="82" t="str">
        <f ca="1">IF(OFFSET('IWP13'!Std2EmployeeRequirements, 5, 8, 1, 1) = 0, "", OFFSET('IWP13'!Std2EmployeeRequirements, 5, 8, 1, 1))</f>
        <v/>
      </c>
      <c r="I210" s="82" t="str">
        <f ca="1">IF(OFFSET('IWP13'!Std2EmployeeRequirements, 5, 9, 1, 1) = 0, "", OFFSET('IWP13'!Std2EmployeeRequirements, 5, 9, 1, 1))</f>
        <v/>
      </c>
      <c r="J210" s="82" t="str">
        <f ca="1">IF(OFFSET('IWP13'!Std2EmployeeRequirements, 5,10, 1, 1) = 0, "", OFFSET('IWP13'!Std2EmployeeRequirements, 5,10, 1, 1))</f>
        <v/>
      </c>
      <c r="K210" s="82" t="str">
        <f ca="1">IF(OFFSET('IWP13'!Std2EmployeeRequirements, 5, 11, 1, 1) = 0, "", OFFSET('IWP13'!Std2EmployeeRequirements, 5, 11, 1, 1))</f>
        <v/>
      </c>
      <c r="L210" s="87" t="str">
        <f ca="1">IF(OFFSET('IWP13'!Std2EmployeeRequirements, 5, 7, 1, 1) = 0, "", OFFSET('IWP13'!Std2EmployeeRequirements, 5, 7, 1, 1))</f>
        <v/>
      </c>
    </row>
    <row r="211" spans="1:12" x14ac:dyDescent="0.2">
      <c r="A211" s="73" t="s">
        <v>294</v>
      </c>
      <c r="B211" s="82" t="str">
        <f ca="1">IF(OFFSET('IWP13'!Std2EmployeeRequirements, 6, 0, 1, 1) = 0, "", OFFSET('IWP13'!Std2EmployeeRequirements, 6, 0, 1, 1))</f>
        <v/>
      </c>
      <c r="C211" s="82" t="str">
        <f ca="1">IF(OFFSET('IWP13'!Std2EmployeeRequirements, 6, 2, 1, 1) = 0, "", OFFSET('IWP13'!Std2EmployeeRequirements, 6, 2, 1, 1))</f>
        <v/>
      </c>
      <c r="D211" s="82" t="str">
        <f ca="1">IF(OFFSET('IWP13'!Std2EmployeeRequirements, 6, 3, 1, 1) = 0, "", OFFSET('IWP13'!Std2EmployeeRequirements, 6, 3, 1, 1))</f>
        <v/>
      </c>
      <c r="E211" s="82" t="str">
        <f ca="1">IF(OFFSET('IWP13'!Std2EmployeeRequirements, 6, 4, 1, 1) = 0, "", OFFSET('IWP13'!Std2EmployeeRequirements, 6, 4, 1, 1))</f>
        <v/>
      </c>
      <c r="F211" s="82" t="str">
        <f ca="1">IF(OFFSET('IWP13'!Std2EmployeeRequirements, 6,5, 1, 1) = 0, "", OFFSET('IWP13'!Std2EmployeeRequirements, 6,5, 1, 1))</f>
        <v/>
      </c>
      <c r="G211" s="82" t="str">
        <f ca="1">IF(OFFSET('IWP13'!Std2EmployeeRequirements, 6,6, 1, 1) = 0, "", OFFSET('IWP13'!Std2EmployeeRequirements, 6,6, 1, 1))</f>
        <v/>
      </c>
      <c r="H211" s="82" t="str">
        <f ca="1">IF(OFFSET('IWP13'!Std2EmployeeRequirements, 6, 8, 1, 1) = 0, "", OFFSET('IWP13'!Std2EmployeeRequirements, 6, 8, 1, 1))</f>
        <v/>
      </c>
      <c r="I211" s="82" t="str">
        <f ca="1">IF(OFFSET('IWP13'!Std2EmployeeRequirements, 6, 9, 1, 1) = 0, "", OFFSET('IWP13'!Std2EmployeeRequirements, 6, 9, 1, 1))</f>
        <v/>
      </c>
      <c r="J211" s="82" t="str">
        <f ca="1">IF(OFFSET('IWP13'!Std2EmployeeRequirements, 6,10, 1, 1) = 0, "", OFFSET('IWP13'!Std2EmployeeRequirements, 6,10, 1, 1))</f>
        <v/>
      </c>
      <c r="K211" s="82" t="str">
        <f ca="1">IF(OFFSET('IWP13'!Std2EmployeeRequirements, 6, 11, 1, 1) = 0, "", OFFSET('IWP13'!Std2EmployeeRequirements, 6, 11, 1, 1))</f>
        <v/>
      </c>
      <c r="L211" s="87" t="str">
        <f ca="1">IF(OFFSET('IWP13'!Std2EmployeeRequirements, 6, 7, 1, 1) = 0, "", OFFSET('IWP13'!Std2EmployeeRequirements, 6, 7, 1, 1))</f>
        <v/>
      </c>
    </row>
    <row r="212" spans="1:12" x14ac:dyDescent="0.2">
      <c r="A212" s="73" t="s">
        <v>294</v>
      </c>
      <c r="B212" s="82" t="str">
        <f ca="1">IF(OFFSET('IWP13'!Std2EmployeeRequirements, 7, 0, 1, 1) = 0, "", OFFSET('IWP13'!Std2EmployeeRequirements, 7, 0, 1, 1))</f>
        <v/>
      </c>
      <c r="C212" s="82" t="str">
        <f ca="1">IF(OFFSET('IWP13'!Std2EmployeeRequirements, 7, 2, 1, 1) = 0, "", OFFSET('IWP13'!Std2EmployeeRequirements, 7, 2, 1, 1))</f>
        <v/>
      </c>
      <c r="D212" s="82" t="str">
        <f ca="1">IF(OFFSET('IWP13'!Std2EmployeeRequirements, 7, 3, 1, 1) = 0, "", OFFSET('IWP13'!Std2EmployeeRequirements, 7, 3, 1, 1))</f>
        <v/>
      </c>
      <c r="E212" s="82" t="str">
        <f ca="1">IF(OFFSET('IWP13'!Std2EmployeeRequirements, 7, 4, 1, 1) = 0, "", OFFSET('IWP13'!Std2EmployeeRequirements, 7, 4, 1, 1))</f>
        <v/>
      </c>
      <c r="F212" s="82" t="str">
        <f ca="1">IF(OFFSET('IWP13'!Std2EmployeeRequirements, 7,5, 1, 1) = 0, "", OFFSET('IWP13'!Std2EmployeeRequirements, 7,5, 1, 1))</f>
        <v/>
      </c>
      <c r="G212" s="82" t="str">
        <f ca="1">IF(OFFSET('IWP13'!Std2EmployeeRequirements, 7,6, 1, 1) = 0, "", OFFSET('IWP13'!Std2EmployeeRequirements, 7,6, 1, 1))</f>
        <v/>
      </c>
      <c r="H212" s="82" t="str">
        <f ca="1">IF(OFFSET('IWP13'!Std2EmployeeRequirements, 7, 8, 1, 1) = 0, "", OFFSET('IWP13'!Std2EmployeeRequirements, 7, 8, 1, 1))</f>
        <v/>
      </c>
      <c r="I212" s="82" t="str">
        <f ca="1">IF(OFFSET('IWP13'!Std2EmployeeRequirements, 7, 9, 1, 1) = 0, "", OFFSET('IWP13'!Std2EmployeeRequirements, 7, 9, 1, 1))</f>
        <v/>
      </c>
      <c r="J212" s="82" t="str">
        <f ca="1">IF(OFFSET('IWP13'!Std2EmployeeRequirements, 7,10, 1, 1) = 0, "", OFFSET('IWP13'!Std2EmployeeRequirements, 7,10, 1, 1))</f>
        <v/>
      </c>
      <c r="K212" s="82" t="str">
        <f ca="1">IF(OFFSET('IWP13'!Std2EmployeeRequirements, 7, 11, 1, 1) = 0, "", OFFSET('IWP13'!Std2EmployeeRequirements, 7, 11, 1, 1))</f>
        <v/>
      </c>
      <c r="L212" s="87" t="str">
        <f ca="1">IF(OFFSET('IWP13'!Std2EmployeeRequirements, 7, 7, 1, 1) = 0, "", OFFSET('IWP13'!Std2EmployeeRequirements, 7, 7, 1, 1))</f>
        <v/>
      </c>
    </row>
    <row r="213" spans="1:12" x14ac:dyDescent="0.2">
      <c r="A213" s="73" t="s">
        <v>294</v>
      </c>
      <c r="B213" s="82" t="str">
        <f ca="1">IF(OFFSET('IWP13'!Std2EmployeeRequirements, 8, 0, 1, 1) = 0, "", OFFSET('IWP13'!Std2EmployeeRequirements, 8, 0, 1, 1))</f>
        <v/>
      </c>
      <c r="C213" s="82" t="str">
        <f ca="1">IF(OFFSET('IWP13'!Std2EmployeeRequirements, 8, 2, 1, 1) = 0, "", OFFSET('IWP13'!Std2EmployeeRequirements, 8, 2, 1, 1))</f>
        <v/>
      </c>
      <c r="D213" s="82" t="str">
        <f ca="1">IF(OFFSET('IWP13'!Std2EmployeeRequirements, 8, 3, 1, 1) = 0, "", OFFSET('IWP13'!Std2EmployeeRequirements, 8, 3, 1, 1))</f>
        <v/>
      </c>
      <c r="E213" s="82" t="str">
        <f ca="1">IF(OFFSET('IWP13'!Std2EmployeeRequirements, 8, 4, 1, 1) = 0, "", OFFSET('IWP13'!Std2EmployeeRequirements, 8, 4, 1, 1))</f>
        <v/>
      </c>
      <c r="F213" s="82" t="str">
        <f ca="1">IF(OFFSET('IWP13'!Std2EmployeeRequirements, 8,5, 1, 1) = 0, "", OFFSET('IWP13'!Std2EmployeeRequirements, 8,5, 1, 1))</f>
        <v/>
      </c>
      <c r="G213" s="82" t="str">
        <f ca="1">IF(OFFSET('IWP13'!Std2EmployeeRequirements, 8,6, 1, 1) = 0, "", OFFSET('IWP13'!Std2EmployeeRequirements, 8,6, 1, 1))</f>
        <v/>
      </c>
      <c r="H213" s="82" t="str">
        <f ca="1">IF(OFFSET('IWP13'!Std2EmployeeRequirements, 8, 8, 1, 1) = 0, "", OFFSET('IWP13'!Std2EmployeeRequirements, 8, 8, 1, 1))</f>
        <v/>
      </c>
      <c r="I213" s="82" t="str">
        <f ca="1">IF(OFFSET('IWP13'!Std2EmployeeRequirements, 8, 9, 1, 1) = 0, "", OFFSET('IWP13'!Std2EmployeeRequirements, 8, 9, 1, 1))</f>
        <v/>
      </c>
      <c r="J213" s="82" t="str">
        <f ca="1">IF(OFFSET('IWP13'!Std2EmployeeRequirements, 8,10, 1, 1) = 0, "", OFFSET('IWP13'!Std2EmployeeRequirements, 8,10, 1, 1))</f>
        <v/>
      </c>
      <c r="K213" s="82" t="str">
        <f ca="1">IF(OFFSET('IWP13'!Std2EmployeeRequirements, 8, 11, 1, 1) = 0, "", OFFSET('IWP13'!Std2EmployeeRequirements, 8, 11, 1, 1))</f>
        <v/>
      </c>
      <c r="L213" s="87" t="str">
        <f ca="1">IF(OFFSET('IWP13'!Std2EmployeeRequirements, 8, 7, 1, 1) = 0, "", OFFSET('IWP13'!Std2EmployeeRequirements, 8, 7, 1, 1))</f>
        <v/>
      </c>
    </row>
    <row r="214" spans="1:12" x14ac:dyDescent="0.2">
      <c r="A214" s="73" t="s">
        <v>294</v>
      </c>
      <c r="B214" s="82" t="str">
        <f ca="1">IF(OFFSET('IWP13'!Std2EmployeeRequirements, 9, 0, 1, 1) = 0, "", OFFSET('IWP13'!Std2EmployeeRequirements, 9, 0, 1, 1))</f>
        <v/>
      </c>
      <c r="C214" s="82" t="str">
        <f ca="1">IF(OFFSET('IWP13'!Std2EmployeeRequirements, 9, 2, 1, 1) = 0, "", OFFSET('IWP13'!Std2EmployeeRequirements, 9, 2, 1, 1))</f>
        <v/>
      </c>
      <c r="D214" s="82" t="str">
        <f ca="1">IF(OFFSET('IWP13'!Std2EmployeeRequirements, 9, 3, 1, 1) = 0, "", OFFSET('IWP13'!Std2EmployeeRequirements, 9, 3, 1, 1))</f>
        <v/>
      </c>
      <c r="E214" s="82" t="str">
        <f ca="1">IF(OFFSET('IWP13'!Std2EmployeeRequirements, 9, 4, 1, 1) = 0, "", OFFSET('IWP13'!Std2EmployeeRequirements, 9, 4, 1, 1))</f>
        <v/>
      </c>
      <c r="F214" s="82" t="str">
        <f ca="1">IF(OFFSET('IWP13'!Std2EmployeeRequirements, 9,5, 1, 1) = 0, "", OFFSET('IWP13'!Std2EmployeeRequirements, 9,5, 1, 1))</f>
        <v/>
      </c>
      <c r="G214" s="82" t="str">
        <f ca="1">IF(OFFSET('IWP13'!Std2EmployeeRequirements, 9,6, 1, 1) = 0, "", OFFSET('IWP13'!Std2EmployeeRequirements, 9,6, 1, 1))</f>
        <v/>
      </c>
      <c r="H214" s="82" t="str">
        <f ca="1">IF(OFFSET('IWP13'!Std2EmployeeRequirements, 9, 8, 1, 1) = 0, "", OFFSET('IWP13'!Std2EmployeeRequirements, 9, 8, 1, 1))</f>
        <v/>
      </c>
      <c r="I214" s="82" t="str">
        <f ca="1">IF(OFFSET('IWP13'!Std2EmployeeRequirements, 9, 9, 1, 1) = 0, "", OFFSET('IWP13'!Std2EmployeeRequirements, 9, 9, 1, 1))</f>
        <v/>
      </c>
      <c r="J214" s="82" t="str">
        <f ca="1">IF(OFFSET('IWP13'!Std2EmployeeRequirements, 9,10, 1, 1) = 0, "", OFFSET('IWP13'!Std2EmployeeRequirements, 9,10, 1, 1))</f>
        <v/>
      </c>
      <c r="K214" s="82" t="str">
        <f ca="1">IF(OFFSET('IWP13'!Std2EmployeeRequirements, 9, 11, 1, 1) = 0, "", OFFSET('IWP13'!Std2EmployeeRequirements, 9, 11, 1, 1))</f>
        <v/>
      </c>
      <c r="L214" s="87" t="str">
        <f ca="1">IF(OFFSET('IWP13'!Std2EmployeeRequirements, 9, 7, 1, 1) = 0, "", OFFSET('IWP13'!Std2EmployeeRequirements, 9, 7, 1, 1))</f>
        <v/>
      </c>
    </row>
    <row r="215" spans="1:12" x14ac:dyDescent="0.2">
      <c r="A215" s="73" t="s">
        <v>295</v>
      </c>
      <c r="B215" s="82" t="str">
        <f ca="1">IF(OFFSET('IWP14'!Std2EmployeeRequirements, 0, 0, 1, 1) = 0, "", OFFSET('IWP14'!Std2EmployeeRequirements, 0, 0, 1, 1))</f>
        <v/>
      </c>
      <c r="C215" s="82" t="str">
        <f ca="1">IF(OFFSET('IWP14'!Std2EmployeeRequirements, 0, 2, 1, 1) = 0, "", OFFSET('IWP14'!Std2EmployeeRequirements, 0, 2, 1, 1))</f>
        <v/>
      </c>
      <c r="D215" s="82" t="str">
        <f ca="1">IF(OFFSET('IWP14'!Std2EmployeeRequirements, 0, 3, 1, 1) = 0, "", OFFSET('IWP14'!Std2EmployeeRequirements, 0, 3, 1, 1))</f>
        <v/>
      </c>
      <c r="E215" s="82" t="str">
        <f ca="1">IF(OFFSET('IWP14'!Std2EmployeeRequirements, 0, 4, 1, 1) = 0, "", OFFSET('IWP14'!Std2EmployeeRequirements, 0, 4, 1, 1))</f>
        <v/>
      </c>
      <c r="F215" s="82" t="str">
        <f ca="1">IF(OFFSET('IWP14'!Std2EmployeeRequirements, 0,5, 1, 1) = 0, "", OFFSET('IWP14'!Std2EmployeeRequirements, 0,5, 1, 1))</f>
        <v/>
      </c>
      <c r="G215" s="82" t="str">
        <f ca="1">IF(OFFSET('IWP14'!Std2EmployeeRequirements, 0,6, 1, 1) = 0, "", OFFSET('IWP14'!Std2EmployeeRequirements, 0,6, 1, 1))</f>
        <v/>
      </c>
      <c r="H215" s="82" t="str">
        <f ca="1">IF(OFFSET('IWP14'!Std2EmployeeRequirements, 0, 8, 1, 1) = 0, "", OFFSET('IWP14'!Std2EmployeeRequirements, 0, 8, 1, 1))</f>
        <v/>
      </c>
      <c r="I215" s="82" t="str">
        <f ca="1">IF(OFFSET('IWP14'!Std2EmployeeRequirements, 0, 9, 1, 1) = 0, "", OFFSET('IWP14'!Std2EmployeeRequirements, 0, 9, 1, 1))</f>
        <v/>
      </c>
      <c r="J215" s="82" t="str">
        <f ca="1">IF(OFFSET('IWP14'!Std2EmployeeRequirements, 0,10, 1, 1) = 0, "", OFFSET('IWP14'!Std2EmployeeRequirements, 0,10, 1, 1))</f>
        <v/>
      </c>
      <c r="K215" s="82" t="str">
        <f ca="1">IF(OFFSET('IWP14'!Std2EmployeeRequirements, 0, 11, 1, 1) = 0, "", OFFSET('IWP14'!Std2EmployeeRequirements, 0, 11, 1, 1))</f>
        <v/>
      </c>
      <c r="L215" s="87" t="str">
        <f ca="1">IF(OFFSET('IWP14'!Std2EmployeeRequirements, 0, 7, 1, 1) = 0, "", OFFSET('IWP14'!Std2EmployeeRequirements, 0, 7, 1, 1))</f>
        <v/>
      </c>
    </row>
    <row r="216" spans="1:12" x14ac:dyDescent="0.2">
      <c r="A216" s="73" t="s">
        <v>295</v>
      </c>
      <c r="B216" s="82" t="str">
        <f ca="1">IF(OFFSET('IWP14'!Std2EmployeeRequirements, 1, 0, 1, 1) = 0, "", OFFSET('IWP14'!Std2EmployeeRequirements, 1, 0, 1, 1))</f>
        <v/>
      </c>
      <c r="C216" s="82" t="str">
        <f ca="1">IF(OFFSET('IWP14'!Std2EmployeeRequirements, 1, 2, 1, 1) = 0, "", OFFSET('IWP14'!Std2EmployeeRequirements, 1, 2, 1, 1))</f>
        <v/>
      </c>
      <c r="D216" s="82" t="str">
        <f ca="1">IF(OFFSET('IWP14'!Std2EmployeeRequirements, 1, 3, 1, 1) = 0, "", OFFSET('IWP14'!Std2EmployeeRequirements, 1, 3, 1, 1))</f>
        <v/>
      </c>
      <c r="E216" s="82" t="str">
        <f ca="1">IF(OFFSET('IWP14'!Std2EmployeeRequirements, 1, 4, 1, 1) = 0, "", OFFSET('IWP14'!Std2EmployeeRequirements, 1, 4, 1, 1))</f>
        <v/>
      </c>
      <c r="F216" s="82" t="str">
        <f ca="1">IF(OFFSET('IWP14'!Std2EmployeeRequirements, 1,5, 1, 1) = 0, "", OFFSET('IWP14'!Std2EmployeeRequirements, 1,5, 1, 1))</f>
        <v/>
      </c>
      <c r="G216" s="82" t="str">
        <f ca="1">IF(OFFSET('IWP14'!Std2EmployeeRequirements, 1,6, 1, 1) = 0, "", OFFSET('IWP14'!Std2EmployeeRequirements, 1,6, 1, 1))</f>
        <v/>
      </c>
      <c r="H216" s="82" t="str">
        <f ca="1">IF(OFFSET('IWP14'!Std2EmployeeRequirements, 1, 8, 1, 1) = 0, "", OFFSET('IWP14'!Std2EmployeeRequirements, 1, 8, 1, 1))</f>
        <v/>
      </c>
      <c r="I216" s="82" t="str">
        <f ca="1">IF(OFFSET('IWP14'!Std2EmployeeRequirements, 1, 9, 1, 1) = 0, "", OFFSET('IWP14'!Std2EmployeeRequirements, 1, 9, 1, 1))</f>
        <v/>
      </c>
      <c r="J216" s="82" t="str">
        <f ca="1">IF(OFFSET('IWP14'!Std2EmployeeRequirements, 1,10, 1, 1) = 0, "", OFFSET('IWP14'!Std2EmployeeRequirements, 1,10, 1, 1))</f>
        <v/>
      </c>
      <c r="K216" s="82" t="str">
        <f ca="1">IF(OFFSET('IWP14'!Std2EmployeeRequirements, 1, 11, 1, 1) = 0, "", OFFSET('IWP14'!Std2EmployeeRequirements, 1, 11, 1, 1))</f>
        <v/>
      </c>
      <c r="L216" s="87" t="str">
        <f ca="1">IF(OFFSET('IWP14'!Std2EmployeeRequirements, 1, 7, 1, 1) = 0, "", OFFSET('IWP14'!Std2EmployeeRequirements, 1, 7, 1, 1))</f>
        <v/>
      </c>
    </row>
    <row r="217" spans="1:12" x14ac:dyDescent="0.2">
      <c r="A217" s="73" t="s">
        <v>295</v>
      </c>
      <c r="B217" s="82" t="str">
        <f ca="1">IF(OFFSET('IWP14'!Std2EmployeeRequirements, 2, 0, 1, 1) = 0, "", OFFSET('IWP14'!Std2EmployeeRequirements, 2, 0, 1, 1))</f>
        <v/>
      </c>
      <c r="C217" s="82" t="str">
        <f ca="1">IF(OFFSET('IWP14'!Std2EmployeeRequirements, 2, 2, 1, 1) = 0, "", OFFSET('IWP14'!Std2EmployeeRequirements, 2, 2, 1, 1))</f>
        <v/>
      </c>
      <c r="D217" s="82" t="str">
        <f ca="1">IF(OFFSET('IWP14'!Std2EmployeeRequirements, 2, 3, 1, 1) = 0, "", OFFSET('IWP14'!Std2EmployeeRequirements, 2, 3, 1, 1))</f>
        <v/>
      </c>
      <c r="E217" s="82" t="str">
        <f ca="1">IF(OFFSET('IWP14'!Std2EmployeeRequirements, 2, 4, 1, 1) = 0, "", OFFSET('IWP14'!Std2EmployeeRequirements, 2, 4, 1, 1))</f>
        <v/>
      </c>
      <c r="F217" s="82" t="str">
        <f ca="1">IF(OFFSET('IWP14'!Std2EmployeeRequirements, 2,5, 1, 1) = 0, "", OFFSET('IWP14'!Std2EmployeeRequirements, 2,5, 1, 1))</f>
        <v/>
      </c>
      <c r="G217" s="82" t="str">
        <f ca="1">IF(OFFSET('IWP14'!Std2EmployeeRequirements, 2,6, 1, 1) = 0, "", OFFSET('IWP14'!Std2EmployeeRequirements, 2,6, 1, 1))</f>
        <v/>
      </c>
      <c r="H217" s="82" t="str">
        <f ca="1">IF(OFFSET('IWP14'!Std2EmployeeRequirements, 2, 8, 1, 1) = 0, "", OFFSET('IWP14'!Std2EmployeeRequirements, 2, 8, 1, 1))</f>
        <v/>
      </c>
      <c r="I217" s="82" t="str">
        <f ca="1">IF(OFFSET('IWP14'!Std2EmployeeRequirements, 2, 9, 1, 1) = 0, "", OFFSET('IWP14'!Std2EmployeeRequirements, 2, 9, 1, 1))</f>
        <v/>
      </c>
      <c r="J217" s="82" t="str">
        <f ca="1">IF(OFFSET('IWP14'!Std2EmployeeRequirements, 2,10, 1, 1) = 0, "", OFFSET('IWP14'!Std2EmployeeRequirements, 2,10, 1, 1))</f>
        <v/>
      </c>
      <c r="K217" s="82" t="str">
        <f ca="1">IF(OFFSET('IWP14'!Std2EmployeeRequirements, 2, 11, 1, 1) = 0, "", OFFSET('IWP14'!Std2EmployeeRequirements, 2, 11, 1, 1))</f>
        <v/>
      </c>
      <c r="L217" s="87" t="str">
        <f ca="1">IF(OFFSET('IWP14'!Std2EmployeeRequirements, 2, 7, 1, 1) = 0, "", OFFSET('IWP14'!Std2EmployeeRequirements, 2, 7, 1, 1))</f>
        <v/>
      </c>
    </row>
    <row r="218" spans="1:12" x14ac:dyDescent="0.2">
      <c r="A218" s="73" t="s">
        <v>295</v>
      </c>
      <c r="B218" s="82" t="str">
        <f ca="1">IF(OFFSET('IWP14'!Std2EmployeeRequirements, 3, 0, 1, 1) = 0, "", OFFSET('IWP14'!Std2EmployeeRequirements, 3, 0, 1, 1))</f>
        <v/>
      </c>
      <c r="C218" s="82" t="str">
        <f ca="1">IF(OFFSET('IWP14'!Std2EmployeeRequirements, 3, 2, 1, 1) = 0, "", OFFSET('IWP14'!Std2EmployeeRequirements, 3, 2, 1, 1))</f>
        <v/>
      </c>
      <c r="D218" s="82" t="str">
        <f ca="1">IF(OFFSET('IWP14'!Std2EmployeeRequirements, 3, 3, 1, 1) = 0, "", OFFSET('IWP14'!Std2EmployeeRequirements, 3, 3, 1, 1))</f>
        <v/>
      </c>
      <c r="E218" s="82" t="str">
        <f ca="1">IF(OFFSET('IWP14'!Std2EmployeeRequirements, 3, 4, 1, 1) = 0, "", OFFSET('IWP14'!Std2EmployeeRequirements, 3, 4, 1, 1))</f>
        <v/>
      </c>
      <c r="F218" s="82" t="str">
        <f ca="1">IF(OFFSET('IWP14'!Std2EmployeeRequirements, 3,5, 1, 1) = 0, "", OFFSET('IWP14'!Std2EmployeeRequirements, 3,5, 1, 1))</f>
        <v/>
      </c>
      <c r="G218" s="82" t="str">
        <f ca="1">IF(OFFSET('IWP14'!Std2EmployeeRequirements, 3,6, 1, 1) = 0, "", OFFSET('IWP14'!Std2EmployeeRequirements, 3,6, 1, 1))</f>
        <v/>
      </c>
      <c r="H218" s="82" t="str">
        <f ca="1">IF(OFFSET('IWP14'!Std2EmployeeRequirements, 3, 8, 1, 1) = 0, "", OFFSET('IWP14'!Std2EmployeeRequirements, 3, 8, 1, 1))</f>
        <v/>
      </c>
      <c r="I218" s="82" t="str">
        <f ca="1">IF(OFFSET('IWP14'!Std2EmployeeRequirements, 3, 9, 1, 1) = 0, "", OFFSET('IWP14'!Std2EmployeeRequirements, 3, 9, 1, 1))</f>
        <v/>
      </c>
      <c r="J218" s="82" t="str">
        <f ca="1">IF(OFFSET('IWP14'!Std2EmployeeRequirements, 3,10, 1, 1) = 0, "", OFFSET('IWP14'!Std2EmployeeRequirements, 3,10, 1, 1))</f>
        <v/>
      </c>
      <c r="K218" s="82" t="str">
        <f ca="1">IF(OFFSET('IWP14'!Std2EmployeeRequirements, 3, 11, 1, 1) = 0, "", OFFSET('IWP14'!Std2EmployeeRequirements, 3, 11, 1, 1))</f>
        <v/>
      </c>
      <c r="L218" s="87" t="str">
        <f ca="1">IF(OFFSET('IWP14'!Std2EmployeeRequirements, 3, 7, 1, 1) = 0, "", OFFSET('IWP14'!Std2EmployeeRequirements, 3, 7, 1, 1))</f>
        <v/>
      </c>
    </row>
    <row r="219" spans="1:12" x14ac:dyDescent="0.2">
      <c r="A219" s="73" t="s">
        <v>295</v>
      </c>
      <c r="B219" s="82" t="str">
        <f ca="1">IF(OFFSET('IWP14'!Std2EmployeeRequirements, 4, 0, 1, 1) = 0, "", OFFSET('IWP14'!Std2EmployeeRequirements, 4, 0, 1, 1))</f>
        <v/>
      </c>
      <c r="C219" s="82" t="str">
        <f ca="1">IF(OFFSET('IWP14'!Std2EmployeeRequirements, 4, 2, 1, 1) = 0, "", OFFSET('IWP14'!Std2EmployeeRequirements, 4, 2, 1, 1))</f>
        <v/>
      </c>
      <c r="D219" s="82" t="str">
        <f ca="1">IF(OFFSET('IWP14'!Std2EmployeeRequirements, 4, 3, 1, 1) = 0, "", OFFSET('IWP14'!Std2EmployeeRequirements, 4, 3, 1, 1))</f>
        <v/>
      </c>
      <c r="E219" s="82" t="str">
        <f ca="1">IF(OFFSET('IWP14'!Std2EmployeeRequirements, 4, 4, 1, 1) = 0, "", OFFSET('IWP14'!Std2EmployeeRequirements, 4, 4, 1, 1))</f>
        <v/>
      </c>
      <c r="F219" s="82" t="str">
        <f ca="1">IF(OFFSET('IWP14'!Std2EmployeeRequirements, 4,5, 1, 1) = 0, "", OFFSET('IWP14'!Std2EmployeeRequirements, 4,5, 1, 1))</f>
        <v/>
      </c>
      <c r="G219" s="82" t="str">
        <f ca="1">IF(OFFSET('IWP14'!Std2EmployeeRequirements, 4,6, 1, 1) = 0, "", OFFSET('IWP14'!Std2EmployeeRequirements, 4,6, 1, 1))</f>
        <v/>
      </c>
      <c r="H219" s="82" t="str">
        <f ca="1">IF(OFFSET('IWP14'!Std2EmployeeRequirements, 4, 8, 1, 1) = 0, "", OFFSET('IWP14'!Std2EmployeeRequirements, 4, 8, 1, 1))</f>
        <v/>
      </c>
      <c r="I219" s="82" t="str">
        <f ca="1">IF(OFFSET('IWP14'!Std2EmployeeRequirements, 4, 9, 1, 1) = 0, "", OFFSET('IWP14'!Std2EmployeeRequirements, 4, 9, 1, 1))</f>
        <v/>
      </c>
      <c r="J219" s="82" t="str">
        <f ca="1">IF(OFFSET('IWP14'!Std2EmployeeRequirements, 4,10, 1, 1) = 0, "", OFFSET('IWP14'!Std2EmployeeRequirements, 4,10, 1, 1))</f>
        <v/>
      </c>
      <c r="K219" s="82" t="str">
        <f ca="1">IF(OFFSET('IWP14'!Std2EmployeeRequirements, 4, 11, 1, 1) = 0, "", OFFSET('IWP14'!Std2EmployeeRequirements, 4, 11, 1, 1))</f>
        <v/>
      </c>
      <c r="L219" s="87" t="str">
        <f ca="1">IF(OFFSET('IWP14'!Std2EmployeeRequirements, 4, 7, 1, 1) = 0, "", OFFSET('IWP14'!Std2EmployeeRequirements, 4, 7, 1, 1))</f>
        <v/>
      </c>
    </row>
    <row r="220" spans="1:12" x14ac:dyDescent="0.2">
      <c r="A220" s="73" t="s">
        <v>295</v>
      </c>
      <c r="B220" s="82" t="str">
        <f ca="1">IF(OFFSET('IWP14'!Std2EmployeeRequirements, 5, 0, 1, 1) = 0, "", OFFSET('IWP14'!Std2EmployeeRequirements, 5, 0, 1, 1))</f>
        <v/>
      </c>
      <c r="C220" s="82" t="str">
        <f ca="1">IF(OFFSET('IWP14'!Std2EmployeeRequirements, 5, 2, 1, 1) = 0, "", OFFSET('IWP14'!Std2EmployeeRequirements, 5, 2, 1, 1))</f>
        <v/>
      </c>
      <c r="D220" s="82" t="str">
        <f ca="1">IF(OFFSET('IWP14'!Std2EmployeeRequirements, 5, 3, 1, 1) = 0, "", OFFSET('IWP14'!Std2EmployeeRequirements, 5, 3, 1, 1))</f>
        <v/>
      </c>
      <c r="E220" s="82" t="str">
        <f ca="1">IF(OFFSET('IWP14'!Std2EmployeeRequirements, 5, 4, 1, 1) = 0, "", OFFSET('IWP14'!Std2EmployeeRequirements, 5, 4, 1, 1))</f>
        <v/>
      </c>
      <c r="F220" s="82" t="str">
        <f ca="1">IF(OFFSET('IWP14'!Std2EmployeeRequirements, 5,5, 1, 1) = 0, "", OFFSET('IWP14'!Std2EmployeeRequirements, 5,5, 1, 1))</f>
        <v/>
      </c>
      <c r="G220" s="82" t="str">
        <f ca="1">IF(OFFSET('IWP14'!Std2EmployeeRequirements, 5,6, 1, 1) = 0, "", OFFSET('IWP14'!Std2EmployeeRequirements, 5,6, 1, 1))</f>
        <v/>
      </c>
      <c r="H220" s="82" t="str">
        <f ca="1">IF(OFFSET('IWP14'!Std2EmployeeRequirements, 5, 8, 1, 1) = 0, "", OFFSET('IWP14'!Std2EmployeeRequirements, 5, 8, 1, 1))</f>
        <v/>
      </c>
      <c r="I220" s="82" t="str">
        <f ca="1">IF(OFFSET('IWP14'!Std2EmployeeRequirements, 5, 9, 1, 1) = 0, "", OFFSET('IWP14'!Std2EmployeeRequirements, 5, 9, 1, 1))</f>
        <v/>
      </c>
      <c r="J220" s="82" t="str">
        <f ca="1">IF(OFFSET('IWP14'!Std2EmployeeRequirements, 5,10, 1, 1) = 0, "", OFFSET('IWP14'!Std2EmployeeRequirements, 5,10, 1, 1))</f>
        <v/>
      </c>
      <c r="K220" s="82" t="str">
        <f ca="1">IF(OFFSET('IWP14'!Std2EmployeeRequirements, 5, 11, 1, 1) = 0, "", OFFSET('IWP14'!Std2EmployeeRequirements, 5, 11, 1, 1))</f>
        <v/>
      </c>
      <c r="L220" s="87" t="str">
        <f ca="1">IF(OFFSET('IWP14'!Std2EmployeeRequirements, 5, 7, 1, 1) = 0, "", OFFSET('IWP14'!Std2EmployeeRequirements, 5, 7, 1, 1))</f>
        <v/>
      </c>
    </row>
    <row r="221" spans="1:12" x14ac:dyDescent="0.2">
      <c r="A221" s="73" t="s">
        <v>295</v>
      </c>
      <c r="B221" s="82" t="str">
        <f ca="1">IF(OFFSET('IWP14'!Std2EmployeeRequirements, 6, 0, 1, 1) = 0, "", OFFSET('IWP14'!Std2EmployeeRequirements, 6, 0, 1, 1))</f>
        <v/>
      </c>
      <c r="C221" s="82" t="str">
        <f ca="1">IF(OFFSET('IWP14'!Std2EmployeeRequirements, 6, 2, 1, 1) = 0, "", OFFSET('IWP14'!Std2EmployeeRequirements, 6, 2, 1, 1))</f>
        <v/>
      </c>
      <c r="D221" s="82" t="str">
        <f ca="1">IF(OFFSET('IWP14'!Std2EmployeeRequirements, 6, 3, 1, 1) = 0, "", OFFSET('IWP14'!Std2EmployeeRequirements, 6, 3, 1, 1))</f>
        <v/>
      </c>
      <c r="E221" s="82" t="str">
        <f ca="1">IF(OFFSET('IWP14'!Std2EmployeeRequirements, 6, 4, 1, 1) = 0, "", OFFSET('IWP14'!Std2EmployeeRequirements, 6, 4, 1, 1))</f>
        <v/>
      </c>
      <c r="F221" s="82" t="str">
        <f ca="1">IF(OFFSET('IWP14'!Std2EmployeeRequirements, 6,5, 1, 1) = 0, "", OFFSET('IWP14'!Std2EmployeeRequirements, 6,5, 1, 1))</f>
        <v/>
      </c>
      <c r="G221" s="82" t="str">
        <f ca="1">IF(OFFSET('IWP14'!Std2EmployeeRequirements, 6,6, 1, 1) = 0, "", OFFSET('IWP14'!Std2EmployeeRequirements, 6,6, 1, 1))</f>
        <v/>
      </c>
      <c r="H221" s="82" t="str">
        <f ca="1">IF(OFFSET('IWP14'!Std2EmployeeRequirements, 6, 8, 1, 1) = 0, "", OFFSET('IWP14'!Std2EmployeeRequirements, 6, 8, 1, 1))</f>
        <v/>
      </c>
      <c r="I221" s="82" t="str">
        <f ca="1">IF(OFFSET('IWP14'!Std2EmployeeRequirements, 6, 9, 1, 1) = 0, "", OFFSET('IWP14'!Std2EmployeeRequirements, 6, 9, 1, 1))</f>
        <v/>
      </c>
      <c r="J221" s="82" t="str">
        <f ca="1">IF(OFFSET('IWP14'!Std2EmployeeRequirements, 6,10, 1, 1) = 0, "", OFFSET('IWP14'!Std2EmployeeRequirements, 6,10, 1, 1))</f>
        <v/>
      </c>
      <c r="K221" s="82" t="str">
        <f ca="1">IF(OFFSET('IWP14'!Std2EmployeeRequirements, 6, 11, 1, 1) = 0, "", OFFSET('IWP14'!Std2EmployeeRequirements, 6, 11, 1, 1))</f>
        <v/>
      </c>
      <c r="L221" s="87" t="str">
        <f ca="1">IF(OFFSET('IWP14'!Std2EmployeeRequirements, 6, 7, 1, 1) = 0, "", OFFSET('IWP14'!Std2EmployeeRequirements, 6, 7, 1, 1))</f>
        <v/>
      </c>
    </row>
    <row r="222" spans="1:12" x14ac:dyDescent="0.2">
      <c r="A222" s="73" t="s">
        <v>295</v>
      </c>
      <c r="B222" s="82" t="str">
        <f ca="1">IF(OFFSET('IWP14'!Std2EmployeeRequirements, 7, 0, 1, 1) = 0, "", OFFSET('IWP14'!Std2EmployeeRequirements, 7, 0, 1, 1))</f>
        <v/>
      </c>
      <c r="C222" s="82" t="str">
        <f ca="1">IF(OFFSET('IWP14'!Std2EmployeeRequirements, 7, 2, 1, 1) = 0, "", OFFSET('IWP14'!Std2EmployeeRequirements, 7, 2, 1, 1))</f>
        <v/>
      </c>
      <c r="D222" s="82" t="str">
        <f ca="1">IF(OFFSET('IWP14'!Std2EmployeeRequirements, 7, 3, 1, 1) = 0, "", OFFSET('IWP14'!Std2EmployeeRequirements, 7, 3, 1, 1))</f>
        <v/>
      </c>
      <c r="E222" s="82" t="str">
        <f ca="1">IF(OFFSET('IWP14'!Std2EmployeeRequirements, 7, 4, 1, 1) = 0, "", OFFSET('IWP14'!Std2EmployeeRequirements, 7, 4, 1, 1))</f>
        <v/>
      </c>
      <c r="F222" s="82" t="str">
        <f ca="1">IF(OFFSET('IWP14'!Std2EmployeeRequirements, 7,5, 1, 1) = 0, "", OFFSET('IWP14'!Std2EmployeeRequirements, 7,5, 1, 1))</f>
        <v/>
      </c>
      <c r="G222" s="82" t="str">
        <f ca="1">IF(OFFSET('IWP14'!Std2EmployeeRequirements, 7,6, 1, 1) = 0, "", OFFSET('IWP14'!Std2EmployeeRequirements, 7,6, 1, 1))</f>
        <v/>
      </c>
      <c r="H222" s="82" t="str">
        <f ca="1">IF(OFFSET('IWP14'!Std2EmployeeRequirements, 7, 8, 1, 1) = 0, "", OFFSET('IWP14'!Std2EmployeeRequirements, 7, 8, 1, 1))</f>
        <v/>
      </c>
      <c r="I222" s="82" t="str">
        <f ca="1">IF(OFFSET('IWP14'!Std2EmployeeRequirements, 7, 9, 1, 1) = 0, "", OFFSET('IWP14'!Std2EmployeeRequirements, 7, 9, 1, 1))</f>
        <v/>
      </c>
      <c r="J222" s="82" t="str">
        <f ca="1">IF(OFFSET('IWP14'!Std2EmployeeRequirements, 7,10, 1, 1) = 0, "", OFFSET('IWP14'!Std2EmployeeRequirements, 7,10, 1, 1))</f>
        <v/>
      </c>
      <c r="K222" s="82" t="str">
        <f ca="1">IF(OFFSET('IWP14'!Std2EmployeeRequirements, 7, 11, 1, 1) = 0, "", OFFSET('IWP14'!Std2EmployeeRequirements, 7, 11, 1, 1))</f>
        <v/>
      </c>
      <c r="L222" s="87" t="str">
        <f ca="1">IF(OFFSET('IWP14'!Std2EmployeeRequirements, 7, 7, 1, 1) = 0, "", OFFSET('IWP14'!Std2EmployeeRequirements, 7, 7, 1, 1))</f>
        <v/>
      </c>
    </row>
    <row r="223" spans="1:12" x14ac:dyDescent="0.2">
      <c r="A223" s="73" t="s">
        <v>295</v>
      </c>
      <c r="B223" s="82" t="str">
        <f ca="1">IF(OFFSET('IWP14'!Std2EmployeeRequirements, 8, 0, 1, 1) = 0, "", OFFSET('IWP14'!Std2EmployeeRequirements, 8, 0, 1, 1))</f>
        <v/>
      </c>
      <c r="C223" s="82" t="str">
        <f ca="1">IF(OFFSET('IWP14'!Std2EmployeeRequirements, 8, 2, 1, 1) = 0, "", OFFSET('IWP14'!Std2EmployeeRequirements, 8, 2, 1, 1))</f>
        <v/>
      </c>
      <c r="D223" s="82" t="str">
        <f ca="1">IF(OFFSET('IWP14'!Std2EmployeeRequirements, 8, 3, 1, 1) = 0, "", OFFSET('IWP14'!Std2EmployeeRequirements, 8, 3, 1, 1))</f>
        <v/>
      </c>
      <c r="E223" s="82" t="str">
        <f ca="1">IF(OFFSET('IWP14'!Std2EmployeeRequirements, 8, 4, 1, 1) = 0, "", OFFSET('IWP14'!Std2EmployeeRequirements, 8, 4, 1, 1))</f>
        <v/>
      </c>
      <c r="F223" s="82" t="str">
        <f ca="1">IF(OFFSET('IWP14'!Std2EmployeeRequirements, 8,5, 1, 1) = 0, "", OFFSET('IWP14'!Std2EmployeeRequirements, 8,5, 1, 1))</f>
        <v/>
      </c>
      <c r="G223" s="82" t="str">
        <f ca="1">IF(OFFSET('IWP14'!Std2EmployeeRequirements, 8,6, 1, 1) = 0, "", OFFSET('IWP14'!Std2EmployeeRequirements, 8,6, 1, 1))</f>
        <v/>
      </c>
      <c r="H223" s="82" t="str">
        <f ca="1">IF(OFFSET('IWP14'!Std2EmployeeRequirements, 8, 8, 1, 1) = 0, "", OFFSET('IWP14'!Std2EmployeeRequirements, 8, 8, 1, 1))</f>
        <v/>
      </c>
      <c r="I223" s="82" t="str">
        <f ca="1">IF(OFFSET('IWP14'!Std2EmployeeRequirements, 8, 9, 1, 1) = 0, "", OFFSET('IWP14'!Std2EmployeeRequirements, 8, 9, 1, 1))</f>
        <v/>
      </c>
      <c r="J223" s="82" t="str">
        <f ca="1">IF(OFFSET('IWP14'!Std2EmployeeRequirements, 8,10, 1, 1) = 0, "", OFFSET('IWP14'!Std2EmployeeRequirements, 8,10, 1, 1))</f>
        <v/>
      </c>
      <c r="K223" s="82" t="str">
        <f ca="1">IF(OFFSET('IWP14'!Std2EmployeeRequirements, 8, 11, 1, 1) = 0, "", OFFSET('IWP14'!Std2EmployeeRequirements, 8, 11, 1, 1))</f>
        <v/>
      </c>
      <c r="L223" s="87" t="str">
        <f ca="1">IF(OFFSET('IWP14'!Std2EmployeeRequirements, 8, 7, 1, 1) = 0, "", OFFSET('IWP14'!Std2EmployeeRequirements, 8, 7, 1, 1))</f>
        <v/>
      </c>
    </row>
    <row r="224" spans="1:12" x14ac:dyDescent="0.2">
      <c r="A224" s="73" t="s">
        <v>295</v>
      </c>
      <c r="B224" s="82" t="str">
        <f ca="1">IF(OFFSET('IWP14'!Std2EmployeeRequirements, 9, 0, 1, 1) = 0, "", OFFSET('IWP14'!Std2EmployeeRequirements, 9, 0, 1, 1))</f>
        <v/>
      </c>
      <c r="C224" s="82" t="str">
        <f ca="1">IF(OFFSET('IWP14'!Std2EmployeeRequirements, 9, 2, 1, 1) = 0, "", OFFSET('IWP14'!Std2EmployeeRequirements, 9, 2, 1, 1))</f>
        <v/>
      </c>
      <c r="D224" s="82" t="str">
        <f ca="1">IF(OFFSET('IWP14'!Std2EmployeeRequirements, 9, 3, 1, 1) = 0, "", OFFSET('IWP14'!Std2EmployeeRequirements, 9, 3, 1, 1))</f>
        <v/>
      </c>
      <c r="E224" s="82" t="str">
        <f ca="1">IF(OFFSET('IWP14'!Std2EmployeeRequirements, 9, 4, 1, 1) = 0, "", OFFSET('IWP14'!Std2EmployeeRequirements, 9, 4, 1, 1))</f>
        <v/>
      </c>
      <c r="F224" s="82" t="str">
        <f ca="1">IF(OFFSET('IWP14'!Std2EmployeeRequirements, 9,5, 1, 1) = 0, "", OFFSET('IWP14'!Std2EmployeeRequirements, 9,5, 1, 1))</f>
        <v/>
      </c>
      <c r="G224" s="82" t="str">
        <f ca="1">IF(OFFSET('IWP14'!Std2EmployeeRequirements, 9,6, 1, 1) = 0, "", OFFSET('IWP14'!Std2EmployeeRequirements, 9,6, 1, 1))</f>
        <v/>
      </c>
      <c r="H224" s="82" t="str">
        <f ca="1">IF(OFFSET('IWP14'!Std2EmployeeRequirements, 9, 8, 1, 1) = 0, "", OFFSET('IWP14'!Std2EmployeeRequirements, 9, 8, 1, 1))</f>
        <v/>
      </c>
      <c r="I224" s="82" t="str">
        <f ca="1">IF(OFFSET('IWP14'!Std2EmployeeRequirements, 9, 9, 1, 1) = 0, "", OFFSET('IWP14'!Std2EmployeeRequirements, 9, 9, 1, 1))</f>
        <v/>
      </c>
      <c r="J224" s="82" t="str">
        <f ca="1">IF(OFFSET('IWP14'!Std2EmployeeRequirements, 9,10, 1, 1) = 0, "", OFFSET('IWP14'!Std2EmployeeRequirements, 9,10, 1, 1))</f>
        <v/>
      </c>
      <c r="K224" s="82" t="str">
        <f ca="1">IF(OFFSET('IWP14'!Std2EmployeeRequirements, 9, 11, 1, 1) = 0, "", OFFSET('IWP14'!Std2EmployeeRequirements, 9, 11, 1, 1))</f>
        <v/>
      </c>
      <c r="L224" s="87" t="str">
        <f ca="1">IF(OFFSET('IWP14'!Std2EmployeeRequirements, 9, 7, 1, 1) = 0, "", OFFSET('IWP14'!Std2EmployeeRequirements, 9, 7, 1, 1))</f>
        <v/>
      </c>
    </row>
    <row r="225" spans="1:12" x14ac:dyDescent="0.2">
      <c r="A225" s="73" t="s">
        <v>296</v>
      </c>
      <c r="B225" s="82" t="str">
        <f ca="1">IF(OFFSET('IWP15'!Std2EmployeeRequirements, 0, 0, 1, 1) = 0, "", OFFSET('IWP15'!Std2EmployeeRequirements, 0, 0, 1, 1))</f>
        <v/>
      </c>
      <c r="C225" s="82" t="str">
        <f ca="1">IF(OFFSET('IWP15'!Std2EmployeeRequirements, 0, 2, 1, 1) = 0, "", OFFSET('IWP15'!Std2EmployeeRequirements, 0, 2, 1, 1))</f>
        <v/>
      </c>
      <c r="D225" s="82" t="str">
        <f ca="1">IF(OFFSET('IWP15'!Std2EmployeeRequirements, 0, 3, 1, 1) = 0, "", OFFSET('IWP15'!Std2EmployeeRequirements, 0, 3, 1, 1))</f>
        <v/>
      </c>
      <c r="E225" s="82" t="str">
        <f ca="1">IF(OFFSET('IWP15'!Std2EmployeeRequirements, 0, 4, 1, 1) = 0, "", OFFSET('IWP15'!Std2EmployeeRequirements, 0, 4, 1, 1))</f>
        <v/>
      </c>
      <c r="F225" s="82" t="str">
        <f ca="1">IF(OFFSET('IWP15'!Std2EmployeeRequirements, 0,5, 1, 1) = 0, "", OFFSET('IWP15'!Std2EmployeeRequirements, 0,5, 1, 1))</f>
        <v/>
      </c>
      <c r="G225" s="82" t="str">
        <f ca="1">IF(OFFSET('IWP15'!Std2EmployeeRequirements, 0,6, 1, 1) = 0, "", OFFSET('IWP15'!Std2EmployeeRequirements, 0,6, 1, 1))</f>
        <v/>
      </c>
      <c r="H225" s="82" t="str">
        <f ca="1">IF(OFFSET('IWP15'!Std2EmployeeRequirements, 0, 8, 1, 1) = 0, "", OFFSET('IWP15'!Std2EmployeeRequirements, 0, 8, 1, 1))</f>
        <v/>
      </c>
      <c r="I225" s="82" t="str">
        <f ca="1">IF(OFFSET('IWP15'!Std2EmployeeRequirements, 0, 9, 1, 1) = 0, "", OFFSET('IWP15'!Std2EmployeeRequirements, 0, 9, 1, 1))</f>
        <v/>
      </c>
      <c r="J225" s="82" t="str">
        <f ca="1">IF(OFFSET('IWP15'!Std2EmployeeRequirements, 0,10, 1, 1) = 0, "", OFFSET('IWP15'!Std2EmployeeRequirements, 0,10, 1, 1))</f>
        <v/>
      </c>
      <c r="K225" s="82" t="str">
        <f ca="1">IF(OFFSET('IWP15'!Std2EmployeeRequirements, 0, 11, 1, 1) = 0, "", OFFSET('IWP15'!Std2EmployeeRequirements, 0, 11, 1, 1))</f>
        <v/>
      </c>
      <c r="L225" s="87" t="str">
        <f ca="1">IF(OFFSET('IWP15'!Std2EmployeeRequirements, 0, 7, 1, 1) = 0, "", OFFSET('IWP15'!Std2EmployeeRequirements, 0, 7, 1, 1))</f>
        <v/>
      </c>
    </row>
    <row r="226" spans="1:12" x14ac:dyDescent="0.2">
      <c r="A226" s="73" t="s">
        <v>296</v>
      </c>
      <c r="B226" s="82" t="str">
        <f ca="1">IF(OFFSET('IWP15'!Std2EmployeeRequirements, 1, 0, 1, 1) = 0, "", OFFSET('IWP15'!Std2EmployeeRequirements, 1, 0, 1, 1))</f>
        <v/>
      </c>
      <c r="C226" s="82" t="str">
        <f ca="1">IF(OFFSET('IWP15'!Std2EmployeeRequirements, 1, 2, 1, 1) = 0, "", OFFSET('IWP15'!Std2EmployeeRequirements, 1, 2, 1, 1))</f>
        <v/>
      </c>
      <c r="D226" s="82" t="str">
        <f ca="1">IF(OFFSET('IWP15'!Std2EmployeeRequirements, 1, 3, 1, 1) = 0, "", OFFSET('IWP15'!Std2EmployeeRequirements, 1, 3, 1, 1))</f>
        <v/>
      </c>
      <c r="E226" s="82" t="str">
        <f ca="1">IF(OFFSET('IWP15'!Std2EmployeeRequirements, 1, 4, 1, 1) = 0, "", OFFSET('IWP15'!Std2EmployeeRequirements, 1, 4, 1, 1))</f>
        <v/>
      </c>
      <c r="F226" s="82" t="str">
        <f ca="1">IF(OFFSET('IWP15'!Std2EmployeeRequirements, 1,5, 1, 1) = 0, "", OFFSET('IWP15'!Std2EmployeeRequirements, 1,5, 1, 1))</f>
        <v/>
      </c>
      <c r="G226" s="82" t="str">
        <f ca="1">IF(OFFSET('IWP15'!Std2EmployeeRequirements, 1,6, 1, 1) = 0, "", OFFSET('IWP15'!Std2EmployeeRequirements, 1,6, 1, 1))</f>
        <v/>
      </c>
      <c r="H226" s="82" t="str">
        <f ca="1">IF(OFFSET('IWP15'!Std2EmployeeRequirements, 1, 8, 1, 1) = 0, "", OFFSET('IWP15'!Std2EmployeeRequirements, 1, 8, 1, 1))</f>
        <v/>
      </c>
      <c r="I226" s="82" t="str">
        <f ca="1">IF(OFFSET('IWP15'!Std2EmployeeRequirements, 1, 9, 1, 1) = 0, "", OFFSET('IWP15'!Std2EmployeeRequirements, 1, 9, 1, 1))</f>
        <v/>
      </c>
      <c r="J226" s="82" t="str">
        <f ca="1">IF(OFFSET('IWP15'!Std2EmployeeRequirements, 1,10, 1, 1) = 0, "", OFFSET('IWP15'!Std2EmployeeRequirements, 1,10, 1, 1))</f>
        <v/>
      </c>
      <c r="K226" s="82" t="str">
        <f ca="1">IF(OFFSET('IWP15'!Std2EmployeeRequirements, 1, 11, 1, 1) = 0, "", OFFSET('IWP15'!Std2EmployeeRequirements, 1, 11, 1, 1))</f>
        <v/>
      </c>
      <c r="L226" s="87" t="str">
        <f ca="1">IF(OFFSET('IWP15'!Std2EmployeeRequirements, 1, 7, 1, 1) = 0, "", OFFSET('IWP15'!Std2EmployeeRequirements, 1, 7, 1, 1))</f>
        <v/>
      </c>
    </row>
    <row r="227" spans="1:12" x14ac:dyDescent="0.2">
      <c r="A227" s="73" t="s">
        <v>296</v>
      </c>
      <c r="B227" s="82" t="str">
        <f ca="1">IF(OFFSET('IWP15'!Std2EmployeeRequirements, 2, 0, 1, 1) = 0, "", OFFSET('IWP15'!Std2EmployeeRequirements, 2, 0, 1, 1))</f>
        <v/>
      </c>
      <c r="C227" s="82" t="str">
        <f ca="1">IF(OFFSET('IWP15'!Std2EmployeeRequirements, 2, 2, 1, 1) = 0, "", OFFSET('IWP15'!Std2EmployeeRequirements, 2, 2, 1, 1))</f>
        <v/>
      </c>
      <c r="D227" s="82" t="str">
        <f ca="1">IF(OFFSET('IWP15'!Std2EmployeeRequirements, 2, 3, 1, 1) = 0, "", OFFSET('IWP15'!Std2EmployeeRequirements, 2, 3, 1, 1))</f>
        <v/>
      </c>
      <c r="E227" s="82" t="str">
        <f ca="1">IF(OFFSET('IWP15'!Std2EmployeeRequirements, 2, 4, 1, 1) = 0, "", OFFSET('IWP15'!Std2EmployeeRequirements, 2, 4, 1, 1))</f>
        <v/>
      </c>
      <c r="F227" s="82" t="str">
        <f ca="1">IF(OFFSET('IWP15'!Std2EmployeeRequirements, 2,5, 1, 1) = 0, "", OFFSET('IWP15'!Std2EmployeeRequirements, 2,5, 1, 1))</f>
        <v/>
      </c>
      <c r="G227" s="82" t="str">
        <f ca="1">IF(OFFSET('IWP15'!Std2EmployeeRequirements, 2,6, 1, 1) = 0, "", OFFSET('IWP15'!Std2EmployeeRequirements, 2,6, 1, 1))</f>
        <v/>
      </c>
      <c r="H227" s="82" t="str">
        <f ca="1">IF(OFFSET('IWP15'!Std2EmployeeRequirements, 2, 8, 1, 1) = 0, "", OFFSET('IWP15'!Std2EmployeeRequirements, 2, 8, 1, 1))</f>
        <v/>
      </c>
      <c r="I227" s="82" t="str">
        <f ca="1">IF(OFFSET('IWP15'!Std2EmployeeRequirements, 2, 9, 1, 1) = 0, "", OFFSET('IWP15'!Std2EmployeeRequirements, 2, 9, 1, 1))</f>
        <v/>
      </c>
      <c r="J227" s="82" t="str">
        <f ca="1">IF(OFFSET('IWP15'!Std2EmployeeRequirements, 2,10, 1, 1) = 0, "", OFFSET('IWP15'!Std2EmployeeRequirements, 2,10, 1, 1))</f>
        <v/>
      </c>
      <c r="K227" s="82" t="str">
        <f ca="1">IF(OFFSET('IWP15'!Std2EmployeeRequirements, 2, 11, 1, 1) = 0, "", OFFSET('IWP15'!Std2EmployeeRequirements, 2, 11, 1, 1))</f>
        <v/>
      </c>
      <c r="L227" s="87" t="str">
        <f ca="1">IF(OFFSET('IWP15'!Std2EmployeeRequirements, 2, 7, 1, 1) = 0, "", OFFSET('IWP15'!Std2EmployeeRequirements, 2, 7, 1, 1))</f>
        <v/>
      </c>
    </row>
    <row r="228" spans="1:12" x14ac:dyDescent="0.2">
      <c r="A228" s="73" t="s">
        <v>296</v>
      </c>
      <c r="B228" s="82" t="str">
        <f ca="1">IF(OFFSET('IWP15'!Std2EmployeeRequirements, 3, 0, 1, 1) = 0, "", OFFSET('IWP15'!Std2EmployeeRequirements, 3, 0, 1, 1))</f>
        <v/>
      </c>
      <c r="C228" s="82" t="str">
        <f ca="1">IF(OFFSET('IWP15'!Std2EmployeeRequirements, 3, 2, 1, 1) = 0, "", OFFSET('IWP15'!Std2EmployeeRequirements, 3, 2, 1, 1))</f>
        <v/>
      </c>
      <c r="D228" s="82" t="str">
        <f ca="1">IF(OFFSET('IWP15'!Std2EmployeeRequirements, 3, 3, 1, 1) = 0, "", OFFSET('IWP15'!Std2EmployeeRequirements, 3, 3, 1, 1))</f>
        <v/>
      </c>
      <c r="E228" s="82" t="str">
        <f ca="1">IF(OFFSET('IWP15'!Std2EmployeeRequirements, 3, 4, 1, 1) = 0, "", OFFSET('IWP15'!Std2EmployeeRequirements, 3, 4, 1, 1))</f>
        <v/>
      </c>
      <c r="F228" s="82" t="str">
        <f ca="1">IF(OFFSET('IWP15'!Std2EmployeeRequirements, 3,5, 1, 1) = 0, "", OFFSET('IWP15'!Std2EmployeeRequirements, 3,5, 1, 1))</f>
        <v/>
      </c>
      <c r="G228" s="82" t="str">
        <f ca="1">IF(OFFSET('IWP15'!Std2EmployeeRequirements, 3,6, 1, 1) = 0, "", OFFSET('IWP15'!Std2EmployeeRequirements, 3,6, 1, 1))</f>
        <v/>
      </c>
      <c r="H228" s="82" t="str">
        <f ca="1">IF(OFFSET('IWP15'!Std2EmployeeRequirements, 3, 8, 1, 1) = 0, "", OFFSET('IWP15'!Std2EmployeeRequirements, 3, 8, 1, 1))</f>
        <v/>
      </c>
      <c r="I228" s="82" t="str">
        <f ca="1">IF(OFFSET('IWP15'!Std2EmployeeRequirements, 3, 9, 1, 1) = 0, "", OFFSET('IWP15'!Std2EmployeeRequirements, 3, 9, 1, 1))</f>
        <v/>
      </c>
      <c r="J228" s="82" t="str">
        <f ca="1">IF(OFFSET('IWP15'!Std2EmployeeRequirements, 3,10, 1, 1) = 0, "", OFFSET('IWP15'!Std2EmployeeRequirements, 3,10, 1, 1))</f>
        <v/>
      </c>
      <c r="K228" s="82" t="str">
        <f ca="1">IF(OFFSET('IWP15'!Std2EmployeeRequirements, 3, 11, 1, 1) = 0, "", OFFSET('IWP15'!Std2EmployeeRequirements, 3, 11, 1, 1))</f>
        <v/>
      </c>
      <c r="L228" s="87" t="str">
        <f ca="1">IF(OFFSET('IWP15'!Std2EmployeeRequirements, 3, 7, 1, 1) = 0, "", OFFSET('IWP15'!Std2EmployeeRequirements, 3, 7, 1, 1))</f>
        <v/>
      </c>
    </row>
    <row r="229" spans="1:12" x14ac:dyDescent="0.2">
      <c r="A229" s="73" t="s">
        <v>296</v>
      </c>
      <c r="B229" s="82" t="str">
        <f ca="1">IF(OFFSET('IWP15'!Std2EmployeeRequirements, 4, 0, 1, 1) = 0, "", OFFSET('IWP15'!Std2EmployeeRequirements, 4, 0, 1, 1))</f>
        <v/>
      </c>
      <c r="C229" s="82" t="str">
        <f ca="1">IF(OFFSET('IWP15'!Std2EmployeeRequirements, 4, 2, 1, 1) = 0, "", OFFSET('IWP15'!Std2EmployeeRequirements, 4, 2, 1, 1))</f>
        <v/>
      </c>
      <c r="D229" s="82" t="str">
        <f ca="1">IF(OFFSET('IWP15'!Std2EmployeeRequirements, 4, 3, 1, 1) = 0, "", OFFSET('IWP15'!Std2EmployeeRequirements, 4, 3, 1, 1))</f>
        <v/>
      </c>
      <c r="E229" s="82" t="str">
        <f ca="1">IF(OFFSET('IWP15'!Std2EmployeeRequirements, 4, 4, 1, 1) = 0, "", OFFSET('IWP15'!Std2EmployeeRequirements, 4, 4, 1, 1))</f>
        <v/>
      </c>
      <c r="F229" s="82" t="str">
        <f ca="1">IF(OFFSET('IWP15'!Std2EmployeeRequirements, 4,5, 1, 1) = 0, "", OFFSET('IWP15'!Std2EmployeeRequirements, 4,5, 1, 1))</f>
        <v/>
      </c>
      <c r="G229" s="82" t="str">
        <f ca="1">IF(OFFSET('IWP15'!Std2EmployeeRequirements, 4,6, 1, 1) = 0, "", OFFSET('IWP15'!Std2EmployeeRequirements, 4,6, 1, 1))</f>
        <v/>
      </c>
      <c r="H229" s="82" t="str">
        <f ca="1">IF(OFFSET('IWP15'!Std2EmployeeRequirements, 4, 8, 1, 1) = 0, "", OFFSET('IWP15'!Std2EmployeeRequirements, 4, 8, 1, 1))</f>
        <v/>
      </c>
      <c r="I229" s="82" t="str">
        <f ca="1">IF(OFFSET('IWP15'!Std2EmployeeRequirements, 4, 9, 1, 1) = 0, "", OFFSET('IWP15'!Std2EmployeeRequirements, 4, 9, 1, 1))</f>
        <v/>
      </c>
      <c r="J229" s="82" t="str">
        <f ca="1">IF(OFFSET('IWP15'!Std2EmployeeRequirements, 4,10, 1, 1) = 0, "", OFFSET('IWP15'!Std2EmployeeRequirements, 4,10, 1, 1))</f>
        <v/>
      </c>
      <c r="K229" s="82" t="str">
        <f ca="1">IF(OFFSET('IWP15'!Std2EmployeeRequirements, 4, 11, 1, 1) = 0, "", OFFSET('IWP15'!Std2EmployeeRequirements, 4, 11, 1, 1))</f>
        <v/>
      </c>
      <c r="L229" s="87" t="str">
        <f ca="1">IF(OFFSET('IWP15'!Std2EmployeeRequirements, 4, 7, 1, 1) = 0, "", OFFSET('IWP15'!Std2EmployeeRequirements, 4, 7, 1, 1))</f>
        <v/>
      </c>
    </row>
    <row r="230" spans="1:12" x14ac:dyDescent="0.2">
      <c r="A230" s="73" t="s">
        <v>296</v>
      </c>
      <c r="B230" s="82" t="str">
        <f ca="1">IF(OFFSET('IWP15'!Std2EmployeeRequirements, 5, 0, 1, 1) = 0, "", OFFSET('IWP15'!Std2EmployeeRequirements, 5, 0, 1, 1))</f>
        <v/>
      </c>
      <c r="C230" s="82" t="str">
        <f ca="1">IF(OFFSET('IWP15'!Std2EmployeeRequirements, 5, 2, 1, 1) = 0, "", OFFSET('IWP15'!Std2EmployeeRequirements, 5, 2, 1, 1))</f>
        <v/>
      </c>
      <c r="D230" s="82" t="str">
        <f ca="1">IF(OFFSET('IWP15'!Std2EmployeeRequirements, 5, 3, 1, 1) = 0, "", OFFSET('IWP15'!Std2EmployeeRequirements, 5, 3, 1, 1))</f>
        <v/>
      </c>
      <c r="E230" s="82" t="str">
        <f ca="1">IF(OFFSET('IWP15'!Std2EmployeeRequirements, 5, 4, 1, 1) = 0, "", OFFSET('IWP15'!Std2EmployeeRequirements, 5, 4, 1, 1))</f>
        <v/>
      </c>
      <c r="F230" s="82" t="str">
        <f ca="1">IF(OFFSET('IWP15'!Std2EmployeeRequirements, 5,5, 1, 1) = 0, "", OFFSET('IWP15'!Std2EmployeeRequirements, 5,5, 1, 1))</f>
        <v/>
      </c>
      <c r="G230" s="82" t="str">
        <f ca="1">IF(OFFSET('IWP15'!Std2EmployeeRequirements, 5,6, 1, 1) = 0, "", OFFSET('IWP15'!Std2EmployeeRequirements, 5,6, 1, 1))</f>
        <v/>
      </c>
      <c r="H230" s="82" t="str">
        <f ca="1">IF(OFFSET('IWP15'!Std2EmployeeRequirements, 5, 8, 1, 1) = 0, "", OFFSET('IWP15'!Std2EmployeeRequirements, 5, 8, 1, 1))</f>
        <v/>
      </c>
      <c r="I230" s="82" t="str">
        <f ca="1">IF(OFFSET('IWP15'!Std2EmployeeRequirements, 5, 9, 1, 1) = 0, "", OFFSET('IWP15'!Std2EmployeeRequirements, 5, 9, 1, 1))</f>
        <v/>
      </c>
      <c r="J230" s="82" t="str">
        <f ca="1">IF(OFFSET('IWP15'!Std2EmployeeRequirements, 5,10, 1, 1) = 0, "", OFFSET('IWP15'!Std2EmployeeRequirements, 5,10, 1, 1))</f>
        <v/>
      </c>
      <c r="K230" s="82" t="str">
        <f ca="1">IF(OFFSET('IWP15'!Std2EmployeeRequirements, 5, 11, 1, 1) = 0, "", OFFSET('IWP15'!Std2EmployeeRequirements, 5, 11, 1, 1))</f>
        <v/>
      </c>
      <c r="L230" s="87" t="str">
        <f ca="1">IF(OFFSET('IWP15'!Std2EmployeeRequirements, 5, 7, 1, 1) = 0, "", OFFSET('IWP15'!Std2EmployeeRequirements, 5, 7, 1, 1))</f>
        <v/>
      </c>
    </row>
    <row r="231" spans="1:12" x14ac:dyDescent="0.2">
      <c r="A231" s="73" t="s">
        <v>296</v>
      </c>
      <c r="B231" s="82" t="str">
        <f ca="1">IF(OFFSET('IWP15'!Std2EmployeeRequirements, 6, 0, 1, 1) = 0, "", OFFSET('IWP15'!Std2EmployeeRequirements, 6, 0, 1, 1))</f>
        <v/>
      </c>
      <c r="C231" s="82" t="str">
        <f ca="1">IF(OFFSET('IWP15'!Std2EmployeeRequirements, 6, 2, 1, 1) = 0, "", OFFSET('IWP15'!Std2EmployeeRequirements, 6, 2, 1, 1))</f>
        <v/>
      </c>
      <c r="D231" s="82" t="str">
        <f ca="1">IF(OFFSET('IWP15'!Std2EmployeeRequirements, 6, 3, 1, 1) = 0, "", OFFSET('IWP15'!Std2EmployeeRequirements, 6, 3, 1, 1))</f>
        <v/>
      </c>
      <c r="E231" s="82" t="str">
        <f ca="1">IF(OFFSET('IWP15'!Std2EmployeeRequirements, 6, 4, 1, 1) = 0, "", OFFSET('IWP15'!Std2EmployeeRequirements, 6, 4, 1, 1))</f>
        <v/>
      </c>
      <c r="F231" s="82" t="str">
        <f ca="1">IF(OFFSET('IWP15'!Std2EmployeeRequirements, 6,5, 1, 1) = 0, "", OFFSET('IWP15'!Std2EmployeeRequirements, 6,5, 1, 1))</f>
        <v/>
      </c>
      <c r="G231" s="82" t="str">
        <f ca="1">IF(OFFSET('IWP15'!Std2EmployeeRequirements, 6,6, 1, 1) = 0, "", OFFSET('IWP15'!Std2EmployeeRequirements, 6,6, 1, 1))</f>
        <v/>
      </c>
      <c r="H231" s="82" t="str">
        <f ca="1">IF(OFFSET('IWP15'!Std2EmployeeRequirements, 6, 8, 1, 1) = 0, "", OFFSET('IWP15'!Std2EmployeeRequirements, 6, 8, 1, 1))</f>
        <v/>
      </c>
      <c r="I231" s="82" t="str">
        <f ca="1">IF(OFFSET('IWP15'!Std2EmployeeRequirements, 6, 9, 1, 1) = 0, "", OFFSET('IWP15'!Std2EmployeeRequirements, 6, 9, 1, 1))</f>
        <v/>
      </c>
      <c r="J231" s="82" t="str">
        <f ca="1">IF(OFFSET('IWP15'!Std2EmployeeRequirements, 6,10, 1, 1) = 0, "", OFFSET('IWP15'!Std2EmployeeRequirements, 6,10, 1, 1))</f>
        <v/>
      </c>
      <c r="K231" s="82" t="str">
        <f ca="1">IF(OFFSET('IWP15'!Std2EmployeeRequirements, 6, 11, 1, 1) = 0, "", OFFSET('IWP15'!Std2EmployeeRequirements, 6, 11, 1, 1))</f>
        <v/>
      </c>
      <c r="L231" s="87" t="str">
        <f ca="1">IF(OFFSET('IWP15'!Std2EmployeeRequirements, 6, 7, 1, 1) = 0, "", OFFSET('IWP15'!Std2EmployeeRequirements, 6, 7, 1, 1))</f>
        <v/>
      </c>
    </row>
    <row r="232" spans="1:12" x14ac:dyDescent="0.2">
      <c r="A232" s="73" t="s">
        <v>296</v>
      </c>
      <c r="B232" s="82" t="str">
        <f ca="1">IF(OFFSET('IWP15'!Std2EmployeeRequirements, 7, 0, 1, 1) = 0, "", OFFSET('IWP15'!Std2EmployeeRequirements, 7, 0, 1, 1))</f>
        <v/>
      </c>
      <c r="C232" s="82" t="str">
        <f ca="1">IF(OFFSET('IWP15'!Std2EmployeeRequirements, 7, 2, 1, 1) = 0, "", OFFSET('IWP15'!Std2EmployeeRequirements, 7, 2, 1, 1))</f>
        <v/>
      </c>
      <c r="D232" s="82" t="str">
        <f ca="1">IF(OFFSET('IWP15'!Std2EmployeeRequirements, 7, 3, 1, 1) = 0, "", OFFSET('IWP15'!Std2EmployeeRequirements, 7, 3, 1, 1))</f>
        <v/>
      </c>
      <c r="E232" s="82" t="str">
        <f ca="1">IF(OFFSET('IWP15'!Std2EmployeeRequirements, 7, 4, 1, 1) = 0, "", OFFSET('IWP15'!Std2EmployeeRequirements, 7, 4, 1, 1))</f>
        <v/>
      </c>
      <c r="F232" s="82" t="str">
        <f ca="1">IF(OFFSET('IWP15'!Std2EmployeeRequirements, 7,5, 1, 1) = 0, "", OFFSET('IWP15'!Std2EmployeeRequirements, 7,5, 1, 1))</f>
        <v/>
      </c>
      <c r="G232" s="82" t="str">
        <f ca="1">IF(OFFSET('IWP15'!Std2EmployeeRequirements, 7,6, 1, 1) = 0, "", OFFSET('IWP15'!Std2EmployeeRequirements, 7,6, 1, 1))</f>
        <v/>
      </c>
      <c r="H232" s="82" t="str">
        <f ca="1">IF(OFFSET('IWP15'!Std2EmployeeRequirements, 7, 8, 1, 1) = 0, "", OFFSET('IWP15'!Std2EmployeeRequirements, 7, 8, 1, 1))</f>
        <v/>
      </c>
      <c r="I232" s="82" t="str">
        <f ca="1">IF(OFFSET('IWP15'!Std2EmployeeRequirements, 7, 9, 1, 1) = 0, "", OFFSET('IWP15'!Std2EmployeeRequirements, 7, 9, 1, 1))</f>
        <v/>
      </c>
      <c r="J232" s="82" t="str">
        <f ca="1">IF(OFFSET('IWP15'!Std2EmployeeRequirements, 7,10, 1, 1) = 0, "", OFFSET('IWP15'!Std2EmployeeRequirements, 7,10, 1, 1))</f>
        <v/>
      </c>
      <c r="K232" s="82" t="str">
        <f ca="1">IF(OFFSET('IWP15'!Std2EmployeeRequirements, 7, 11, 1, 1) = 0, "", OFFSET('IWP15'!Std2EmployeeRequirements, 7, 11, 1, 1))</f>
        <v/>
      </c>
      <c r="L232" s="87" t="str">
        <f ca="1">IF(OFFSET('IWP15'!Std2EmployeeRequirements, 7, 7, 1, 1) = 0, "", OFFSET('IWP15'!Std2EmployeeRequirements, 7, 7, 1, 1))</f>
        <v/>
      </c>
    </row>
    <row r="233" spans="1:12" x14ac:dyDescent="0.2">
      <c r="A233" s="73" t="s">
        <v>296</v>
      </c>
      <c r="B233" s="82" t="str">
        <f ca="1">IF(OFFSET('IWP15'!Std2EmployeeRequirements, 8, 0, 1, 1) = 0, "", OFFSET('IWP15'!Std2EmployeeRequirements, 8, 0, 1, 1))</f>
        <v/>
      </c>
      <c r="C233" s="82" t="str">
        <f ca="1">IF(OFFSET('IWP15'!Std2EmployeeRequirements, 8, 2, 1, 1) = 0, "", OFFSET('IWP15'!Std2EmployeeRequirements, 8, 2, 1, 1))</f>
        <v/>
      </c>
      <c r="D233" s="82" t="str">
        <f ca="1">IF(OFFSET('IWP15'!Std2EmployeeRequirements, 8, 3, 1, 1) = 0, "", OFFSET('IWP15'!Std2EmployeeRequirements, 8, 3, 1, 1))</f>
        <v/>
      </c>
      <c r="E233" s="82" t="str">
        <f ca="1">IF(OFFSET('IWP15'!Std2EmployeeRequirements, 8, 4, 1, 1) = 0, "", OFFSET('IWP15'!Std2EmployeeRequirements, 8, 4, 1, 1))</f>
        <v/>
      </c>
      <c r="F233" s="82" t="str">
        <f ca="1">IF(OFFSET('IWP15'!Std2EmployeeRequirements, 8,5, 1, 1) = 0, "", OFFSET('IWP15'!Std2EmployeeRequirements, 8,5, 1, 1))</f>
        <v/>
      </c>
      <c r="G233" s="82" t="str">
        <f ca="1">IF(OFFSET('IWP15'!Std2EmployeeRequirements, 8,6, 1, 1) = 0, "", OFFSET('IWP15'!Std2EmployeeRequirements, 8,6, 1, 1))</f>
        <v/>
      </c>
      <c r="H233" s="82" t="str">
        <f ca="1">IF(OFFSET('IWP15'!Std2EmployeeRequirements, 8, 8, 1, 1) = 0, "", OFFSET('IWP15'!Std2EmployeeRequirements, 8, 8, 1, 1))</f>
        <v/>
      </c>
      <c r="I233" s="82" t="str">
        <f ca="1">IF(OFFSET('IWP15'!Std2EmployeeRequirements, 8, 9, 1, 1) = 0, "", OFFSET('IWP15'!Std2EmployeeRequirements, 8, 9, 1, 1))</f>
        <v/>
      </c>
      <c r="J233" s="82" t="str">
        <f ca="1">IF(OFFSET('IWP15'!Std2EmployeeRequirements, 8,10, 1, 1) = 0, "", OFFSET('IWP15'!Std2EmployeeRequirements, 8,10, 1, 1))</f>
        <v/>
      </c>
      <c r="K233" s="82" t="str">
        <f ca="1">IF(OFFSET('IWP15'!Std2EmployeeRequirements, 8, 11, 1, 1) = 0, "", OFFSET('IWP15'!Std2EmployeeRequirements, 8, 11, 1, 1))</f>
        <v/>
      </c>
      <c r="L233" s="87" t="str">
        <f ca="1">IF(OFFSET('IWP15'!Std2EmployeeRequirements, 8, 7, 1, 1) = 0, "", OFFSET('IWP15'!Std2EmployeeRequirements, 8, 7, 1, 1))</f>
        <v/>
      </c>
    </row>
    <row r="234" spans="1:12" x14ac:dyDescent="0.2">
      <c r="A234" s="73" t="s">
        <v>296</v>
      </c>
      <c r="B234" s="82" t="str">
        <f ca="1">IF(OFFSET('IWP15'!Std2EmployeeRequirements, 9, 0, 1, 1) = 0, "", OFFSET('IWP15'!Std2EmployeeRequirements, 9, 0, 1, 1))</f>
        <v/>
      </c>
      <c r="C234" s="82" t="str">
        <f ca="1">IF(OFFSET('IWP15'!Std2EmployeeRequirements, 9, 2, 1, 1) = 0, "", OFFSET('IWP15'!Std2EmployeeRequirements, 9, 2, 1, 1))</f>
        <v/>
      </c>
      <c r="D234" s="82" t="str">
        <f ca="1">IF(OFFSET('IWP15'!Std2EmployeeRequirements, 9, 3, 1, 1) = 0, "", OFFSET('IWP15'!Std2EmployeeRequirements, 9, 3, 1, 1))</f>
        <v/>
      </c>
      <c r="E234" s="82" t="str">
        <f ca="1">IF(OFFSET('IWP15'!Std2EmployeeRequirements, 9, 4, 1, 1) = 0, "", OFFSET('IWP15'!Std2EmployeeRequirements, 9, 4, 1, 1))</f>
        <v/>
      </c>
      <c r="F234" s="82" t="str">
        <f ca="1">IF(OFFSET('IWP15'!Std2EmployeeRequirements, 9,5, 1, 1) = 0, "", OFFSET('IWP15'!Std2EmployeeRequirements, 9,5, 1, 1))</f>
        <v/>
      </c>
      <c r="G234" s="82" t="str">
        <f ca="1">IF(OFFSET('IWP15'!Std2EmployeeRequirements, 9,6, 1, 1) = 0, "", OFFSET('IWP15'!Std2EmployeeRequirements, 9,6, 1, 1))</f>
        <v/>
      </c>
      <c r="H234" s="82" t="str">
        <f ca="1">IF(OFFSET('IWP15'!Std2EmployeeRequirements, 9, 8, 1, 1) = 0, "", OFFSET('IWP15'!Std2EmployeeRequirements, 9, 8, 1, 1))</f>
        <v/>
      </c>
      <c r="I234" s="82" t="str">
        <f ca="1">IF(OFFSET('IWP15'!Std2EmployeeRequirements, 9, 9, 1, 1) = 0, "", OFFSET('IWP15'!Std2EmployeeRequirements, 9, 9, 1, 1))</f>
        <v/>
      </c>
      <c r="J234" s="82" t="str">
        <f ca="1">IF(OFFSET('IWP15'!Std2EmployeeRequirements, 9,10, 1, 1) = 0, "", OFFSET('IWP15'!Std2EmployeeRequirements, 9,10, 1, 1))</f>
        <v/>
      </c>
      <c r="K234" s="82" t="str">
        <f ca="1">IF(OFFSET('IWP15'!Std2EmployeeRequirements, 9, 11, 1, 1) = 0, "", OFFSET('IWP15'!Std2EmployeeRequirements, 9, 11, 1, 1))</f>
        <v/>
      </c>
      <c r="L234" s="87" t="str">
        <f ca="1">IF(OFFSET('IWP15'!Std2EmployeeRequirements, 9, 7, 1, 1) = 0, "", OFFSET('IWP15'!Std2EmployeeRequirements, 9, 7, 1, 1))</f>
        <v/>
      </c>
    </row>
    <row r="235" spans="1:12" x14ac:dyDescent="0.2">
      <c r="A235" s="73" t="s">
        <v>297</v>
      </c>
      <c r="B235" s="82" t="str">
        <f ca="1">IF(OFFSET('IWP16'!Std2EmployeeRequirements, 0, 0, 1, 1) = 0, "", OFFSET('IWP16'!Std2EmployeeRequirements, 0, 0, 1, 1))</f>
        <v/>
      </c>
      <c r="C235" s="82" t="str">
        <f ca="1">IF(OFFSET('IWP16'!Std2EmployeeRequirements, 0, 2, 1, 1) = 0, "", OFFSET('IWP16'!Std2EmployeeRequirements, 0, 2, 1, 1))</f>
        <v/>
      </c>
      <c r="D235" s="82" t="str">
        <f ca="1">IF(OFFSET('IWP16'!Std2EmployeeRequirements, 0, 3, 1, 1) = 0, "", OFFSET('IWP16'!Std2EmployeeRequirements, 0, 3, 1, 1))</f>
        <v/>
      </c>
      <c r="E235" s="82" t="str">
        <f ca="1">IF(OFFSET('IWP16'!Std2EmployeeRequirements, 0, 4, 1, 1) = 0, "", OFFSET('IWP16'!Std2EmployeeRequirements, 0, 4, 1, 1))</f>
        <v/>
      </c>
      <c r="F235" s="82" t="str">
        <f ca="1">IF(OFFSET('IWP16'!Std2EmployeeRequirements, 0,5, 1, 1) = 0, "", OFFSET('IWP16'!Std2EmployeeRequirements, 0,5, 1, 1))</f>
        <v/>
      </c>
      <c r="G235" s="82" t="str">
        <f ca="1">IF(OFFSET('IWP16'!Std2EmployeeRequirements, 0,6, 1, 1) = 0, "", OFFSET('IWP16'!Std2EmployeeRequirements, 0,6, 1, 1))</f>
        <v/>
      </c>
      <c r="H235" s="82" t="str">
        <f ca="1">IF(OFFSET('IWP16'!Std2EmployeeRequirements, 0, 8, 1, 1) = 0, "", OFFSET('IWP16'!Std2EmployeeRequirements, 0, 8, 1, 1))</f>
        <v/>
      </c>
      <c r="I235" s="82" t="str">
        <f ca="1">IF(OFFSET('IWP16'!Std2EmployeeRequirements, 0, 9, 1, 1) = 0, "", OFFSET('IWP16'!Std2EmployeeRequirements, 0, 9, 1, 1))</f>
        <v/>
      </c>
      <c r="J235" s="82" t="str">
        <f ca="1">IF(OFFSET('IWP16'!Std2EmployeeRequirements, 0,10, 1, 1) = 0, "", OFFSET('IWP16'!Std2EmployeeRequirements, 0,10, 1, 1))</f>
        <v/>
      </c>
      <c r="K235" s="82" t="str">
        <f ca="1">IF(OFFSET('IWP16'!Std2EmployeeRequirements, 0, 11, 1, 1) = 0, "", OFFSET('IWP16'!Std2EmployeeRequirements, 0, 11, 1, 1))</f>
        <v/>
      </c>
      <c r="L235" s="87" t="str">
        <f ca="1">IF(OFFSET('IWP16'!Std2EmployeeRequirements, 0, 7, 1, 1) = 0, "", OFFSET('IWP16'!Std2EmployeeRequirements, 0, 7, 1, 1))</f>
        <v/>
      </c>
    </row>
    <row r="236" spans="1:12" x14ac:dyDescent="0.2">
      <c r="A236" s="73" t="s">
        <v>297</v>
      </c>
      <c r="B236" s="82" t="str">
        <f ca="1">IF(OFFSET('IWP16'!Std2EmployeeRequirements, 1, 0, 1, 1) = 0, "", OFFSET('IWP16'!Std2EmployeeRequirements, 1, 0, 1, 1))</f>
        <v/>
      </c>
      <c r="C236" s="82" t="str">
        <f ca="1">IF(OFFSET('IWP16'!Std2EmployeeRequirements, 1, 2, 1, 1) = 0, "", OFFSET('IWP16'!Std2EmployeeRequirements, 1, 2, 1, 1))</f>
        <v/>
      </c>
      <c r="D236" s="82" t="str">
        <f ca="1">IF(OFFSET('IWP16'!Std2EmployeeRequirements, 1, 3, 1, 1) = 0, "", OFFSET('IWP16'!Std2EmployeeRequirements, 1, 3, 1, 1))</f>
        <v/>
      </c>
      <c r="E236" s="82" t="str">
        <f ca="1">IF(OFFSET('IWP16'!Std2EmployeeRequirements, 1, 4, 1, 1) = 0, "", OFFSET('IWP16'!Std2EmployeeRequirements, 1, 4, 1, 1))</f>
        <v/>
      </c>
      <c r="F236" s="82" t="str">
        <f ca="1">IF(OFFSET('IWP16'!Std2EmployeeRequirements, 1,5, 1, 1) = 0, "", OFFSET('IWP16'!Std2EmployeeRequirements, 1,5, 1, 1))</f>
        <v/>
      </c>
      <c r="G236" s="82" t="str">
        <f ca="1">IF(OFFSET('IWP16'!Std2EmployeeRequirements, 1,6, 1, 1) = 0, "", OFFSET('IWP16'!Std2EmployeeRequirements, 1,6, 1, 1))</f>
        <v/>
      </c>
      <c r="H236" s="82" t="str">
        <f ca="1">IF(OFFSET('IWP16'!Std2EmployeeRequirements, 1, 8, 1, 1) = 0, "", OFFSET('IWP16'!Std2EmployeeRequirements, 1, 8, 1, 1))</f>
        <v/>
      </c>
      <c r="I236" s="82" t="str">
        <f ca="1">IF(OFFSET('IWP16'!Std2EmployeeRequirements, 1, 9, 1, 1) = 0, "", OFFSET('IWP16'!Std2EmployeeRequirements, 1, 9, 1, 1))</f>
        <v/>
      </c>
      <c r="J236" s="82" t="str">
        <f ca="1">IF(OFFSET('IWP16'!Std2EmployeeRequirements, 1,10, 1, 1) = 0, "", OFFSET('IWP16'!Std2EmployeeRequirements, 1,10, 1, 1))</f>
        <v/>
      </c>
      <c r="K236" s="82" t="str">
        <f ca="1">IF(OFFSET('IWP16'!Std2EmployeeRequirements, 1, 11, 1, 1) = 0, "", OFFSET('IWP16'!Std2EmployeeRequirements, 1, 11, 1, 1))</f>
        <v/>
      </c>
      <c r="L236" s="87" t="str">
        <f ca="1">IF(OFFSET('IWP16'!Std2EmployeeRequirements, 1, 7, 1, 1) = 0, "", OFFSET('IWP16'!Std2EmployeeRequirements, 1, 7, 1, 1))</f>
        <v/>
      </c>
    </row>
    <row r="237" spans="1:12" x14ac:dyDescent="0.2">
      <c r="A237" s="73" t="s">
        <v>297</v>
      </c>
      <c r="B237" s="82" t="str">
        <f ca="1">IF(OFFSET('IWP16'!Std2EmployeeRequirements, 2, 0, 1, 1) = 0, "", OFFSET('IWP16'!Std2EmployeeRequirements, 2, 0, 1, 1))</f>
        <v/>
      </c>
      <c r="C237" s="82" t="str">
        <f ca="1">IF(OFFSET('IWP16'!Std2EmployeeRequirements, 2, 2, 1, 1) = 0, "", OFFSET('IWP16'!Std2EmployeeRequirements, 2, 2, 1, 1))</f>
        <v/>
      </c>
      <c r="D237" s="82" t="str">
        <f ca="1">IF(OFFSET('IWP16'!Std2EmployeeRequirements, 2, 3, 1, 1) = 0, "", OFFSET('IWP16'!Std2EmployeeRequirements, 2, 3, 1, 1))</f>
        <v/>
      </c>
      <c r="E237" s="82" t="str">
        <f ca="1">IF(OFFSET('IWP16'!Std2EmployeeRequirements, 2, 4, 1, 1) = 0, "", OFFSET('IWP16'!Std2EmployeeRequirements, 2, 4, 1, 1))</f>
        <v/>
      </c>
      <c r="F237" s="82" t="str">
        <f ca="1">IF(OFFSET('IWP16'!Std2EmployeeRequirements, 2,5, 1, 1) = 0, "", OFFSET('IWP16'!Std2EmployeeRequirements, 2,5, 1, 1))</f>
        <v/>
      </c>
      <c r="G237" s="82" t="str">
        <f ca="1">IF(OFFSET('IWP16'!Std2EmployeeRequirements, 2,6, 1, 1) = 0, "", OFFSET('IWP16'!Std2EmployeeRequirements, 2,6, 1, 1))</f>
        <v/>
      </c>
      <c r="H237" s="82" t="str">
        <f ca="1">IF(OFFSET('IWP16'!Std2EmployeeRequirements, 2, 8, 1, 1) = 0, "", OFFSET('IWP16'!Std2EmployeeRequirements, 2, 8, 1, 1))</f>
        <v/>
      </c>
      <c r="I237" s="82" t="str">
        <f ca="1">IF(OFFSET('IWP16'!Std2EmployeeRequirements, 2, 9, 1, 1) = 0, "", OFFSET('IWP16'!Std2EmployeeRequirements, 2, 9, 1, 1))</f>
        <v/>
      </c>
      <c r="J237" s="82" t="str">
        <f ca="1">IF(OFFSET('IWP16'!Std2EmployeeRequirements, 2,10, 1, 1) = 0, "", OFFSET('IWP16'!Std2EmployeeRequirements, 2,10, 1, 1))</f>
        <v/>
      </c>
      <c r="K237" s="82" t="str">
        <f ca="1">IF(OFFSET('IWP16'!Std2EmployeeRequirements, 2, 11, 1, 1) = 0, "", OFFSET('IWP16'!Std2EmployeeRequirements, 2, 11, 1, 1))</f>
        <v/>
      </c>
      <c r="L237" s="87" t="str">
        <f ca="1">IF(OFFSET('IWP16'!Std2EmployeeRequirements, 2, 7, 1, 1) = 0, "", OFFSET('IWP16'!Std2EmployeeRequirements, 2, 7, 1, 1))</f>
        <v/>
      </c>
    </row>
    <row r="238" spans="1:12" x14ac:dyDescent="0.2">
      <c r="A238" s="73" t="s">
        <v>297</v>
      </c>
      <c r="B238" s="82" t="str">
        <f ca="1">IF(OFFSET('IWP16'!Std2EmployeeRequirements, 3, 0, 1, 1) = 0, "", OFFSET('IWP16'!Std2EmployeeRequirements, 3, 0, 1, 1))</f>
        <v/>
      </c>
      <c r="C238" s="82" t="str">
        <f ca="1">IF(OFFSET('IWP16'!Std2EmployeeRequirements, 3, 2, 1, 1) = 0, "", OFFSET('IWP16'!Std2EmployeeRequirements, 3, 2, 1, 1))</f>
        <v/>
      </c>
      <c r="D238" s="82" t="str">
        <f ca="1">IF(OFFSET('IWP16'!Std2EmployeeRequirements, 3, 3, 1, 1) = 0, "", OFFSET('IWP16'!Std2EmployeeRequirements, 3, 3, 1, 1))</f>
        <v/>
      </c>
      <c r="E238" s="82" t="str">
        <f ca="1">IF(OFFSET('IWP16'!Std2EmployeeRequirements, 3, 4, 1, 1) = 0, "", OFFSET('IWP16'!Std2EmployeeRequirements, 3, 4, 1, 1))</f>
        <v/>
      </c>
      <c r="F238" s="82" t="str">
        <f ca="1">IF(OFFSET('IWP16'!Std2EmployeeRequirements, 3,5, 1, 1) = 0, "", OFFSET('IWP16'!Std2EmployeeRequirements, 3,5, 1, 1))</f>
        <v/>
      </c>
      <c r="G238" s="82" t="str">
        <f ca="1">IF(OFFSET('IWP16'!Std2EmployeeRequirements, 3,6, 1, 1) = 0, "", OFFSET('IWP16'!Std2EmployeeRequirements, 3,6, 1, 1))</f>
        <v/>
      </c>
      <c r="H238" s="82" t="str">
        <f ca="1">IF(OFFSET('IWP16'!Std2EmployeeRequirements, 3, 8, 1, 1) = 0, "", OFFSET('IWP16'!Std2EmployeeRequirements, 3, 8, 1, 1))</f>
        <v/>
      </c>
      <c r="I238" s="82" t="str">
        <f ca="1">IF(OFFSET('IWP16'!Std2EmployeeRequirements, 3, 9, 1, 1) = 0, "", OFFSET('IWP16'!Std2EmployeeRequirements, 3, 9, 1, 1))</f>
        <v/>
      </c>
      <c r="J238" s="82" t="str">
        <f ca="1">IF(OFFSET('IWP16'!Std2EmployeeRequirements, 3,10, 1, 1) = 0, "", OFFSET('IWP16'!Std2EmployeeRequirements, 3,10, 1, 1))</f>
        <v/>
      </c>
      <c r="K238" s="82" t="str">
        <f ca="1">IF(OFFSET('IWP16'!Std2EmployeeRequirements, 3, 11, 1, 1) = 0, "", OFFSET('IWP16'!Std2EmployeeRequirements, 3, 11, 1, 1))</f>
        <v/>
      </c>
      <c r="L238" s="87" t="str">
        <f ca="1">IF(OFFSET('IWP16'!Std2EmployeeRequirements, 3, 7, 1, 1) = 0, "", OFFSET('IWP16'!Std2EmployeeRequirements, 3, 7, 1, 1))</f>
        <v/>
      </c>
    </row>
    <row r="239" spans="1:12" x14ac:dyDescent="0.2">
      <c r="A239" s="73" t="s">
        <v>297</v>
      </c>
      <c r="B239" s="82" t="str">
        <f ca="1">IF(OFFSET('IWP16'!Std2EmployeeRequirements, 4, 0, 1, 1) = 0, "", OFFSET('IWP16'!Std2EmployeeRequirements, 4, 0, 1, 1))</f>
        <v/>
      </c>
      <c r="C239" s="82" t="str">
        <f ca="1">IF(OFFSET('IWP16'!Std2EmployeeRequirements, 4, 2, 1, 1) = 0, "", OFFSET('IWP16'!Std2EmployeeRequirements, 4, 2, 1, 1))</f>
        <v/>
      </c>
      <c r="D239" s="82" t="str">
        <f ca="1">IF(OFFSET('IWP16'!Std2EmployeeRequirements, 4, 3, 1, 1) = 0, "", OFFSET('IWP16'!Std2EmployeeRequirements, 4, 3, 1, 1))</f>
        <v/>
      </c>
      <c r="E239" s="82" t="str">
        <f ca="1">IF(OFFSET('IWP16'!Std2EmployeeRequirements, 4, 4, 1, 1) = 0, "", OFFSET('IWP16'!Std2EmployeeRequirements, 4, 4, 1, 1))</f>
        <v/>
      </c>
      <c r="F239" s="82" t="str">
        <f ca="1">IF(OFFSET('IWP16'!Std2EmployeeRequirements, 4,5, 1, 1) = 0, "", OFFSET('IWP16'!Std2EmployeeRequirements, 4,5, 1, 1))</f>
        <v/>
      </c>
      <c r="G239" s="82" t="str">
        <f ca="1">IF(OFFSET('IWP16'!Std2EmployeeRequirements, 4,6, 1, 1) = 0, "", OFFSET('IWP16'!Std2EmployeeRequirements, 4,6, 1, 1))</f>
        <v/>
      </c>
      <c r="H239" s="82" t="str">
        <f ca="1">IF(OFFSET('IWP16'!Std2EmployeeRequirements, 4, 8, 1, 1) = 0, "", OFFSET('IWP16'!Std2EmployeeRequirements, 4, 8, 1, 1))</f>
        <v/>
      </c>
      <c r="I239" s="82" t="str">
        <f ca="1">IF(OFFSET('IWP16'!Std2EmployeeRequirements, 4, 9, 1, 1) = 0, "", OFFSET('IWP16'!Std2EmployeeRequirements, 4, 9, 1, 1))</f>
        <v/>
      </c>
      <c r="J239" s="82" t="str">
        <f ca="1">IF(OFFSET('IWP16'!Std2EmployeeRequirements, 4,10, 1, 1) = 0, "", OFFSET('IWP16'!Std2EmployeeRequirements, 4,10, 1, 1))</f>
        <v/>
      </c>
      <c r="K239" s="82" t="str">
        <f ca="1">IF(OFFSET('IWP16'!Std2EmployeeRequirements, 4, 11, 1, 1) = 0, "", OFFSET('IWP16'!Std2EmployeeRequirements, 4, 11, 1, 1))</f>
        <v/>
      </c>
      <c r="L239" s="87" t="str">
        <f ca="1">IF(OFFSET('IWP16'!Std2EmployeeRequirements, 4, 7, 1, 1) = 0, "", OFFSET('IWP16'!Std2EmployeeRequirements, 4, 7, 1, 1))</f>
        <v/>
      </c>
    </row>
    <row r="240" spans="1:12" x14ac:dyDescent="0.2">
      <c r="A240" s="73" t="s">
        <v>297</v>
      </c>
      <c r="B240" s="82" t="str">
        <f ca="1">IF(OFFSET('IWP16'!Std2EmployeeRequirements, 5, 0, 1, 1) = 0, "", OFFSET('IWP16'!Std2EmployeeRequirements, 5, 0, 1, 1))</f>
        <v/>
      </c>
      <c r="C240" s="82" t="str">
        <f ca="1">IF(OFFSET('IWP16'!Std2EmployeeRequirements, 5, 2, 1, 1) = 0, "", OFFSET('IWP16'!Std2EmployeeRequirements, 5, 2, 1, 1))</f>
        <v/>
      </c>
      <c r="D240" s="82" t="str">
        <f ca="1">IF(OFFSET('IWP16'!Std2EmployeeRequirements, 5, 3, 1, 1) = 0, "", OFFSET('IWP16'!Std2EmployeeRequirements, 5, 3, 1, 1))</f>
        <v/>
      </c>
      <c r="E240" s="82" t="str">
        <f ca="1">IF(OFFSET('IWP16'!Std2EmployeeRequirements, 5, 4, 1, 1) = 0, "", OFFSET('IWP16'!Std2EmployeeRequirements, 5, 4, 1, 1))</f>
        <v/>
      </c>
      <c r="F240" s="82" t="str">
        <f ca="1">IF(OFFSET('IWP16'!Std2EmployeeRequirements, 5,5, 1, 1) = 0, "", OFFSET('IWP16'!Std2EmployeeRequirements, 5,5, 1, 1))</f>
        <v/>
      </c>
      <c r="G240" s="82" t="str">
        <f ca="1">IF(OFFSET('IWP16'!Std2EmployeeRequirements, 5,6, 1, 1) = 0, "", OFFSET('IWP16'!Std2EmployeeRequirements, 5,6, 1, 1))</f>
        <v/>
      </c>
      <c r="H240" s="82" t="str">
        <f ca="1">IF(OFFSET('IWP16'!Std2EmployeeRequirements, 5, 8, 1, 1) = 0, "", OFFSET('IWP16'!Std2EmployeeRequirements, 5, 8, 1, 1))</f>
        <v/>
      </c>
      <c r="I240" s="82" t="str">
        <f ca="1">IF(OFFSET('IWP16'!Std2EmployeeRequirements, 5, 9, 1, 1) = 0, "", OFFSET('IWP16'!Std2EmployeeRequirements, 5, 9, 1, 1))</f>
        <v/>
      </c>
      <c r="J240" s="82" t="str">
        <f ca="1">IF(OFFSET('IWP16'!Std2EmployeeRequirements, 5,10, 1, 1) = 0, "", OFFSET('IWP16'!Std2EmployeeRequirements, 5,10, 1, 1))</f>
        <v/>
      </c>
      <c r="K240" s="82" t="str">
        <f ca="1">IF(OFFSET('IWP16'!Std2EmployeeRequirements, 5, 11, 1, 1) = 0, "", OFFSET('IWP16'!Std2EmployeeRequirements, 5, 11, 1, 1))</f>
        <v/>
      </c>
      <c r="L240" s="87" t="str">
        <f ca="1">IF(OFFSET('IWP16'!Std2EmployeeRequirements, 5, 7, 1, 1) = 0, "", OFFSET('IWP16'!Std2EmployeeRequirements, 5, 7, 1, 1))</f>
        <v/>
      </c>
    </row>
    <row r="241" spans="1:12" x14ac:dyDescent="0.2">
      <c r="A241" s="73" t="s">
        <v>297</v>
      </c>
      <c r="B241" s="82" t="str">
        <f ca="1">IF(OFFSET('IWP16'!Std2EmployeeRequirements, 6, 0, 1, 1) = 0, "", OFFSET('IWP16'!Std2EmployeeRequirements, 6, 0, 1, 1))</f>
        <v/>
      </c>
      <c r="C241" s="82" t="str">
        <f ca="1">IF(OFFSET('IWP16'!Std2EmployeeRequirements, 6, 2, 1, 1) = 0, "", OFFSET('IWP16'!Std2EmployeeRequirements, 6, 2, 1, 1))</f>
        <v/>
      </c>
      <c r="D241" s="82" t="str">
        <f ca="1">IF(OFFSET('IWP16'!Std2EmployeeRequirements, 6, 3, 1, 1) = 0, "", OFFSET('IWP16'!Std2EmployeeRequirements, 6, 3, 1, 1))</f>
        <v/>
      </c>
      <c r="E241" s="82" t="str">
        <f ca="1">IF(OFFSET('IWP16'!Std2EmployeeRequirements, 6, 4, 1, 1) = 0, "", OFFSET('IWP16'!Std2EmployeeRequirements, 6, 4, 1, 1))</f>
        <v/>
      </c>
      <c r="F241" s="82" t="str">
        <f ca="1">IF(OFFSET('IWP16'!Std2EmployeeRequirements, 6,5, 1, 1) = 0, "", OFFSET('IWP16'!Std2EmployeeRequirements, 6,5, 1, 1))</f>
        <v/>
      </c>
      <c r="G241" s="82" t="str">
        <f ca="1">IF(OFFSET('IWP16'!Std2EmployeeRequirements, 6,6, 1, 1) = 0, "", OFFSET('IWP16'!Std2EmployeeRequirements, 6,6, 1, 1))</f>
        <v/>
      </c>
      <c r="H241" s="82" t="str">
        <f ca="1">IF(OFFSET('IWP16'!Std2EmployeeRequirements, 6, 8, 1, 1) = 0, "", OFFSET('IWP16'!Std2EmployeeRequirements, 6, 8, 1, 1))</f>
        <v/>
      </c>
      <c r="I241" s="82" t="str">
        <f ca="1">IF(OFFSET('IWP16'!Std2EmployeeRequirements, 6, 9, 1, 1) = 0, "", OFFSET('IWP16'!Std2EmployeeRequirements, 6, 9, 1, 1))</f>
        <v/>
      </c>
      <c r="J241" s="82" t="str">
        <f ca="1">IF(OFFSET('IWP16'!Std2EmployeeRequirements, 6,10, 1, 1) = 0, "", OFFSET('IWP16'!Std2EmployeeRequirements, 6,10, 1, 1))</f>
        <v/>
      </c>
      <c r="K241" s="82" t="str">
        <f ca="1">IF(OFFSET('IWP16'!Std2EmployeeRequirements, 6, 11, 1, 1) = 0, "", OFFSET('IWP16'!Std2EmployeeRequirements, 6, 11, 1, 1))</f>
        <v/>
      </c>
      <c r="L241" s="87" t="str">
        <f ca="1">IF(OFFSET('IWP16'!Std2EmployeeRequirements, 6, 7, 1, 1) = 0, "", OFFSET('IWP16'!Std2EmployeeRequirements, 6, 7, 1, 1))</f>
        <v/>
      </c>
    </row>
    <row r="242" spans="1:12" x14ac:dyDescent="0.2">
      <c r="A242" s="73" t="s">
        <v>297</v>
      </c>
      <c r="B242" s="82" t="str">
        <f ca="1">IF(OFFSET('IWP16'!Std2EmployeeRequirements, 7, 0, 1, 1) = 0, "", OFFSET('IWP16'!Std2EmployeeRequirements, 7, 0, 1, 1))</f>
        <v/>
      </c>
      <c r="C242" s="82" t="str">
        <f ca="1">IF(OFFSET('IWP16'!Std2EmployeeRequirements, 7, 2, 1, 1) = 0, "", OFFSET('IWP16'!Std2EmployeeRequirements, 7, 2, 1, 1))</f>
        <v/>
      </c>
      <c r="D242" s="82" t="str">
        <f ca="1">IF(OFFSET('IWP16'!Std2EmployeeRequirements, 7, 3, 1, 1) = 0, "", OFFSET('IWP16'!Std2EmployeeRequirements, 7, 3, 1, 1))</f>
        <v/>
      </c>
      <c r="E242" s="82" t="str">
        <f ca="1">IF(OFFSET('IWP16'!Std2EmployeeRequirements, 7, 4, 1, 1) = 0, "", OFFSET('IWP16'!Std2EmployeeRequirements, 7, 4, 1, 1))</f>
        <v/>
      </c>
      <c r="F242" s="82" t="str">
        <f ca="1">IF(OFFSET('IWP16'!Std2EmployeeRequirements, 7,5, 1, 1) = 0, "", OFFSET('IWP16'!Std2EmployeeRequirements, 7,5, 1, 1))</f>
        <v/>
      </c>
      <c r="G242" s="82" t="str">
        <f ca="1">IF(OFFSET('IWP16'!Std2EmployeeRequirements, 7,6, 1, 1) = 0, "", OFFSET('IWP16'!Std2EmployeeRequirements, 7,6, 1, 1))</f>
        <v/>
      </c>
      <c r="H242" s="82" t="str">
        <f ca="1">IF(OFFSET('IWP16'!Std2EmployeeRequirements, 7, 8, 1, 1) = 0, "", OFFSET('IWP16'!Std2EmployeeRequirements, 7, 8, 1, 1))</f>
        <v/>
      </c>
      <c r="I242" s="82" t="str">
        <f ca="1">IF(OFFSET('IWP16'!Std2EmployeeRequirements, 7, 9, 1, 1) = 0, "", OFFSET('IWP16'!Std2EmployeeRequirements, 7, 9, 1, 1))</f>
        <v/>
      </c>
      <c r="J242" s="82" t="str">
        <f ca="1">IF(OFFSET('IWP16'!Std2EmployeeRequirements, 7,10, 1, 1) = 0, "", OFFSET('IWP16'!Std2EmployeeRequirements, 7,10, 1, 1))</f>
        <v/>
      </c>
      <c r="K242" s="82" t="str">
        <f ca="1">IF(OFFSET('IWP16'!Std2EmployeeRequirements, 7, 11, 1, 1) = 0, "", OFFSET('IWP16'!Std2EmployeeRequirements, 7, 11, 1, 1))</f>
        <v/>
      </c>
      <c r="L242" s="87" t="str">
        <f ca="1">IF(OFFSET('IWP16'!Std2EmployeeRequirements, 7, 7, 1, 1) = 0, "", OFFSET('IWP16'!Std2EmployeeRequirements, 7, 7, 1, 1))</f>
        <v/>
      </c>
    </row>
    <row r="243" spans="1:12" x14ac:dyDescent="0.2">
      <c r="A243" s="73" t="s">
        <v>297</v>
      </c>
      <c r="B243" s="82" t="str">
        <f ca="1">IF(OFFSET('IWP16'!Std2EmployeeRequirements, 8, 0, 1, 1) = 0, "", OFFSET('IWP16'!Std2EmployeeRequirements, 8, 0, 1, 1))</f>
        <v/>
      </c>
      <c r="C243" s="82" t="str">
        <f ca="1">IF(OFFSET('IWP16'!Std2EmployeeRequirements, 8, 2, 1, 1) = 0, "", OFFSET('IWP16'!Std2EmployeeRequirements, 8, 2, 1, 1))</f>
        <v/>
      </c>
      <c r="D243" s="82" t="str">
        <f ca="1">IF(OFFSET('IWP16'!Std2EmployeeRequirements, 8, 3, 1, 1) = 0, "", OFFSET('IWP16'!Std2EmployeeRequirements, 8, 3, 1, 1))</f>
        <v/>
      </c>
      <c r="E243" s="82" t="str">
        <f ca="1">IF(OFFSET('IWP16'!Std2EmployeeRequirements, 8, 4, 1, 1) = 0, "", OFFSET('IWP16'!Std2EmployeeRequirements, 8, 4, 1, 1))</f>
        <v/>
      </c>
      <c r="F243" s="82" t="str">
        <f ca="1">IF(OFFSET('IWP16'!Std2EmployeeRequirements, 8,5, 1, 1) = 0, "", OFFSET('IWP16'!Std2EmployeeRequirements, 8,5, 1, 1))</f>
        <v/>
      </c>
      <c r="G243" s="82" t="str">
        <f ca="1">IF(OFFSET('IWP16'!Std2EmployeeRequirements, 8,6, 1, 1) = 0, "", OFFSET('IWP16'!Std2EmployeeRequirements, 8,6, 1, 1))</f>
        <v/>
      </c>
      <c r="H243" s="82" t="str">
        <f ca="1">IF(OFFSET('IWP16'!Std2EmployeeRequirements, 8, 8, 1, 1) = 0, "", OFFSET('IWP16'!Std2EmployeeRequirements, 8, 8, 1, 1))</f>
        <v/>
      </c>
      <c r="I243" s="82" t="str">
        <f ca="1">IF(OFFSET('IWP16'!Std2EmployeeRequirements, 8, 9, 1, 1) = 0, "", OFFSET('IWP16'!Std2EmployeeRequirements, 8, 9, 1, 1))</f>
        <v/>
      </c>
      <c r="J243" s="82" t="str">
        <f ca="1">IF(OFFSET('IWP16'!Std2EmployeeRequirements, 8,10, 1, 1) = 0, "", OFFSET('IWP16'!Std2EmployeeRequirements, 8,10, 1, 1))</f>
        <v/>
      </c>
      <c r="K243" s="82" t="str">
        <f ca="1">IF(OFFSET('IWP16'!Std2EmployeeRequirements, 8, 11, 1, 1) = 0, "", OFFSET('IWP16'!Std2EmployeeRequirements, 8, 11, 1, 1))</f>
        <v/>
      </c>
      <c r="L243" s="87" t="str">
        <f ca="1">IF(OFFSET('IWP16'!Std2EmployeeRequirements, 8, 7, 1, 1) = 0, "", OFFSET('IWP16'!Std2EmployeeRequirements, 8, 7, 1, 1))</f>
        <v/>
      </c>
    </row>
    <row r="244" spans="1:12" x14ac:dyDescent="0.2">
      <c r="A244" s="73" t="s">
        <v>297</v>
      </c>
      <c r="B244" s="82" t="str">
        <f ca="1">IF(OFFSET('IWP16'!Std2EmployeeRequirements, 9, 0, 1, 1) = 0, "", OFFSET('IWP16'!Std2EmployeeRequirements, 9, 0, 1, 1))</f>
        <v/>
      </c>
      <c r="C244" s="82" t="str">
        <f ca="1">IF(OFFSET('IWP16'!Std2EmployeeRequirements, 9, 2, 1, 1) = 0, "", OFFSET('IWP16'!Std2EmployeeRequirements, 9, 2, 1, 1))</f>
        <v/>
      </c>
      <c r="D244" s="82" t="str">
        <f ca="1">IF(OFFSET('IWP16'!Std2EmployeeRequirements, 9, 3, 1, 1) = 0, "", OFFSET('IWP16'!Std2EmployeeRequirements, 9, 3, 1, 1))</f>
        <v/>
      </c>
      <c r="E244" s="82" t="str">
        <f ca="1">IF(OFFSET('IWP16'!Std2EmployeeRequirements, 9, 4, 1, 1) = 0, "", OFFSET('IWP16'!Std2EmployeeRequirements, 9, 4, 1, 1))</f>
        <v/>
      </c>
      <c r="F244" s="82" t="str">
        <f ca="1">IF(OFFSET('IWP16'!Std2EmployeeRequirements, 9,5, 1, 1) = 0, "", OFFSET('IWP16'!Std2EmployeeRequirements, 9,5, 1, 1))</f>
        <v/>
      </c>
      <c r="G244" s="82" t="str">
        <f ca="1">IF(OFFSET('IWP16'!Std2EmployeeRequirements, 9,6, 1, 1) = 0, "", OFFSET('IWP16'!Std2EmployeeRequirements, 9,6, 1, 1))</f>
        <v/>
      </c>
      <c r="H244" s="82" t="str">
        <f ca="1">IF(OFFSET('IWP16'!Std2EmployeeRequirements, 9, 8, 1, 1) = 0, "", OFFSET('IWP16'!Std2EmployeeRequirements, 9, 8, 1, 1))</f>
        <v/>
      </c>
      <c r="I244" s="82" t="str">
        <f ca="1">IF(OFFSET('IWP16'!Std2EmployeeRequirements, 9, 9, 1, 1) = 0, "", OFFSET('IWP16'!Std2EmployeeRequirements, 9, 9, 1, 1))</f>
        <v/>
      </c>
      <c r="J244" s="82" t="str">
        <f ca="1">IF(OFFSET('IWP16'!Std2EmployeeRequirements, 9,10, 1, 1) = 0, "", OFFSET('IWP16'!Std2EmployeeRequirements, 9,10, 1, 1))</f>
        <v/>
      </c>
      <c r="K244" s="82" t="str">
        <f ca="1">IF(OFFSET('IWP16'!Std2EmployeeRequirements, 9, 11, 1, 1) = 0, "", OFFSET('IWP16'!Std2EmployeeRequirements, 9, 11, 1, 1))</f>
        <v/>
      </c>
      <c r="L244" s="87" t="str">
        <f ca="1">IF(OFFSET('IWP16'!Std2EmployeeRequirements, 9, 7, 1, 1) = 0, "", OFFSET('IWP16'!Std2EmployeeRequirements, 9, 7, 1, 1))</f>
        <v/>
      </c>
    </row>
    <row r="245" spans="1:12" x14ac:dyDescent="0.2">
      <c r="A245" s="73" t="s">
        <v>298</v>
      </c>
      <c r="B245" s="82" t="str">
        <f ca="1">IF(OFFSET('IWP17'!Std2EmployeeRequirements, 0, 0, 1, 1) = 0, "", OFFSET('IWP17'!Std2EmployeeRequirements, 0, 0, 1, 1))</f>
        <v/>
      </c>
      <c r="C245" s="82" t="str">
        <f ca="1">IF(OFFSET('IWP17'!Std2EmployeeRequirements, 0, 2, 1, 1) = 0, "", OFFSET('IWP17'!Std2EmployeeRequirements, 0, 2, 1, 1))</f>
        <v/>
      </c>
      <c r="D245" s="82" t="str">
        <f ca="1">IF(OFFSET('IWP17'!Std2EmployeeRequirements, 0, 3, 1, 1) = 0, "", OFFSET('IWP17'!Std2EmployeeRequirements, 0, 3, 1, 1))</f>
        <v/>
      </c>
      <c r="E245" s="82" t="str">
        <f ca="1">IF(OFFSET('IWP17'!Std2EmployeeRequirements, 0, 4, 1, 1) = 0, "", OFFSET('IWP17'!Std2EmployeeRequirements, 0, 4, 1, 1))</f>
        <v/>
      </c>
      <c r="F245" s="82" t="str">
        <f ca="1">IF(OFFSET('IWP17'!Std2EmployeeRequirements, 0,5, 1, 1) = 0, "", OFFSET('IWP17'!Std2EmployeeRequirements, 0,5, 1, 1))</f>
        <v/>
      </c>
      <c r="G245" s="82" t="str">
        <f ca="1">IF(OFFSET('IWP17'!Std2EmployeeRequirements, 0,6, 1, 1) = 0, "", OFFSET('IWP17'!Std2EmployeeRequirements, 0,6, 1, 1))</f>
        <v/>
      </c>
      <c r="H245" s="82" t="str">
        <f ca="1">IF(OFFSET('IWP17'!Std2EmployeeRequirements, 0, 8, 1, 1) = 0, "", OFFSET('IWP17'!Std2EmployeeRequirements, 0, 8, 1, 1))</f>
        <v/>
      </c>
      <c r="I245" s="82" t="str">
        <f ca="1">IF(OFFSET('IWP17'!Std2EmployeeRequirements, 0, 9, 1, 1) = 0, "", OFFSET('IWP17'!Std2EmployeeRequirements, 0, 9, 1, 1))</f>
        <v/>
      </c>
      <c r="J245" s="82" t="str">
        <f ca="1">IF(OFFSET('IWP17'!Std2EmployeeRequirements, 0,10, 1, 1) = 0, "", OFFSET('IWP17'!Std2EmployeeRequirements, 0,10, 1, 1))</f>
        <v/>
      </c>
      <c r="K245" s="82" t="str">
        <f ca="1">IF(OFFSET('IWP17'!Std2EmployeeRequirements, 0, 11, 1, 1) = 0, "", OFFSET('IWP17'!Std2EmployeeRequirements, 0, 11, 1, 1))</f>
        <v/>
      </c>
      <c r="L245" s="87" t="str">
        <f ca="1">IF(OFFSET('IWP17'!Std2EmployeeRequirements, 0, 7, 1, 1) = 0, "", OFFSET('IWP17'!Std2EmployeeRequirements, 0, 7, 1, 1))</f>
        <v/>
      </c>
    </row>
    <row r="246" spans="1:12" x14ac:dyDescent="0.2">
      <c r="A246" s="73" t="s">
        <v>298</v>
      </c>
      <c r="B246" s="82" t="str">
        <f ca="1">IF(OFFSET('IWP17'!Std2EmployeeRequirements, 1, 0, 1, 1) = 0, "", OFFSET('IWP17'!Std2EmployeeRequirements, 1, 0, 1, 1))</f>
        <v/>
      </c>
      <c r="C246" s="82" t="str">
        <f ca="1">IF(OFFSET('IWP17'!Std2EmployeeRequirements, 1, 2, 1, 1) = 0, "", OFFSET('IWP17'!Std2EmployeeRequirements, 1, 2, 1, 1))</f>
        <v/>
      </c>
      <c r="D246" s="82" t="str">
        <f ca="1">IF(OFFSET('IWP17'!Std2EmployeeRequirements, 1, 3, 1, 1) = 0, "", OFFSET('IWP17'!Std2EmployeeRequirements, 1, 3, 1, 1))</f>
        <v/>
      </c>
      <c r="E246" s="82" t="str">
        <f ca="1">IF(OFFSET('IWP17'!Std2EmployeeRequirements, 1, 4, 1, 1) = 0, "", OFFSET('IWP17'!Std2EmployeeRequirements, 1, 4, 1, 1))</f>
        <v/>
      </c>
      <c r="F246" s="82" t="str">
        <f ca="1">IF(OFFSET('IWP17'!Std2EmployeeRequirements, 1,5, 1, 1) = 0, "", OFFSET('IWP17'!Std2EmployeeRequirements, 1,5, 1, 1))</f>
        <v/>
      </c>
      <c r="G246" s="82" t="str">
        <f ca="1">IF(OFFSET('IWP17'!Std2EmployeeRequirements, 1,6, 1, 1) = 0, "", OFFSET('IWP17'!Std2EmployeeRequirements, 1,6, 1, 1))</f>
        <v/>
      </c>
      <c r="H246" s="82" t="str">
        <f ca="1">IF(OFFSET('IWP17'!Std2EmployeeRequirements, 1, 8, 1, 1) = 0, "", OFFSET('IWP17'!Std2EmployeeRequirements, 1, 8, 1, 1))</f>
        <v/>
      </c>
      <c r="I246" s="82" t="str">
        <f ca="1">IF(OFFSET('IWP17'!Std2EmployeeRequirements, 1, 9, 1, 1) = 0, "", OFFSET('IWP17'!Std2EmployeeRequirements, 1, 9, 1, 1))</f>
        <v/>
      </c>
      <c r="J246" s="82" t="str">
        <f ca="1">IF(OFFSET('IWP17'!Std2EmployeeRequirements, 1,10, 1, 1) = 0, "", OFFSET('IWP17'!Std2EmployeeRequirements, 1,10, 1, 1))</f>
        <v/>
      </c>
      <c r="K246" s="82" t="str">
        <f ca="1">IF(OFFSET('IWP17'!Std2EmployeeRequirements, 1, 11, 1, 1) = 0, "", OFFSET('IWP17'!Std2EmployeeRequirements, 1, 11, 1, 1))</f>
        <v/>
      </c>
      <c r="L246" s="87" t="str">
        <f ca="1">IF(OFFSET('IWP17'!Std2EmployeeRequirements, 1, 7, 1, 1) = 0, "", OFFSET('IWP17'!Std2EmployeeRequirements, 1, 7, 1, 1))</f>
        <v/>
      </c>
    </row>
    <row r="247" spans="1:12" x14ac:dyDescent="0.2">
      <c r="A247" s="73" t="s">
        <v>298</v>
      </c>
      <c r="B247" s="82" t="str">
        <f ca="1">IF(OFFSET('IWP17'!Std2EmployeeRequirements, 2, 0, 1, 1) = 0, "", OFFSET('IWP17'!Std2EmployeeRequirements, 2, 0, 1, 1))</f>
        <v/>
      </c>
      <c r="C247" s="82" t="str">
        <f ca="1">IF(OFFSET('IWP17'!Std2EmployeeRequirements, 2, 2, 1, 1) = 0, "", OFFSET('IWP17'!Std2EmployeeRequirements, 2, 2, 1, 1))</f>
        <v/>
      </c>
      <c r="D247" s="82" t="str">
        <f ca="1">IF(OFFSET('IWP17'!Std2EmployeeRequirements, 2, 3, 1, 1) = 0, "", OFFSET('IWP17'!Std2EmployeeRequirements, 2, 3, 1, 1))</f>
        <v/>
      </c>
      <c r="E247" s="82" t="str">
        <f ca="1">IF(OFFSET('IWP17'!Std2EmployeeRequirements, 2, 4, 1, 1) = 0, "", OFFSET('IWP17'!Std2EmployeeRequirements, 2, 4, 1, 1))</f>
        <v/>
      </c>
      <c r="F247" s="82" t="str">
        <f ca="1">IF(OFFSET('IWP17'!Std2EmployeeRequirements, 2,5, 1, 1) = 0, "", OFFSET('IWP17'!Std2EmployeeRequirements, 2,5, 1, 1))</f>
        <v/>
      </c>
      <c r="G247" s="82" t="str">
        <f ca="1">IF(OFFSET('IWP17'!Std2EmployeeRequirements, 2,6, 1, 1) = 0, "", OFFSET('IWP17'!Std2EmployeeRequirements, 2,6, 1, 1))</f>
        <v/>
      </c>
      <c r="H247" s="82" t="str">
        <f ca="1">IF(OFFSET('IWP17'!Std2EmployeeRequirements, 2, 8, 1, 1) = 0, "", OFFSET('IWP17'!Std2EmployeeRequirements, 2, 8, 1, 1))</f>
        <v/>
      </c>
      <c r="I247" s="82" t="str">
        <f ca="1">IF(OFFSET('IWP17'!Std2EmployeeRequirements, 2, 9, 1, 1) = 0, "", OFFSET('IWP17'!Std2EmployeeRequirements, 2, 9, 1, 1))</f>
        <v/>
      </c>
      <c r="J247" s="82" t="str">
        <f ca="1">IF(OFFSET('IWP17'!Std2EmployeeRequirements, 2,10, 1, 1) = 0, "", OFFSET('IWP17'!Std2EmployeeRequirements, 2,10, 1, 1))</f>
        <v/>
      </c>
      <c r="K247" s="82" t="str">
        <f ca="1">IF(OFFSET('IWP17'!Std2EmployeeRequirements, 2, 11, 1, 1) = 0, "", OFFSET('IWP17'!Std2EmployeeRequirements, 2, 11, 1, 1))</f>
        <v/>
      </c>
      <c r="L247" s="87" t="str">
        <f ca="1">IF(OFFSET('IWP17'!Std2EmployeeRequirements, 2, 7, 1, 1) = 0, "", OFFSET('IWP17'!Std2EmployeeRequirements, 2, 7, 1, 1))</f>
        <v/>
      </c>
    </row>
    <row r="248" spans="1:12" x14ac:dyDescent="0.2">
      <c r="A248" s="73" t="s">
        <v>298</v>
      </c>
      <c r="B248" s="82" t="str">
        <f ca="1">IF(OFFSET('IWP17'!Std2EmployeeRequirements, 3, 0, 1, 1) = 0, "", OFFSET('IWP17'!Std2EmployeeRequirements, 3, 0, 1, 1))</f>
        <v/>
      </c>
      <c r="C248" s="82" t="str">
        <f ca="1">IF(OFFSET('IWP17'!Std2EmployeeRequirements, 3, 2, 1, 1) = 0, "", OFFSET('IWP17'!Std2EmployeeRequirements, 3, 2, 1, 1))</f>
        <v/>
      </c>
      <c r="D248" s="82" t="str">
        <f ca="1">IF(OFFSET('IWP17'!Std2EmployeeRequirements, 3, 3, 1, 1) = 0, "", OFFSET('IWP17'!Std2EmployeeRequirements, 3, 3, 1, 1))</f>
        <v/>
      </c>
      <c r="E248" s="82" t="str">
        <f ca="1">IF(OFFSET('IWP17'!Std2EmployeeRequirements, 3, 4, 1, 1) = 0, "", OFFSET('IWP17'!Std2EmployeeRequirements, 3, 4, 1, 1))</f>
        <v/>
      </c>
      <c r="F248" s="82" t="str">
        <f ca="1">IF(OFFSET('IWP17'!Std2EmployeeRequirements, 3,5, 1, 1) = 0, "", OFFSET('IWP17'!Std2EmployeeRequirements, 3,5, 1, 1))</f>
        <v/>
      </c>
      <c r="G248" s="82" t="str">
        <f ca="1">IF(OFFSET('IWP17'!Std2EmployeeRequirements, 3,6, 1, 1) = 0, "", OFFSET('IWP17'!Std2EmployeeRequirements, 3,6, 1, 1))</f>
        <v/>
      </c>
      <c r="H248" s="82" t="str">
        <f ca="1">IF(OFFSET('IWP17'!Std2EmployeeRequirements, 3, 8, 1, 1) = 0, "", OFFSET('IWP17'!Std2EmployeeRequirements, 3, 8, 1, 1))</f>
        <v/>
      </c>
      <c r="I248" s="82" t="str">
        <f ca="1">IF(OFFSET('IWP17'!Std2EmployeeRequirements, 3, 9, 1, 1) = 0, "", OFFSET('IWP17'!Std2EmployeeRequirements, 3, 9, 1, 1))</f>
        <v/>
      </c>
      <c r="J248" s="82" t="str">
        <f ca="1">IF(OFFSET('IWP17'!Std2EmployeeRequirements, 3,10, 1, 1) = 0, "", OFFSET('IWP17'!Std2EmployeeRequirements, 3,10, 1, 1))</f>
        <v/>
      </c>
      <c r="K248" s="82" t="str">
        <f ca="1">IF(OFFSET('IWP17'!Std2EmployeeRequirements, 3, 11, 1, 1) = 0, "", OFFSET('IWP17'!Std2EmployeeRequirements, 3, 11, 1, 1))</f>
        <v/>
      </c>
      <c r="L248" s="87" t="str">
        <f ca="1">IF(OFFSET('IWP17'!Std2EmployeeRequirements, 3, 7, 1, 1) = 0, "", OFFSET('IWP17'!Std2EmployeeRequirements, 3, 7, 1, 1))</f>
        <v/>
      </c>
    </row>
    <row r="249" spans="1:12" x14ac:dyDescent="0.2">
      <c r="A249" s="73" t="s">
        <v>298</v>
      </c>
      <c r="B249" s="82" t="str">
        <f ca="1">IF(OFFSET('IWP17'!Std2EmployeeRequirements, 4, 0, 1, 1) = 0, "", OFFSET('IWP17'!Std2EmployeeRequirements, 4, 0, 1, 1))</f>
        <v/>
      </c>
      <c r="C249" s="82" t="str">
        <f ca="1">IF(OFFSET('IWP17'!Std2EmployeeRequirements, 4, 2, 1, 1) = 0, "", OFFSET('IWP17'!Std2EmployeeRequirements, 4, 2, 1, 1))</f>
        <v/>
      </c>
      <c r="D249" s="82" t="str">
        <f ca="1">IF(OFFSET('IWP17'!Std2EmployeeRequirements, 4, 3, 1, 1) = 0, "", OFFSET('IWP17'!Std2EmployeeRequirements, 4, 3, 1, 1))</f>
        <v/>
      </c>
      <c r="E249" s="82" t="str">
        <f ca="1">IF(OFFSET('IWP17'!Std2EmployeeRequirements, 4, 4, 1, 1) = 0, "", OFFSET('IWP17'!Std2EmployeeRequirements, 4, 4, 1, 1))</f>
        <v/>
      </c>
      <c r="F249" s="82" t="str">
        <f ca="1">IF(OFFSET('IWP17'!Std2EmployeeRequirements, 4,5, 1, 1) = 0, "", OFFSET('IWP17'!Std2EmployeeRequirements, 4,5, 1, 1))</f>
        <v/>
      </c>
      <c r="G249" s="82" t="str">
        <f ca="1">IF(OFFSET('IWP17'!Std2EmployeeRequirements, 4,6, 1, 1) = 0, "", OFFSET('IWP17'!Std2EmployeeRequirements, 4,6, 1, 1))</f>
        <v/>
      </c>
      <c r="H249" s="82" t="str">
        <f ca="1">IF(OFFSET('IWP17'!Std2EmployeeRequirements, 4, 8, 1, 1) = 0, "", OFFSET('IWP17'!Std2EmployeeRequirements, 4, 8, 1, 1))</f>
        <v/>
      </c>
      <c r="I249" s="82" t="str">
        <f ca="1">IF(OFFSET('IWP17'!Std2EmployeeRequirements, 4, 9, 1, 1) = 0, "", OFFSET('IWP17'!Std2EmployeeRequirements, 4, 9, 1, 1))</f>
        <v/>
      </c>
      <c r="J249" s="82" t="str">
        <f ca="1">IF(OFFSET('IWP17'!Std2EmployeeRequirements, 4,10, 1, 1) = 0, "", OFFSET('IWP17'!Std2EmployeeRequirements, 4,10, 1, 1))</f>
        <v/>
      </c>
      <c r="K249" s="82" t="str">
        <f ca="1">IF(OFFSET('IWP17'!Std2EmployeeRequirements, 4, 11, 1, 1) = 0, "", OFFSET('IWP17'!Std2EmployeeRequirements, 4, 11, 1, 1))</f>
        <v/>
      </c>
      <c r="L249" s="87" t="str">
        <f ca="1">IF(OFFSET('IWP17'!Std2EmployeeRequirements, 4, 7, 1, 1) = 0, "", OFFSET('IWP17'!Std2EmployeeRequirements, 4, 7, 1, 1))</f>
        <v/>
      </c>
    </row>
    <row r="250" spans="1:12" x14ac:dyDescent="0.2">
      <c r="A250" s="73" t="s">
        <v>298</v>
      </c>
      <c r="B250" s="82" t="str">
        <f ca="1">IF(OFFSET('IWP17'!Std2EmployeeRequirements, 5, 0, 1, 1) = 0, "", OFFSET('IWP17'!Std2EmployeeRequirements, 5, 0, 1, 1))</f>
        <v/>
      </c>
      <c r="C250" s="82" t="str">
        <f ca="1">IF(OFFSET('IWP17'!Std2EmployeeRequirements, 5, 2, 1, 1) = 0, "", OFFSET('IWP17'!Std2EmployeeRequirements, 5, 2, 1, 1))</f>
        <v/>
      </c>
      <c r="D250" s="82" t="str">
        <f ca="1">IF(OFFSET('IWP17'!Std2EmployeeRequirements, 5, 3, 1, 1) = 0, "", OFFSET('IWP17'!Std2EmployeeRequirements, 5, 3, 1, 1))</f>
        <v/>
      </c>
      <c r="E250" s="82" t="str">
        <f ca="1">IF(OFFSET('IWP17'!Std2EmployeeRequirements, 5, 4, 1, 1) = 0, "", OFFSET('IWP17'!Std2EmployeeRequirements, 5, 4, 1, 1))</f>
        <v/>
      </c>
      <c r="F250" s="82" t="str">
        <f ca="1">IF(OFFSET('IWP17'!Std2EmployeeRequirements, 5,5, 1, 1) = 0, "", OFFSET('IWP17'!Std2EmployeeRequirements, 5,5, 1, 1))</f>
        <v/>
      </c>
      <c r="G250" s="82" t="str">
        <f ca="1">IF(OFFSET('IWP17'!Std2EmployeeRequirements, 5,6, 1, 1) = 0, "", OFFSET('IWP17'!Std2EmployeeRequirements, 5,6, 1, 1))</f>
        <v/>
      </c>
      <c r="H250" s="82" t="str">
        <f ca="1">IF(OFFSET('IWP17'!Std2EmployeeRequirements, 5, 8, 1, 1) = 0, "", OFFSET('IWP17'!Std2EmployeeRequirements, 5, 8, 1, 1))</f>
        <v/>
      </c>
      <c r="I250" s="82" t="str">
        <f ca="1">IF(OFFSET('IWP17'!Std2EmployeeRequirements, 5, 9, 1, 1) = 0, "", OFFSET('IWP17'!Std2EmployeeRequirements, 5, 9, 1, 1))</f>
        <v/>
      </c>
      <c r="J250" s="82" t="str">
        <f ca="1">IF(OFFSET('IWP17'!Std2EmployeeRequirements, 5,10, 1, 1) = 0, "", OFFSET('IWP17'!Std2EmployeeRequirements, 5,10, 1, 1))</f>
        <v/>
      </c>
      <c r="K250" s="82" t="str">
        <f ca="1">IF(OFFSET('IWP17'!Std2EmployeeRequirements, 5, 11, 1, 1) = 0, "", OFFSET('IWP17'!Std2EmployeeRequirements, 5, 11, 1, 1))</f>
        <v/>
      </c>
      <c r="L250" s="87" t="str">
        <f ca="1">IF(OFFSET('IWP17'!Std2EmployeeRequirements, 5, 7, 1, 1) = 0, "", OFFSET('IWP17'!Std2EmployeeRequirements, 5, 7, 1, 1))</f>
        <v/>
      </c>
    </row>
    <row r="251" spans="1:12" x14ac:dyDescent="0.2">
      <c r="A251" s="73" t="s">
        <v>298</v>
      </c>
      <c r="B251" s="82" t="str">
        <f ca="1">IF(OFFSET('IWP17'!Std2EmployeeRequirements, 6, 0, 1, 1) = 0, "", OFFSET('IWP17'!Std2EmployeeRequirements, 6, 0, 1, 1))</f>
        <v/>
      </c>
      <c r="C251" s="82" t="str">
        <f ca="1">IF(OFFSET('IWP17'!Std2EmployeeRequirements, 6, 2, 1, 1) = 0, "", OFFSET('IWP17'!Std2EmployeeRequirements, 6, 2, 1, 1))</f>
        <v/>
      </c>
      <c r="D251" s="82" t="str">
        <f ca="1">IF(OFFSET('IWP17'!Std2EmployeeRequirements, 6, 3, 1, 1) = 0, "", OFFSET('IWP17'!Std2EmployeeRequirements, 6, 3, 1, 1))</f>
        <v/>
      </c>
      <c r="E251" s="82" t="str">
        <f ca="1">IF(OFFSET('IWP17'!Std2EmployeeRequirements, 6, 4, 1, 1) = 0, "", OFFSET('IWP17'!Std2EmployeeRequirements, 6, 4, 1, 1))</f>
        <v/>
      </c>
      <c r="F251" s="82" t="str">
        <f ca="1">IF(OFFSET('IWP17'!Std2EmployeeRequirements, 6,5, 1, 1) = 0, "", OFFSET('IWP17'!Std2EmployeeRequirements, 6,5, 1, 1))</f>
        <v/>
      </c>
      <c r="G251" s="82" t="str">
        <f ca="1">IF(OFFSET('IWP17'!Std2EmployeeRequirements, 6,6, 1, 1) = 0, "", OFFSET('IWP17'!Std2EmployeeRequirements, 6,6, 1, 1))</f>
        <v/>
      </c>
      <c r="H251" s="82" t="str">
        <f ca="1">IF(OFFSET('IWP17'!Std2EmployeeRequirements, 6, 8, 1, 1) = 0, "", OFFSET('IWP17'!Std2EmployeeRequirements, 6, 8, 1, 1))</f>
        <v/>
      </c>
      <c r="I251" s="82" t="str">
        <f ca="1">IF(OFFSET('IWP17'!Std2EmployeeRequirements, 6, 9, 1, 1) = 0, "", OFFSET('IWP17'!Std2EmployeeRequirements, 6, 9, 1, 1))</f>
        <v/>
      </c>
      <c r="J251" s="82" t="str">
        <f ca="1">IF(OFFSET('IWP17'!Std2EmployeeRequirements, 6,10, 1, 1) = 0, "", OFFSET('IWP17'!Std2EmployeeRequirements, 6,10, 1, 1))</f>
        <v/>
      </c>
      <c r="K251" s="82" t="str">
        <f ca="1">IF(OFFSET('IWP17'!Std2EmployeeRequirements, 6, 11, 1, 1) = 0, "", OFFSET('IWP17'!Std2EmployeeRequirements, 6, 11, 1, 1))</f>
        <v/>
      </c>
      <c r="L251" s="87" t="str">
        <f ca="1">IF(OFFSET('IWP17'!Std2EmployeeRequirements, 6, 7, 1, 1) = 0, "", OFFSET('IWP17'!Std2EmployeeRequirements, 6, 7, 1, 1))</f>
        <v/>
      </c>
    </row>
    <row r="252" spans="1:12" x14ac:dyDescent="0.2">
      <c r="A252" s="73" t="s">
        <v>298</v>
      </c>
      <c r="B252" s="82" t="str">
        <f ca="1">IF(OFFSET('IWP17'!Std2EmployeeRequirements, 7, 0, 1, 1) = 0, "", OFFSET('IWP17'!Std2EmployeeRequirements, 7, 0, 1, 1))</f>
        <v/>
      </c>
      <c r="C252" s="82" t="str">
        <f ca="1">IF(OFFSET('IWP17'!Std2EmployeeRequirements, 7, 2, 1, 1) = 0, "", OFFSET('IWP17'!Std2EmployeeRequirements, 7, 2, 1, 1))</f>
        <v/>
      </c>
      <c r="D252" s="82" t="str">
        <f ca="1">IF(OFFSET('IWP17'!Std2EmployeeRequirements, 7, 3, 1, 1) = 0, "", OFFSET('IWP17'!Std2EmployeeRequirements, 7, 3, 1, 1))</f>
        <v/>
      </c>
      <c r="E252" s="82" t="str">
        <f ca="1">IF(OFFSET('IWP17'!Std2EmployeeRequirements, 7, 4, 1, 1) = 0, "", OFFSET('IWP17'!Std2EmployeeRequirements, 7, 4, 1, 1))</f>
        <v/>
      </c>
      <c r="F252" s="82" t="str">
        <f ca="1">IF(OFFSET('IWP17'!Std2EmployeeRequirements, 7,5, 1, 1) = 0, "", OFFSET('IWP17'!Std2EmployeeRequirements, 7,5, 1, 1))</f>
        <v/>
      </c>
      <c r="G252" s="82" t="str">
        <f ca="1">IF(OFFSET('IWP17'!Std2EmployeeRequirements, 7,6, 1, 1) = 0, "", OFFSET('IWP17'!Std2EmployeeRequirements, 7,6, 1, 1))</f>
        <v/>
      </c>
      <c r="H252" s="82" t="str">
        <f ca="1">IF(OFFSET('IWP17'!Std2EmployeeRequirements, 7, 8, 1, 1) = 0, "", OFFSET('IWP17'!Std2EmployeeRequirements, 7, 8, 1, 1))</f>
        <v/>
      </c>
      <c r="I252" s="82" t="str">
        <f ca="1">IF(OFFSET('IWP17'!Std2EmployeeRequirements, 7, 9, 1, 1) = 0, "", OFFSET('IWP17'!Std2EmployeeRequirements, 7, 9, 1, 1))</f>
        <v/>
      </c>
      <c r="J252" s="82" t="str">
        <f ca="1">IF(OFFSET('IWP17'!Std2EmployeeRequirements, 7,10, 1, 1) = 0, "", OFFSET('IWP17'!Std2EmployeeRequirements, 7,10, 1, 1))</f>
        <v/>
      </c>
      <c r="K252" s="82" t="str">
        <f ca="1">IF(OFFSET('IWP17'!Std2EmployeeRequirements, 7, 11, 1, 1) = 0, "", OFFSET('IWP17'!Std2EmployeeRequirements, 7, 11, 1, 1))</f>
        <v/>
      </c>
      <c r="L252" s="87" t="str">
        <f ca="1">IF(OFFSET('IWP17'!Std2EmployeeRequirements, 7, 7, 1, 1) = 0, "", OFFSET('IWP17'!Std2EmployeeRequirements, 7, 7, 1, 1))</f>
        <v/>
      </c>
    </row>
    <row r="253" spans="1:12" x14ac:dyDescent="0.2">
      <c r="A253" s="73" t="s">
        <v>298</v>
      </c>
      <c r="B253" s="82" t="str">
        <f ca="1">IF(OFFSET('IWP17'!Std2EmployeeRequirements, 8, 0, 1, 1) = 0, "", OFFSET('IWP17'!Std2EmployeeRequirements, 8, 0, 1, 1))</f>
        <v/>
      </c>
      <c r="C253" s="82" t="str">
        <f ca="1">IF(OFFSET('IWP17'!Std2EmployeeRequirements, 8, 2, 1, 1) = 0, "", OFFSET('IWP17'!Std2EmployeeRequirements, 8, 2, 1, 1))</f>
        <v/>
      </c>
      <c r="D253" s="82" t="str">
        <f ca="1">IF(OFFSET('IWP17'!Std2EmployeeRequirements, 8, 3, 1, 1) = 0, "", OFFSET('IWP17'!Std2EmployeeRequirements, 8, 3, 1, 1))</f>
        <v/>
      </c>
      <c r="E253" s="82" t="str">
        <f ca="1">IF(OFFSET('IWP17'!Std2EmployeeRequirements, 8, 4, 1, 1) = 0, "", OFFSET('IWP17'!Std2EmployeeRequirements, 8, 4, 1, 1))</f>
        <v/>
      </c>
      <c r="F253" s="82" t="str">
        <f ca="1">IF(OFFSET('IWP17'!Std2EmployeeRequirements, 8,5, 1, 1) = 0, "", OFFSET('IWP17'!Std2EmployeeRequirements, 8,5, 1, 1))</f>
        <v/>
      </c>
      <c r="G253" s="82" t="str">
        <f ca="1">IF(OFFSET('IWP17'!Std2EmployeeRequirements, 8,6, 1, 1) = 0, "", OFFSET('IWP17'!Std2EmployeeRequirements, 8,6, 1, 1))</f>
        <v/>
      </c>
      <c r="H253" s="82" t="str">
        <f ca="1">IF(OFFSET('IWP17'!Std2EmployeeRequirements, 8, 8, 1, 1) = 0, "", OFFSET('IWP17'!Std2EmployeeRequirements, 8, 8, 1, 1))</f>
        <v/>
      </c>
      <c r="I253" s="82" t="str">
        <f ca="1">IF(OFFSET('IWP17'!Std2EmployeeRequirements, 8, 9, 1, 1) = 0, "", OFFSET('IWP17'!Std2EmployeeRequirements, 8, 9, 1, 1))</f>
        <v/>
      </c>
      <c r="J253" s="82" t="str">
        <f ca="1">IF(OFFSET('IWP17'!Std2EmployeeRequirements, 8,10, 1, 1) = 0, "", OFFSET('IWP17'!Std2EmployeeRequirements, 8,10, 1, 1))</f>
        <v/>
      </c>
      <c r="K253" s="82" t="str">
        <f ca="1">IF(OFFSET('IWP17'!Std2EmployeeRequirements, 8, 11, 1, 1) = 0, "", OFFSET('IWP17'!Std2EmployeeRequirements, 8, 11, 1, 1))</f>
        <v/>
      </c>
      <c r="L253" s="87" t="str">
        <f ca="1">IF(OFFSET('IWP17'!Std2EmployeeRequirements, 8, 7, 1, 1) = 0, "", OFFSET('IWP17'!Std2EmployeeRequirements, 8, 7, 1, 1))</f>
        <v/>
      </c>
    </row>
    <row r="254" spans="1:12" x14ac:dyDescent="0.2">
      <c r="A254" s="73" t="s">
        <v>298</v>
      </c>
      <c r="B254" s="82" t="str">
        <f ca="1">IF(OFFSET('IWP17'!Std2EmployeeRequirements, 9, 0, 1, 1) = 0, "", OFFSET('IWP17'!Std2EmployeeRequirements, 9, 0, 1, 1))</f>
        <v/>
      </c>
      <c r="C254" s="82" t="str">
        <f ca="1">IF(OFFSET('IWP17'!Std2EmployeeRequirements, 9, 2, 1, 1) = 0, "", OFFSET('IWP17'!Std2EmployeeRequirements, 9, 2, 1, 1))</f>
        <v/>
      </c>
      <c r="D254" s="82" t="str">
        <f ca="1">IF(OFFSET('IWP17'!Std2EmployeeRequirements, 9, 3, 1, 1) = 0, "", OFFSET('IWP17'!Std2EmployeeRequirements, 9, 3, 1, 1))</f>
        <v/>
      </c>
      <c r="E254" s="82" t="str">
        <f ca="1">IF(OFFSET('IWP17'!Std2EmployeeRequirements, 9, 4, 1, 1) = 0, "", OFFSET('IWP17'!Std2EmployeeRequirements, 9, 4, 1, 1))</f>
        <v/>
      </c>
      <c r="F254" s="82" t="str">
        <f ca="1">IF(OFFSET('IWP17'!Std2EmployeeRequirements, 9,5, 1, 1) = 0, "", OFFSET('IWP17'!Std2EmployeeRequirements, 9,5, 1, 1))</f>
        <v/>
      </c>
      <c r="G254" s="82" t="str">
        <f ca="1">IF(OFFSET('IWP17'!Std2EmployeeRequirements, 9,6, 1, 1) = 0, "", OFFSET('IWP17'!Std2EmployeeRequirements, 9,6, 1, 1))</f>
        <v/>
      </c>
      <c r="H254" s="82" t="str">
        <f ca="1">IF(OFFSET('IWP17'!Std2EmployeeRequirements, 9, 8, 1, 1) = 0, "", OFFSET('IWP17'!Std2EmployeeRequirements, 9, 8, 1, 1))</f>
        <v/>
      </c>
      <c r="I254" s="82" t="str">
        <f ca="1">IF(OFFSET('IWP17'!Std2EmployeeRequirements, 9, 9, 1, 1) = 0, "", OFFSET('IWP17'!Std2EmployeeRequirements, 9, 9, 1, 1))</f>
        <v/>
      </c>
      <c r="J254" s="82" t="str">
        <f ca="1">IF(OFFSET('IWP17'!Std2EmployeeRequirements, 9,10, 1, 1) = 0, "", OFFSET('IWP17'!Std2EmployeeRequirements, 9,10, 1, 1))</f>
        <v/>
      </c>
      <c r="K254" s="82" t="str">
        <f ca="1">IF(OFFSET('IWP17'!Std2EmployeeRequirements, 9, 11, 1, 1) = 0, "", OFFSET('IWP17'!Std2EmployeeRequirements, 9, 11, 1, 1))</f>
        <v/>
      </c>
      <c r="L254" s="87" t="str">
        <f ca="1">IF(OFFSET('IWP17'!Std2EmployeeRequirements, 9, 7, 1, 1) = 0, "", OFFSET('IWP17'!Std2EmployeeRequirements, 9, 7, 1, 1))</f>
        <v/>
      </c>
    </row>
    <row r="255" spans="1:12" x14ac:dyDescent="0.2">
      <c r="A255" s="73" t="s">
        <v>299</v>
      </c>
      <c r="B255" s="82" t="str">
        <f ca="1">IF(OFFSET('IWP18'!Std2EmployeeRequirements, 0, 0, 1, 1) = 0, "", OFFSET('IWP18'!Std2EmployeeRequirements, 0, 0, 1, 1))</f>
        <v/>
      </c>
      <c r="C255" s="82" t="str">
        <f ca="1">IF(OFFSET('IWP18'!Std2EmployeeRequirements, 0, 2, 1, 1) = 0, "", OFFSET('IWP18'!Std2EmployeeRequirements, 0, 2, 1, 1))</f>
        <v/>
      </c>
      <c r="D255" s="82" t="str">
        <f ca="1">IF(OFFSET('IWP18'!Std2EmployeeRequirements, 0, 3, 1, 1) = 0, "", OFFSET('IWP18'!Std2EmployeeRequirements, 0, 3, 1, 1))</f>
        <v/>
      </c>
      <c r="E255" s="82" t="str">
        <f ca="1">IF(OFFSET('IWP18'!Std2EmployeeRequirements, 0, 4, 1, 1) = 0, "", OFFSET('IWP18'!Std2EmployeeRequirements, 0, 4, 1, 1))</f>
        <v/>
      </c>
      <c r="F255" s="82" t="str">
        <f ca="1">IF(OFFSET('IWP18'!Std2EmployeeRequirements, 0,5, 1, 1) = 0, "", OFFSET('IWP18'!Std2EmployeeRequirements, 0,5, 1, 1))</f>
        <v/>
      </c>
      <c r="G255" s="82" t="str">
        <f ca="1">IF(OFFSET('IWP18'!Std2EmployeeRequirements, 0,6, 1, 1) = 0, "", OFFSET('IWP18'!Std2EmployeeRequirements, 0,6, 1, 1))</f>
        <v/>
      </c>
      <c r="H255" s="82" t="str">
        <f ca="1">IF(OFFSET('IWP18'!Std2EmployeeRequirements, 0, 8, 1, 1) = 0, "", OFFSET('IWP18'!Std2EmployeeRequirements, 0, 8, 1, 1))</f>
        <v/>
      </c>
      <c r="I255" s="82" t="str">
        <f ca="1">IF(OFFSET('IWP18'!Std2EmployeeRequirements, 0, 9, 1, 1) = 0, "", OFFSET('IWP18'!Std2EmployeeRequirements, 0, 9, 1, 1))</f>
        <v/>
      </c>
      <c r="J255" s="82" t="str">
        <f ca="1">IF(OFFSET('IWP18'!Std2EmployeeRequirements, 0,10, 1, 1) = 0, "", OFFSET('IWP18'!Std2EmployeeRequirements, 0,10, 1, 1))</f>
        <v/>
      </c>
      <c r="K255" s="82" t="str">
        <f ca="1">IF(OFFSET('IWP18'!Std2EmployeeRequirements, 0, 11, 1, 1) = 0, "", OFFSET('IWP18'!Std2EmployeeRequirements, 0, 11, 1, 1))</f>
        <v/>
      </c>
      <c r="L255" s="87" t="str">
        <f ca="1">IF(OFFSET('IWP18'!Std2EmployeeRequirements, 0, 7, 1, 1) = 0, "", OFFSET('IWP18'!Std2EmployeeRequirements, 0, 7, 1, 1))</f>
        <v/>
      </c>
    </row>
    <row r="256" spans="1:12" x14ac:dyDescent="0.2">
      <c r="A256" s="73" t="s">
        <v>299</v>
      </c>
      <c r="B256" s="82" t="str">
        <f ca="1">IF(OFFSET('IWP18'!Std2EmployeeRequirements, 1, 0, 1, 1) = 0, "", OFFSET('IWP18'!Std2EmployeeRequirements, 1, 0, 1, 1))</f>
        <v/>
      </c>
      <c r="C256" s="82" t="str">
        <f ca="1">IF(OFFSET('IWP18'!Std2EmployeeRequirements, 1, 2, 1, 1) = 0, "", OFFSET('IWP18'!Std2EmployeeRequirements, 1, 2, 1, 1))</f>
        <v/>
      </c>
      <c r="D256" s="82" t="str">
        <f ca="1">IF(OFFSET('IWP18'!Std2EmployeeRequirements, 1, 3, 1, 1) = 0, "", OFFSET('IWP18'!Std2EmployeeRequirements, 1, 3, 1, 1))</f>
        <v/>
      </c>
      <c r="E256" s="82" t="str">
        <f ca="1">IF(OFFSET('IWP18'!Std2EmployeeRequirements, 1, 4, 1, 1) = 0, "", OFFSET('IWP18'!Std2EmployeeRequirements, 1, 4, 1, 1))</f>
        <v/>
      </c>
      <c r="F256" s="82" t="str">
        <f ca="1">IF(OFFSET('IWP18'!Std2EmployeeRequirements, 1,5, 1, 1) = 0, "", OFFSET('IWP18'!Std2EmployeeRequirements, 1,5, 1, 1))</f>
        <v/>
      </c>
      <c r="G256" s="82" t="str">
        <f ca="1">IF(OFFSET('IWP18'!Std2EmployeeRequirements, 1,6, 1, 1) = 0, "", OFFSET('IWP18'!Std2EmployeeRequirements, 1,6, 1, 1))</f>
        <v/>
      </c>
      <c r="H256" s="82" t="str">
        <f ca="1">IF(OFFSET('IWP18'!Std2EmployeeRequirements, 1, 8, 1, 1) = 0, "", OFFSET('IWP18'!Std2EmployeeRequirements, 1, 8, 1, 1))</f>
        <v/>
      </c>
      <c r="I256" s="82" t="str">
        <f ca="1">IF(OFFSET('IWP18'!Std2EmployeeRequirements, 1, 9, 1, 1) = 0, "", OFFSET('IWP18'!Std2EmployeeRequirements, 1, 9, 1, 1))</f>
        <v/>
      </c>
      <c r="J256" s="82" t="str">
        <f ca="1">IF(OFFSET('IWP18'!Std2EmployeeRequirements, 1,10, 1, 1) = 0, "", OFFSET('IWP18'!Std2EmployeeRequirements, 1,10, 1, 1))</f>
        <v/>
      </c>
      <c r="K256" s="82" t="str">
        <f ca="1">IF(OFFSET('IWP18'!Std2EmployeeRequirements, 1, 11, 1, 1) = 0, "", OFFSET('IWP18'!Std2EmployeeRequirements, 1, 11, 1, 1))</f>
        <v/>
      </c>
      <c r="L256" s="87" t="str">
        <f ca="1">IF(OFFSET('IWP18'!Std2EmployeeRequirements, 1, 7, 1, 1) = 0, "", OFFSET('IWP18'!Std2EmployeeRequirements, 1, 7, 1, 1))</f>
        <v/>
      </c>
    </row>
    <row r="257" spans="1:12" x14ac:dyDescent="0.2">
      <c r="A257" s="73" t="s">
        <v>299</v>
      </c>
      <c r="B257" s="82" t="str">
        <f ca="1">IF(OFFSET('IWP18'!Std2EmployeeRequirements, 2, 0, 1, 1) = 0, "", OFFSET('IWP18'!Std2EmployeeRequirements, 2, 0, 1, 1))</f>
        <v/>
      </c>
      <c r="C257" s="82" t="str">
        <f ca="1">IF(OFFSET('IWP18'!Std2EmployeeRequirements, 2, 2, 1, 1) = 0, "", OFFSET('IWP18'!Std2EmployeeRequirements, 2, 2, 1, 1))</f>
        <v/>
      </c>
      <c r="D257" s="82" t="str">
        <f ca="1">IF(OFFSET('IWP18'!Std2EmployeeRequirements, 2, 3, 1, 1) = 0, "", OFFSET('IWP18'!Std2EmployeeRequirements, 2, 3, 1, 1))</f>
        <v/>
      </c>
      <c r="E257" s="82" t="str">
        <f ca="1">IF(OFFSET('IWP18'!Std2EmployeeRequirements, 2, 4, 1, 1) = 0, "", OFFSET('IWP18'!Std2EmployeeRequirements, 2, 4, 1, 1))</f>
        <v/>
      </c>
      <c r="F257" s="82" t="str">
        <f ca="1">IF(OFFSET('IWP18'!Std2EmployeeRequirements, 2,5, 1, 1) = 0, "", OFFSET('IWP18'!Std2EmployeeRequirements, 2,5, 1, 1))</f>
        <v/>
      </c>
      <c r="G257" s="82" t="str">
        <f ca="1">IF(OFFSET('IWP18'!Std2EmployeeRequirements, 2,6, 1, 1) = 0, "", OFFSET('IWP18'!Std2EmployeeRequirements, 2,6, 1, 1))</f>
        <v/>
      </c>
      <c r="H257" s="82" t="str">
        <f ca="1">IF(OFFSET('IWP18'!Std2EmployeeRequirements, 2, 8, 1, 1) = 0, "", OFFSET('IWP18'!Std2EmployeeRequirements, 2, 8, 1, 1))</f>
        <v/>
      </c>
      <c r="I257" s="82" t="str">
        <f ca="1">IF(OFFSET('IWP18'!Std2EmployeeRequirements, 2, 9, 1, 1) = 0, "", OFFSET('IWP18'!Std2EmployeeRequirements, 2, 9, 1, 1))</f>
        <v/>
      </c>
      <c r="J257" s="82" t="str">
        <f ca="1">IF(OFFSET('IWP18'!Std2EmployeeRequirements, 2,10, 1, 1) = 0, "", OFFSET('IWP18'!Std2EmployeeRequirements, 2,10, 1, 1))</f>
        <v/>
      </c>
      <c r="K257" s="82" t="str">
        <f ca="1">IF(OFFSET('IWP18'!Std2EmployeeRequirements, 2, 11, 1, 1) = 0, "", OFFSET('IWP18'!Std2EmployeeRequirements, 2, 11, 1, 1))</f>
        <v/>
      </c>
      <c r="L257" s="87" t="str">
        <f ca="1">IF(OFFSET('IWP18'!Std2EmployeeRequirements, 2, 7, 1, 1) = 0, "", OFFSET('IWP18'!Std2EmployeeRequirements, 2, 7, 1, 1))</f>
        <v/>
      </c>
    </row>
    <row r="258" spans="1:12" x14ac:dyDescent="0.2">
      <c r="A258" s="73" t="s">
        <v>299</v>
      </c>
      <c r="B258" s="82" t="str">
        <f ca="1">IF(OFFSET('IWP18'!Std2EmployeeRequirements, 3, 0, 1, 1) = 0, "", OFFSET('IWP18'!Std2EmployeeRequirements, 3, 0, 1, 1))</f>
        <v/>
      </c>
      <c r="C258" s="82" t="str">
        <f ca="1">IF(OFFSET('IWP18'!Std2EmployeeRequirements, 3, 2, 1, 1) = 0, "", OFFSET('IWP18'!Std2EmployeeRequirements, 3, 2, 1, 1))</f>
        <v/>
      </c>
      <c r="D258" s="82" t="str">
        <f ca="1">IF(OFFSET('IWP18'!Std2EmployeeRequirements, 3, 3, 1, 1) = 0, "", OFFSET('IWP18'!Std2EmployeeRequirements, 3, 3, 1, 1))</f>
        <v/>
      </c>
      <c r="E258" s="82" t="str">
        <f ca="1">IF(OFFSET('IWP18'!Std2EmployeeRequirements, 3, 4, 1, 1) = 0, "", OFFSET('IWP18'!Std2EmployeeRequirements, 3, 4, 1, 1))</f>
        <v/>
      </c>
      <c r="F258" s="82" t="str">
        <f ca="1">IF(OFFSET('IWP18'!Std2EmployeeRequirements, 3,5, 1, 1) = 0, "", OFFSET('IWP18'!Std2EmployeeRequirements, 3,5, 1, 1))</f>
        <v/>
      </c>
      <c r="G258" s="82" t="str">
        <f ca="1">IF(OFFSET('IWP18'!Std2EmployeeRequirements, 3,6, 1, 1) = 0, "", OFFSET('IWP18'!Std2EmployeeRequirements, 3,6, 1, 1))</f>
        <v/>
      </c>
      <c r="H258" s="82" t="str">
        <f ca="1">IF(OFFSET('IWP18'!Std2EmployeeRequirements, 3, 8, 1, 1) = 0, "", OFFSET('IWP18'!Std2EmployeeRequirements, 3, 8, 1, 1))</f>
        <v/>
      </c>
      <c r="I258" s="82" t="str">
        <f ca="1">IF(OFFSET('IWP18'!Std2EmployeeRequirements, 3, 9, 1, 1) = 0, "", OFFSET('IWP18'!Std2EmployeeRequirements, 3, 9, 1, 1))</f>
        <v/>
      </c>
      <c r="J258" s="82" t="str">
        <f ca="1">IF(OFFSET('IWP18'!Std2EmployeeRequirements, 3,10, 1, 1) = 0, "", OFFSET('IWP18'!Std2EmployeeRequirements, 3,10, 1, 1))</f>
        <v/>
      </c>
      <c r="K258" s="82" t="str">
        <f ca="1">IF(OFFSET('IWP18'!Std2EmployeeRequirements, 3, 11, 1, 1) = 0, "", OFFSET('IWP18'!Std2EmployeeRequirements, 3, 11, 1, 1))</f>
        <v/>
      </c>
      <c r="L258" s="87" t="str">
        <f ca="1">IF(OFFSET('IWP18'!Std2EmployeeRequirements, 3, 7, 1, 1) = 0, "", OFFSET('IWP18'!Std2EmployeeRequirements, 3, 7, 1, 1))</f>
        <v/>
      </c>
    </row>
    <row r="259" spans="1:12" x14ac:dyDescent="0.2">
      <c r="A259" s="73" t="s">
        <v>299</v>
      </c>
      <c r="B259" s="82" t="str">
        <f ca="1">IF(OFFSET('IWP18'!Std2EmployeeRequirements, 4, 0, 1, 1) = 0, "", OFFSET('IWP18'!Std2EmployeeRequirements, 4, 0, 1, 1))</f>
        <v/>
      </c>
      <c r="C259" s="82" t="str">
        <f ca="1">IF(OFFSET('IWP18'!Std2EmployeeRequirements, 4, 2, 1, 1) = 0, "", OFFSET('IWP18'!Std2EmployeeRequirements, 4, 2, 1, 1))</f>
        <v/>
      </c>
      <c r="D259" s="82" t="str">
        <f ca="1">IF(OFFSET('IWP18'!Std2EmployeeRequirements, 4, 3, 1, 1) = 0, "", OFFSET('IWP18'!Std2EmployeeRequirements, 4, 3, 1, 1))</f>
        <v/>
      </c>
      <c r="E259" s="82" t="str">
        <f ca="1">IF(OFFSET('IWP18'!Std2EmployeeRequirements, 4, 4, 1, 1) = 0, "", OFFSET('IWP18'!Std2EmployeeRequirements, 4, 4, 1, 1))</f>
        <v/>
      </c>
      <c r="F259" s="82" t="str">
        <f ca="1">IF(OFFSET('IWP18'!Std2EmployeeRequirements, 4,5, 1, 1) = 0, "", OFFSET('IWP18'!Std2EmployeeRequirements, 4,5, 1, 1))</f>
        <v/>
      </c>
      <c r="G259" s="82" t="str">
        <f ca="1">IF(OFFSET('IWP18'!Std2EmployeeRequirements, 4,6, 1, 1) = 0, "", OFFSET('IWP18'!Std2EmployeeRequirements, 4,6, 1, 1))</f>
        <v/>
      </c>
      <c r="H259" s="82" t="str">
        <f ca="1">IF(OFFSET('IWP18'!Std2EmployeeRequirements, 4, 8, 1, 1) = 0, "", OFFSET('IWP18'!Std2EmployeeRequirements, 4, 8, 1, 1))</f>
        <v/>
      </c>
      <c r="I259" s="82" t="str">
        <f ca="1">IF(OFFSET('IWP18'!Std2EmployeeRequirements, 4, 9, 1, 1) = 0, "", OFFSET('IWP18'!Std2EmployeeRequirements, 4, 9, 1, 1))</f>
        <v/>
      </c>
      <c r="J259" s="82" t="str">
        <f ca="1">IF(OFFSET('IWP18'!Std2EmployeeRequirements, 4,10, 1, 1) = 0, "", OFFSET('IWP18'!Std2EmployeeRequirements, 4,10, 1, 1))</f>
        <v/>
      </c>
      <c r="K259" s="82" t="str">
        <f ca="1">IF(OFFSET('IWP18'!Std2EmployeeRequirements, 4, 11, 1, 1) = 0, "", OFFSET('IWP18'!Std2EmployeeRequirements, 4, 11, 1, 1))</f>
        <v/>
      </c>
      <c r="L259" s="87" t="str">
        <f ca="1">IF(OFFSET('IWP18'!Std2EmployeeRequirements, 4, 7, 1, 1) = 0, "", OFFSET('IWP18'!Std2EmployeeRequirements, 4, 7, 1, 1))</f>
        <v/>
      </c>
    </row>
    <row r="260" spans="1:12" x14ac:dyDescent="0.2">
      <c r="A260" s="73" t="s">
        <v>299</v>
      </c>
      <c r="B260" s="82" t="str">
        <f ca="1">IF(OFFSET('IWP18'!Std2EmployeeRequirements, 5, 0, 1, 1) = 0, "", OFFSET('IWP18'!Std2EmployeeRequirements, 5, 0, 1, 1))</f>
        <v/>
      </c>
      <c r="C260" s="82" t="str">
        <f ca="1">IF(OFFSET('IWP18'!Std2EmployeeRequirements, 5, 2, 1, 1) = 0, "", OFFSET('IWP18'!Std2EmployeeRequirements, 5, 2, 1, 1))</f>
        <v/>
      </c>
      <c r="D260" s="82" t="str">
        <f ca="1">IF(OFFSET('IWP18'!Std2EmployeeRequirements, 5, 3, 1, 1) = 0, "", OFFSET('IWP18'!Std2EmployeeRequirements, 5, 3, 1, 1))</f>
        <v/>
      </c>
      <c r="E260" s="82" t="str">
        <f ca="1">IF(OFFSET('IWP18'!Std2EmployeeRequirements, 5, 4, 1, 1) = 0, "", OFFSET('IWP18'!Std2EmployeeRequirements, 5, 4, 1, 1))</f>
        <v/>
      </c>
      <c r="F260" s="82" t="str">
        <f ca="1">IF(OFFSET('IWP18'!Std2EmployeeRequirements, 5,5, 1, 1) = 0, "", OFFSET('IWP18'!Std2EmployeeRequirements, 5,5, 1, 1))</f>
        <v/>
      </c>
      <c r="G260" s="82" t="str">
        <f ca="1">IF(OFFSET('IWP18'!Std2EmployeeRequirements, 5,6, 1, 1) = 0, "", OFFSET('IWP18'!Std2EmployeeRequirements, 5,6, 1, 1))</f>
        <v/>
      </c>
      <c r="H260" s="82" t="str">
        <f ca="1">IF(OFFSET('IWP18'!Std2EmployeeRequirements, 5, 8, 1, 1) = 0, "", OFFSET('IWP18'!Std2EmployeeRequirements, 5, 8, 1, 1))</f>
        <v/>
      </c>
      <c r="I260" s="82" t="str">
        <f ca="1">IF(OFFSET('IWP18'!Std2EmployeeRequirements, 5, 9, 1, 1) = 0, "", OFFSET('IWP18'!Std2EmployeeRequirements, 5, 9, 1, 1))</f>
        <v/>
      </c>
      <c r="J260" s="82" t="str">
        <f ca="1">IF(OFFSET('IWP18'!Std2EmployeeRequirements, 5,10, 1, 1) = 0, "", OFFSET('IWP18'!Std2EmployeeRequirements, 5,10, 1, 1))</f>
        <v/>
      </c>
      <c r="K260" s="82" t="str">
        <f ca="1">IF(OFFSET('IWP18'!Std2EmployeeRequirements, 5, 11, 1, 1) = 0, "", OFFSET('IWP18'!Std2EmployeeRequirements, 5, 11, 1, 1))</f>
        <v/>
      </c>
      <c r="L260" s="87" t="str">
        <f ca="1">IF(OFFSET('IWP18'!Std2EmployeeRequirements, 5, 7, 1, 1) = 0, "", OFFSET('IWP18'!Std2EmployeeRequirements, 5, 7, 1, 1))</f>
        <v/>
      </c>
    </row>
    <row r="261" spans="1:12" x14ac:dyDescent="0.2">
      <c r="A261" s="73" t="s">
        <v>299</v>
      </c>
      <c r="B261" s="82" t="str">
        <f ca="1">IF(OFFSET('IWP18'!Std2EmployeeRequirements, 6, 0, 1, 1) = 0, "", OFFSET('IWP18'!Std2EmployeeRequirements, 6, 0, 1, 1))</f>
        <v/>
      </c>
      <c r="C261" s="82" t="str">
        <f ca="1">IF(OFFSET('IWP18'!Std2EmployeeRequirements, 6, 2, 1, 1) = 0, "", OFFSET('IWP18'!Std2EmployeeRequirements, 6, 2, 1, 1))</f>
        <v/>
      </c>
      <c r="D261" s="82" t="str">
        <f ca="1">IF(OFFSET('IWP18'!Std2EmployeeRequirements, 6, 3, 1, 1) = 0, "", OFFSET('IWP18'!Std2EmployeeRequirements, 6, 3, 1, 1))</f>
        <v/>
      </c>
      <c r="E261" s="82" t="str">
        <f ca="1">IF(OFFSET('IWP18'!Std2EmployeeRequirements, 6, 4, 1, 1) = 0, "", OFFSET('IWP18'!Std2EmployeeRequirements, 6, 4, 1, 1))</f>
        <v/>
      </c>
      <c r="F261" s="82" t="str">
        <f ca="1">IF(OFFSET('IWP18'!Std2EmployeeRequirements, 6,5, 1, 1) = 0, "", OFFSET('IWP18'!Std2EmployeeRequirements, 6,5, 1, 1))</f>
        <v/>
      </c>
      <c r="G261" s="82" t="str">
        <f ca="1">IF(OFFSET('IWP18'!Std2EmployeeRequirements, 6,6, 1, 1) = 0, "", OFFSET('IWP18'!Std2EmployeeRequirements, 6,6, 1, 1))</f>
        <v/>
      </c>
      <c r="H261" s="82" t="str">
        <f ca="1">IF(OFFSET('IWP18'!Std2EmployeeRequirements, 6, 8, 1, 1) = 0, "", OFFSET('IWP18'!Std2EmployeeRequirements, 6, 8, 1, 1))</f>
        <v/>
      </c>
      <c r="I261" s="82" t="str">
        <f ca="1">IF(OFFSET('IWP18'!Std2EmployeeRequirements, 6, 9, 1, 1) = 0, "", OFFSET('IWP18'!Std2EmployeeRequirements, 6, 9, 1, 1))</f>
        <v/>
      </c>
      <c r="J261" s="82" t="str">
        <f ca="1">IF(OFFSET('IWP18'!Std2EmployeeRequirements, 6,10, 1, 1) = 0, "", OFFSET('IWP18'!Std2EmployeeRequirements, 6,10, 1, 1))</f>
        <v/>
      </c>
      <c r="K261" s="82" t="str">
        <f ca="1">IF(OFFSET('IWP18'!Std2EmployeeRequirements, 6, 11, 1, 1) = 0, "", OFFSET('IWP18'!Std2EmployeeRequirements, 6, 11, 1, 1))</f>
        <v/>
      </c>
      <c r="L261" s="87" t="str">
        <f ca="1">IF(OFFSET('IWP18'!Std2EmployeeRequirements, 6, 7, 1, 1) = 0, "", OFFSET('IWP18'!Std2EmployeeRequirements, 6, 7, 1, 1))</f>
        <v/>
      </c>
    </row>
    <row r="262" spans="1:12" x14ac:dyDescent="0.2">
      <c r="A262" s="73" t="s">
        <v>299</v>
      </c>
      <c r="B262" s="82" t="str">
        <f ca="1">IF(OFFSET('IWP18'!Std2EmployeeRequirements, 7, 0, 1, 1) = 0, "", OFFSET('IWP18'!Std2EmployeeRequirements, 7, 0, 1, 1))</f>
        <v/>
      </c>
      <c r="C262" s="82" t="str">
        <f ca="1">IF(OFFSET('IWP18'!Std2EmployeeRequirements, 7, 2, 1, 1) = 0, "", OFFSET('IWP18'!Std2EmployeeRequirements, 7, 2, 1, 1))</f>
        <v/>
      </c>
      <c r="D262" s="82" t="str">
        <f ca="1">IF(OFFSET('IWP18'!Std2EmployeeRequirements, 7, 3, 1, 1) = 0, "", OFFSET('IWP18'!Std2EmployeeRequirements, 7, 3, 1, 1))</f>
        <v/>
      </c>
      <c r="E262" s="82" t="str">
        <f ca="1">IF(OFFSET('IWP18'!Std2EmployeeRequirements, 7, 4, 1, 1) = 0, "", OFFSET('IWP18'!Std2EmployeeRequirements, 7, 4, 1, 1))</f>
        <v/>
      </c>
      <c r="F262" s="82" t="str">
        <f ca="1">IF(OFFSET('IWP18'!Std2EmployeeRequirements, 7,5, 1, 1) = 0, "", OFFSET('IWP18'!Std2EmployeeRequirements, 7,5, 1, 1))</f>
        <v/>
      </c>
      <c r="G262" s="82" t="str">
        <f ca="1">IF(OFFSET('IWP18'!Std2EmployeeRequirements, 7,6, 1, 1) = 0, "", OFFSET('IWP18'!Std2EmployeeRequirements, 7,6, 1, 1))</f>
        <v/>
      </c>
      <c r="H262" s="82" t="str">
        <f ca="1">IF(OFFSET('IWP18'!Std2EmployeeRequirements, 7, 8, 1, 1) = 0, "", OFFSET('IWP18'!Std2EmployeeRequirements, 7, 8, 1, 1))</f>
        <v/>
      </c>
      <c r="I262" s="82" t="str">
        <f ca="1">IF(OFFSET('IWP18'!Std2EmployeeRequirements, 7, 9, 1, 1) = 0, "", OFFSET('IWP18'!Std2EmployeeRequirements, 7, 9, 1, 1))</f>
        <v/>
      </c>
      <c r="J262" s="82" t="str">
        <f ca="1">IF(OFFSET('IWP18'!Std2EmployeeRequirements, 7,10, 1, 1) = 0, "", OFFSET('IWP18'!Std2EmployeeRequirements, 7,10, 1, 1))</f>
        <v/>
      </c>
      <c r="K262" s="82" t="str">
        <f ca="1">IF(OFFSET('IWP18'!Std2EmployeeRequirements, 7, 11, 1, 1) = 0, "", OFFSET('IWP18'!Std2EmployeeRequirements, 7, 11, 1, 1))</f>
        <v/>
      </c>
      <c r="L262" s="87" t="str">
        <f ca="1">IF(OFFSET('IWP18'!Std2EmployeeRequirements, 7, 7, 1, 1) = 0, "", OFFSET('IWP18'!Std2EmployeeRequirements, 7, 7, 1, 1))</f>
        <v/>
      </c>
    </row>
    <row r="263" spans="1:12" x14ac:dyDescent="0.2">
      <c r="A263" s="73" t="s">
        <v>299</v>
      </c>
      <c r="B263" s="82" t="str">
        <f ca="1">IF(OFFSET('IWP18'!Std2EmployeeRequirements, 8, 0, 1, 1) = 0, "", OFFSET('IWP18'!Std2EmployeeRequirements, 8, 0, 1, 1))</f>
        <v/>
      </c>
      <c r="C263" s="82" t="str">
        <f ca="1">IF(OFFSET('IWP18'!Std2EmployeeRequirements, 8, 2, 1, 1) = 0, "", OFFSET('IWP18'!Std2EmployeeRequirements, 8, 2, 1, 1))</f>
        <v/>
      </c>
      <c r="D263" s="82" t="str">
        <f ca="1">IF(OFFSET('IWP18'!Std2EmployeeRequirements, 8, 3, 1, 1) = 0, "", OFFSET('IWP18'!Std2EmployeeRequirements, 8, 3, 1, 1))</f>
        <v/>
      </c>
      <c r="E263" s="82" t="str">
        <f ca="1">IF(OFFSET('IWP18'!Std2EmployeeRequirements, 8, 4, 1, 1) = 0, "", OFFSET('IWP18'!Std2EmployeeRequirements, 8, 4, 1, 1))</f>
        <v/>
      </c>
      <c r="F263" s="82" t="str">
        <f ca="1">IF(OFFSET('IWP18'!Std2EmployeeRequirements, 8,5, 1, 1) = 0, "", OFFSET('IWP18'!Std2EmployeeRequirements, 8,5, 1, 1))</f>
        <v/>
      </c>
      <c r="G263" s="82" t="str">
        <f ca="1">IF(OFFSET('IWP18'!Std2EmployeeRequirements, 8,6, 1, 1) = 0, "", OFFSET('IWP18'!Std2EmployeeRequirements, 8,6, 1, 1))</f>
        <v/>
      </c>
      <c r="H263" s="82" t="str">
        <f ca="1">IF(OFFSET('IWP18'!Std2EmployeeRequirements, 8, 8, 1, 1) = 0, "", OFFSET('IWP18'!Std2EmployeeRequirements, 8, 8, 1, 1))</f>
        <v/>
      </c>
      <c r="I263" s="82" t="str">
        <f ca="1">IF(OFFSET('IWP18'!Std2EmployeeRequirements, 8, 9, 1, 1) = 0, "", OFFSET('IWP18'!Std2EmployeeRequirements, 8, 9, 1, 1))</f>
        <v/>
      </c>
      <c r="J263" s="82" t="str">
        <f ca="1">IF(OFFSET('IWP18'!Std2EmployeeRequirements, 8,10, 1, 1) = 0, "", OFFSET('IWP18'!Std2EmployeeRequirements, 8,10, 1, 1))</f>
        <v/>
      </c>
      <c r="K263" s="82" t="str">
        <f ca="1">IF(OFFSET('IWP18'!Std2EmployeeRequirements, 8, 11, 1, 1) = 0, "", OFFSET('IWP18'!Std2EmployeeRequirements, 8, 11, 1, 1))</f>
        <v/>
      </c>
      <c r="L263" s="87" t="str">
        <f ca="1">IF(OFFSET('IWP18'!Std2EmployeeRequirements, 8, 7, 1, 1) = 0, "", OFFSET('IWP18'!Std2EmployeeRequirements, 8, 7, 1, 1))</f>
        <v/>
      </c>
    </row>
    <row r="264" spans="1:12" x14ac:dyDescent="0.2">
      <c r="A264" s="73" t="s">
        <v>299</v>
      </c>
      <c r="B264" s="82" t="str">
        <f ca="1">IF(OFFSET('IWP18'!Std2EmployeeRequirements, 9, 0, 1, 1) = 0, "", OFFSET('IWP18'!Std2EmployeeRequirements, 9, 0, 1, 1))</f>
        <v/>
      </c>
      <c r="C264" s="82" t="str">
        <f ca="1">IF(OFFSET('IWP18'!Std2EmployeeRequirements, 9, 2, 1, 1) = 0, "", OFFSET('IWP18'!Std2EmployeeRequirements, 9, 2, 1, 1))</f>
        <v/>
      </c>
      <c r="D264" s="82" t="str">
        <f ca="1">IF(OFFSET('IWP18'!Std2EmployeeRequirements, 9, 3, 1, 1) = 0, "", OFFSET('IWP18'!Std2EmployeeRequirements, 9, 3, 1, 1))</f>
        <v/>
      </c>
      <c r="E264" s="82" t="str">
        <f ca="1">IF(OFFSET('IWP18'!Std2EmployeeRequirements, 9, 4, 1, 1) = 0, "", OFFSET('IWP18'!Std2EmployeeRequirements, 9, 4, 1, 1))</f>
        <v/>
      </c>
      <c r="F264" s="82" t="str">
        <f ca="1">IF(OFFSET('IWP18'!Std2EmployeeRequirements, 9,5, 1, 1) = 0, "", OFFSET('IWP18'!Std2EmployeeRequirements, 9,5, 1, 1))</f>
        <v/>
      </c>
      <c r="G264" s="82" t="str">
        <f ca="1">IF(OFFSET('IWP18'!Std2EmployeeRequirements, 9,6, 1, 1) = 0, "", OFFSET('IWP18'!Std2EmployeeRequirements, 9,6, 1, 1))</f>
        <v/>
      </c>
      <c r="H264" s="82" t="str">
        <f ca="1">IF(OFFSET('IWP18'!Std2EmployeeRequirements, 9, 8, 1, 1) = 0, "", OFFSET('IWP18'!Std2EmployeeRequirements, 9, 8, 1, 1))</f>
        <v/>
      </c>
      <c r="I264" s="82" t="str">
        <f ca="1">IF(OFFSET('IWP18'!Std2EmployeeRequirements, 9, 9, 1, 1) = 0, "", OFFSET('IWP18'!Std2EmployeeRequirements, 9, 9, 1, 1))</f>
        <v/>
      </c>
      <c r="J264" s="82" t="str">
        <f ca="1">IF(OFFSET('IWP18'!Std2EmployeeRequirements, 9,10, 1, 1) = 0, "", OFFSET('IWP18'!Std2EmployeeRequirements, 9,10, 1, 1))</f>
        <v/>
      </c>
      <c r="K264" s="82" t="str">
        <f ca="1">IF(OFFSET('IWP18'!Std2EmployeeRequirements, 9, 11, 1, 1) = 0, "", OFFSET('IWP18'!Std2EmployeeRequirements, 9, 11, 1, 1))</f>
        <v/>
      </c>
      <c r="L264" s="87" t="str">
        <f ca="1">IF(OFFSET('IWP18'!Std2EmployeeRequirements, 9, 7, 1, 1) = 0, "", OFFSET('IWP18'!Std2EmployeeRequirements, 9, 7, 1, 1))</f>
        <v/>
      </c>
    </row>
    <row r="265" spans="1:12" x14ac:dyDescent="0.2">
      <c r="A265" s="73" t="s">
        <v>300</v>
      </c>
      <c r="B265" s="82" t="str">
        <f ca="1">IF(OFFSET('IWP19'!Std2EmployeeRequirements, 0, 0, 1, 1) = 0, "", OFFSET('IWP19'!Std2EmployeeRequirements, 0, 0, 1, 1))</f>
        <v/>
      </c>
      <c r="C265" s="82" t="str">
        <f ca="1">IF(OFFSET('IWP19'!Std2EmployeeRequirements, 0, 2, 1, 1) = 0, "", OFFSET('IWP19'!Std2EmployeeRequirements, 0, 2, 1, 1))</f>
        <v/>
      </c>
      <c r="D265" s="82" t="str">
        <f ca="1">IF(OFFSET('IWP19'!Std2EmployeeRequirements, 0, 3, 1, 1) = 0, "", OFFSET('IWP19'!Std2EmployeeRequirements, 0, 3, 1, 1))</f>
        <v/>
      </c>
      <c r="E265" s="82" t="str">
        <f ca="1">IF(OFFSET('IWP19'!Std2EmployeeRequirements, 0, 4, 1, 1) = 0, "", OFFSET('IWP19'!Std2EmployeeRequirements, 0, 4, 1, 1))</f>
        <v/>
      </c>
      <c r="F265" s="82" t="str">
        <f ca="1">IF(OFFSET('IWP19'!Std2EmployeeRequirements, 0,5, 1, 1) = 0, "", OFFSET('IWP19'!Std2EmployeeRequirements, 0,5, 1, 1))</f>
        <v/>
      </c>
      <c r="G265" s="82" t="str">
        <f ca="1">IF(OFFSET('IWP19'!Std2EmployeeRequirements, 0,6, 1, 1) = 0, "", OFFSET('IWP19'!Std2EmployeeRequirements, 0,6, 1, 1))</f>
        <v/>
      </c>
      <c r="H265" s="82" t="str">
        <f ca="1">IF(OFFSET('IWP19'!Std2EmployeeRequirements, 0, 8, 1, 1) = 0, "", OFFSET('IWP19'!Std2EmployeeRequirements, 0, 8, 1, 1))</f>
        <v/>
      </c>
      <c r="I265" s="82" t="str">
        <f ca="1">IF(OFFSET('IWP19'!Std2EmployeeRequirements, 0, 9, 1, 1) = 0, "", OFFSET('IWP19'!Std2EmployeeRequirements, 0, 9, 1, 1))</f>
        <v/>
      </c>
      <c r="J265" s="82" t="str">
        <f ca="1">IF(OFFSET('IWP19'!Std2EmployeeRequirements, 0,10, 1, 1) = 0, "", OFFSET('IWP19'!Std2EmployeeRequirements, 0,10, 1, 1))</f>
        <v/>
      </c>
      <c r="K265" s="82" t="str">
        <f ca="1">IF(OFFSET('IWP19'!Std2EmployeeRequirements, 0, 11, 1, 1) = 0, "", OFFSET('IWP19'!Std2EmployeeRequirements, 0, 11, 1, 1))</f>
        <v/>
      </c>
      <c r="L265" s="87" t="str">
        <f ca="1">IF(OFFSET('IWP19'!Std2EmployeeRequirements, 0, 7, 1, 1) = 0, "", OFFSET('IWP19'!Std2EmployeeRequirements, 0, 7, 1, 1))</f>
        <v/>
      </c>
    </row>
    <row r="266" spans="1:12" x14ac:dyDescent="0.2">
      <c r="A266" s="73" t="s">
        <v>300</v>
      </c>
      <c r="B266" s="82" t="str">
        <f ca="1">IF(OFFSET('IWP19'!Std2EmployeeRequirements, 1, 0, 1, 1) = 0, "", OFFSET('IWP19'!Std2EmployeeRequirements, 1, 0, 1, 1))</f>
        <v/>
      </c>
      <c r="C266" s="82" t="str">
        <f ca="1">IF(OFFSET('IWP19'!Std2EmployeeRequirements, 1, 2, 1, 1) = 0, "", OFFSET('IWP19'!Std2EmployeeRequirements, 1, 2, 1, 1))</f>
        <v/>
      </c>
      <c r="D266" s="82" t="str">
        <f ca="1">IF(OFFSET('IWP19'!Std2EmployeeRequirements, 1, 3, 1, 1) = 0, "", OFFSET('IWP19'!Std2EmployeeRequirements, 1, 3, 1, 1))</f>
        <v/>
      </c>
      <c r="E266" s="82" t="str">
        <f ca="1">IF(OFFSET('IWP19'!Std2EmployeeRequirements, 1, 4, 1, 1) = 0, "", OFFSET('IWP19'!Std2EmployeeRequirements, 1, 4, 1, 1))</f>
        <v/>
      </c>
      <c r="F266" s="82" t="str">
        <f ca="1">IF(OFFSET('IWP19'!Std2EmployeeRequirements, 1,5, 1, 1) = 0, "", OFFSET('IWP19'!Std2EmployeeRequirements, 1,5, 1, 1))</f>
        <v/>
      </c>
      <c r="G266" s="82" t="str">
        <f ca="1">IF(OFFSET('IWP19'!Std2EmployeeRequirements, 1,6, 1, 1) = 0, "", OFFSET('IWP19'!Std2EmployeeRequirements, 1,6, 1, 1))</f>
        <v/>
      </c>
      <c r="H266" s="82" t="str">
        <f ca="1">IF(OFFSET('IWP19'!Std2EmployeeRequirements, 1, 8, 1, 1) = 0, "", OFFSET('IWP19'!Std2EmployeeRequirements, 1, 8, 1, 1))</f>
        <v/>
      </c>
      <c r="I266" s="82" t="str">
        <f ca="1">IF(OFFSET('IWP19'!Std2EmployeeRequirements, 1, 9, 1, 1) = 0, "", OFFSET('IWP19'!Std2EmployeeRequirements, 1, 9, 1, 1))</f>
        <v/>
      </c>
      <c r="J266" s="82" t="str">
        <f ca="1">IF(OFFSET('IWP19'!Std2EmployeeRequirements, 1,10, 1, 1) = 0, "", OFFSET('IWP19'!Std2EmployeeRequirements, 1,10, 1, 1))</f>
        <v/>
      </c>
      <c r="K266" s="82" t="str">
        <f ca="1">IF(OFFSET('IWP19'!Std2EmployeeRequirements, 1, 11, 1, 1) = 0, "", OFFSET('IWP19'!Std2EmployeeRequirements, 1, 11, 1, 1))</f>
        <v/>
      </c>
      <c r="L266" s="87" t="str">
        <f ca="1">IF(OFFSET('IWP19'!Std2EmployeeRequirements, 1, 7, 1, 1) = 0, "", OFFSET('IWP19'!Std2EmployeeRequirements, 1, 7, 1, 1))</f>
        <v/>
      </c>
    </row>
    <row r="267" spans="1:12" x14ac:dyDescent="0.2">
      <c r="A267" s="73" t="s">
        <v>300</v>
      </c>
      <c r="B267" s="82" t="str">
        <f ca="1">IF(OFFSET('IWP19'!Std2EmployeeRequirements, 2, 0, 1, 1) = 0, "", OFFSET('IWP19'!Std2EmployeeRequirements, 2, 0, 1, 1))</f>
        <v/>
      </c>
      <c r="C267" s="82" t="str">
        <f ca="1">IF(OFFSET('IWP19'!Std2EmployeeRequirements, 2, 2, 1, 1) = 0, "", OFFSET('IWP19'!Std2EmployeeRequirements, 2, 2, 1, 1))</f>
        <v/>
      </c>
      <c r="D267" s="82" t="str">
        <f ca="1">IF(OFFSET('IWP19'!Std2EmployeeRequirements, 2, 3, 1, 1) = 0, "", OFFSET('IWP19'!Std2EmployeeRequirements, 2, 3, 1, 1))</f>
        <v/>
      </c>
      <c r="E267" s="82" t="str">
        <f ca="1">IF(OFFSET('IWP19'!Std2EmployeeRequirements, 2, 4, 1, 1) = 0, "", OFFSET('IWP19'!Std2EmployeeRequirements, 2, 4, 1, 1))</f>
        <v/>
      </c>
      <c r="F267" s="82" t="str">
        <f ca="1">IF(OFFSET('IWP19'!Std2EmployeeRequirements, 2,5, 1, 1) = 0, "", OFFSET('IWP19'!Std2EmployeeRequirements, 2,5, 1, 1))</f>
        <v/>
      </c>
      <c r="G267" s="82" t="str">
        <f ca="1">IF(OFFSET('IWP19'!Std2EmployeeRequirements, 2,6, 1, 1) = 0, "", OFFSET('IWP19'!Std2EmployeeRequirements, 2,6, 1, 1))</f>
        <v/>
      </c>
      <c r="H267" s="82" t="str">
        <f ca="1">IF(OFFSET('IWP19'!Std2EmployeeRequirements, 2, 8, 1, 1) = 0, "", OFFSET('IWP19'!Std2EmployeeRequirements, 2, 8, 1, 1))</f>
        <v/>
      </c>
      <c r="I267" s="82" t="str">
        <f ca="1">IF(OFFSET('IWP19'!Std2EmployeeRequirements, 2, 9, 1, 1) = 0, "", OFFSET('IWP19'!Std2EmployeeRequirements, 2, 9, 1, 1))</f>
        <v/>
      </c>
      <c r="J267" s="82" t="str">
        <f ca="1">IF(OFFSET('IWP19'!Std2EmployeeRequirements, 2,10, 1, 1) = 0, "", OFFSET('IWP19'!Std2EmployeeRequirements, 2,10, 1, 1))</f>
        <v/>
      </c>
      <c r="K267" s="82" t="str">
        <f ca="1">IF(OFFSET('IWP19'!Std2EmployeeRequirements, 2, 11, 1, 1) = 0, "", OFFSET('IWP19'!Std2EmployeeRequirements, 2, 11, 1, 1))</f>
        <v/>
      </c>
      <c r="L267" s="87" t="str">
        <f ca="1">IF(OFFSET('IWP19'!Std2EmployeeRequirements, 2, 7, 1, 1) = 0, "", OFFSET('IWP19'!Std2EmployeeRequirements, 2, 7, 1, 1))</f>
        <v/>
      </c>
    </row>
    <row r="268" spans="1:12" x14ac:dyDescent="0.2">
      <c r="A268" s="73" t="s">
        <v>300</v>
      </c>
      <c r="B268" s="82" t="str">
        <f ca="1">IF(OFFSET('IWP19'!Std2EmployeeRequirements, 3, 0, 1, 1) = 0, "", OFFSET('IWP19'!Std2EmployeeRequirements, 3, 0, 1, 1))</f>
        <v/>
      </c>
      <c r="C268" s="82" t="str">
        <f ca="1">IF(OFFSET('IWP19'!Std2EmployeeRequirements, 3, 2, 1, 1) = 0, "", OFFSET('IWP19'!Std2EmployeeRequirements, 3, 2, 1, 1))</f>
        <v/>
      </c>
      <c r="D268" s="82" t="str">
        <f ca="1">IF(OFFSET('IWP19'!Std2EmployeeRequirements, 3, 3, 1, 1) = 0, "", OFFSET('IWP19'!Std2EmployeeRequirements, 3, 3, 1, 1))</f>
        <v/>
      </c>
      <c r="E268" s="82" t="str">
        <f ca="1">IF(OFFSET('IWP19'!Std2EmployeeRequirements, 3, 4, 1, 1) = 0, "", OFFSET('IWP19'!Std2EmployeeRequirements, 3, 4, 1, 1))</f>
        <v/>
      </c>
      <c r="F268" s="82" t="str">
        <f ca="1">IF(OFFSET('IWP19'!Std2EmployeeRequirements, 3,5, 1, 1) = 0, "", OFFSET('IWP19'!Std2EmployeeRequirements, 3,5, 1, 1))</f>
        <v/>
      </c>
      <c r="G268" s="82" t="str">
        <f ca="1">IF(OFFSET('IWP19'!Std2EmployeeRequirements, 3,6, 1, 1) = 0, "", OFFSET('IWP19'!Std2EmployeeRequirements, 3,6, 1, 1))</f>
        <v/>
      </c>
      <c r="H268" s="82" t="str">
        <f ca="1">IF(OFFSET('IWP19'!Std2EmployeeRequirements, 3, 8, 1, 1) = 0, "", OFFSET('IWP19'!Std2EmployeeRequirements, 3, 8, 1, 1))</f>
        <v/>
      </c>
      <c r="I268" s="82" t="str">
        <f ca="1">IF(OFFSET('IWP19'!Std2EmployeeRequirements, 3, 9, 1, 1) = 0, "", OFFSET('IWP19'!Std2EmployeeRequirements, 3, 9, 1, 1))</f>
        <v/>
      </c>
      <c r="J268" s="82" t="str">
        <f ca="1">IF(OFFSET('IWP19'!Std2EmployeeRequirements, 3,10, 1, 1) = 0, "", OFFSET('IWP19'!Std2EmployeeRequirements, 3,10, 1, 1))</f>
        <v/>
      </c>
      <c r="K268" s="82" t="str">
        <f ca="1">IF(OFFSET('IWP19'!Std2EmployeeRequirements, 3, 11, 1, 1) = 0, "", OFFSET('IWP19'!Std2EmployeeRequirements, 3, 11, 1, 1))</f>
        <v/>
      </c>
      <c r="L268" s="87" t="str">
        <f ca="1">IF(OFFSET('IWP19'!Std2EmployeeRequirements, 3, 7, 1, 1) = 0, "", OFFSET('IWP19'!Std2EmployeeRequirements, 3, 7, 1, 1))</f>
        <v/>
      </c>
    </row>
    <row r="269" spans="1:12" x14ac:dyDescent="0.2">
      <c r="A269" s="73" t="s">
        <v>300</v>
      </c>
      <c r="B269" s="82" t="str">
        <f ca="1">IF(OFFSET('IWP19'!Std2EmployeeRequirements, 4, 0, 1, 1) = 0, "", OFFSET('IWP19'!Std2EmployeeRequirements, 4, 0, 1, 1))</f>
        <v/>
      </c>
      <c r="C269" s="82" t="str">
        <f ca="1">IF(OFFSET('IWP19'!Std2EmployeeRequirements, 4, 2, 1, 1) = 0, "", OFFSET('IWP19'!Std2EmployeeRequirements, 4, 2, 1, 1))</f>
        <v/>
      </c>
      <c r="D269" s="82" t="str">
        <f ca="1">IF(OFFSET('IWP19'!Std2EmployeeRequirements, 4, 3, 1, 1) = 0, "", OFFSET('IWP19'!Std2EmployeeRequirements, 4, 3, 1, 1))</f>
        <v/>
      </c>
      <c r="E269" s="82" t="str">
        <f ca="1">IF(OFFSET('IWP19'!Std2EmployeeRequirements, 4, 4, 1, 1) = 0, "", OFFSET('IWP19'!Std2EmployeeRequirements, 4, 4, 1, 1))</f>
        <v/>
      </c>
      <c r="F269" s="82" t="str">
        <f ca="1">IF(OFFSET('IWP19'!Std2EmployeeRequirements, 4,5, 1, 1) = 0, "", OFFSET('IWP19'!Std2EmployeeRequirements, 4,5, 1, 1))</f>
        <v/>
      </c>
      <c r="G269" s="82" t="str">
        <f ca="1">IF(OFFSET('IWP19'!Std2EmployeeRequirements, 4,6, 1, 1) = 0, "", OFFSET('IWP19'!Std2EmployeeRequirements, 4,6, 1, 1))</f>
        <v/>
      </c>
      <c r="H269" s="82" t="str">
        <f ca="1">IF(OFFSET('IWP19'!Std2EmployeeRequirements, 4, 8, 1, 1) = 0, "", OFFSET('IWP19'!Std2EmployeeRequirements, 4, 8, 1, 1))</f>
        <v/>
      </c>
      <c r="I269" s="82" t="str">
        <f ca="1">IF(OFFSET('IWP19'!Std2EmployeeRequirements, 4, 9, 1, 1) = 0, "", OFFSET('IWP19'!Std2EmployeeRequirements, 4, 9, 1, 1))</f>
        <v/>
      </c>
      <c r="J269" s="82" t="str">
        <f ca="1">IF(OFFSET('IWP19'!Std2EmployeeRequirements, 4,10, 1, 1) = 0, "", OFFSET('IWP19'!Std2EmployeeRequirements, 4,10, 1, 1))</f>
        <v/>
      </c>
      <c r="K269" s="82" t="str">
        <f ca="1">IF(OFFSET('IWP19'!Std2EmployeeRequirements, 4, 11, 1, 1) = 0, "", OFFSET('IWP19'!Std2EmployeeRequirements, 4, 11, 1, 1))</f>
        <v/>
      </c>
      <c r="L269" s="87" t="str">
        <f ca="1">IF(OFFSET('IWP19'!Std2EmployeeRequirements, 4, 7, 1, 1) = 0, "", OFFSET('IWP19'!Std2EmployeeRequirements, 4, 7, 1, 1))</f>
        <v/>
      </c>
    </row>
    <row r="270" spans="1:12" x14ac:dyDescent="0.2">
      <c r="A270" s="73" t="s">
        <v>300</v>
      </c>
      <c r="B270" s="82" t="str">
        <f ca="1">IF(OFFSET('IWP19'!Std2EmployeeRequirements, 5, 0, 1, 1) = 0, "", OFFSET('IWP19'!Std2EmployeeRequirements, 5, 0, 1, 1))</f>
        <v/>
      </c>
      <c r="C270" s="82" t="str">
        <f ca="1">IF(OFFSET('IWP19'!Std2EmployeeRequirements, 5, 2, 1, 1) = 0, "", OFFSET('IWP19'!Std2EmployeeRequirements, 5, 2, 1, 1))</f>
        <v/>
      </c>
      <c r="D270" s="82" t="str">
        <f ca="1">IF(OFFSET('IWP19'!Std2EmployeeRequirements, 5, 3, 1, 1) = 0, "", OFFSET('IWP19'!Std2EmployeeRequirements, 5, 3, 1, 1))</f>
        <v/>
      </c>
      <c r="E270" s="82" t="str">
        <f ca="1">IF(OFFSET('IWP19'!Std2EmployeeRequirements, 5, 4, 1, 1) = 0, "", OFFSET('IWP19'!Std2EmployeeRequirements, 5, 4, 1, 1))</f>
        <v/>
      </c>
      <c r="F270" s="82" t="str">
        <f ca="1">IF(OFFSET('IWP19'!Std2EmployeeRequirements, 5,5, 1, 1) = 0, "", OFFSET('IWP19'!Std2EmployeeRequirements, 5,5, 1, 1))</f>
        <v/>
      </c>
      <c r="G270" s="82" t="str">
        <f ca="1">IF(OFFSET('IWP19'!Std2EmployeeRequirements, 5,6, 1, 1) = 0, "", OFFSET('IWP19'!Std2EmployeeRequirements, 5,6, 1, 1))</f>
        <v/>
      </c>
      <c r="H270" s="82" t="str">
        <f ca="1">IF(OFFSET('IWP19'!Std2EmployeeRequirements, 5, 8, 1, 1) = 0, "", OFFSET('IWP19'!Std2EmployeeRequirements, 5, 8, 1, 1))</f>
        <v/>
      </c>
      <c r="I270" s="82" t="str">
        <f ca="1">IF(OFFSET('IWP19'!Std2EmployeeRequirements, 5, 9, 1, 1) = 0, "", OFFSET('IWP19'!Std2EmployeeRequirements, 5, 9, 1, 1))</f>
        <v/>
      </c>
      <c r="J270" s="82" t="str">
        <f ca="1">IF(OFFSET('IWP19'!Std2EmployeeRequirements, 5,10, 1, 1) = 0, "", OFFSET('IWP19'!Std2EmployeeRequirements, 5,10, 1, 1))</f>
        <v/>
      </c>
      <c r="K270" s="82" t="str">
        <f ca="1">IF(OFFSET('IWP19'!Std2EmployeeRequirements, 5, 11, 1, 1) = 0, "", OFFSET('IWP19'!Std2EmployeeRequirements, 5, 11, 1, 1))</f>
        <v/>
      </c>
      <c r="L270" s="87" t="str">
        <f ca="1">IF(OFFSET('IWP19'!Std2EmployeeRequirements, 5, 7, 1, 1) = 0, "", OFFSET('IWP19'!Std2EmployeeRequirements, 5, 7, 1, 1))</f>
        <v/>
      </c>
    </row>
    <row r="271" spans="1:12" x14ac:dyDescent="0.2">
      <c r="A271" s="73" t="s">
        <v>300</v>
      </c>
      <c r="B271" s="82" t="str">
        <f ca="1">IF(OFFSET('IWP19'!Std2EmployeeRequirements, 6, 0, 1, 1) = 0, "", OFFSET('IWP19'!Std2EmployeeRequirements, 6, 0, 1, 1))</f>
        <v/>
      </c>
      <c r="C271" s="82" t="str">
        <f ca="1">IF(OFFSET('IWP19'!Std2EmployeeRequirements, 6, 2, 1, 1) = 0, "", OFFSET('IWP19'!Std2EmployeeRequirements, 6, 2, 1, 1))</f>
        <v/>
      </c>
      <c r="D271" s="82" t="str">
        <f ca="1">IF(OFFSET('IWP19'!Std2EmployeeRequirements, 6, 3, 1, 1) = 0, "", OFFSET('IWP19'!Std2EmployeeRequirements, 6, 3, 1, 1))</f>
        <v/>
      </c>
      <c r="E271" s="82" t="str">
        <f ca="1">IF(OFFSET('IWP19'!Std2EmployeeRequirements, 6, 4, 1, 1) = 0, "", OFFSET('IWP19'!Std2EmployeeRequirements, 6, 4, 1, 1))</f>
        <v/>
      </c>
      <c r="F271" s="82" t="str">
        <f ca="1">IF(OFFSET('IWP19'!Std2EmployeeRequirements, 6,5, 1, 1) = 0, "", OFFSET('IWP19'!Std2EmployeeRequirements, 6,5, 1, 1))</f>
        <v/>
      </c>
      <c r="G271" s="82" t="str">
        <f ca="1">IF(OFFSET('IWP19'!Std2EmployeeRequirements, 6,6, 1, 1) = 0, "", OFFSET('IWP19'!Std2EmployeeRequirements, 6,6, 1, 1))</f>
        <v/>
      </c>
      <c r="H271" s="82" t="str">
        <f ca="1">IF(OFFSET('IWP19'!Std2EmployeeRequirements, 6, 8, 1, 1) = 0, "", OFFSET('IWP19'!Std2EmployeeRequirements, 6, 8, 1, 1))</f>
        <v/>
      </c>
      <c r="I271" s="82" t="str">
        <f ca="1">IF(OFFSET('IWP19'!Std2EmployeeRequirements, 6, 9, 1, 1) = 0, "", OFFSET('IWP19'!Std2EmployeeRequirements, 6, 9, 1, 1))</f>
        <v/>
      </c>
      <c r="J271" s="82" t="str">
        <f ca="1">IF(OFFSET('IWP19'!Std2EmployeeRequirements, 6,10, 1, 1) = 0, "", OFFSET('IWP19'!Std2EmployeeRequirements, 6,10, 1, 1))</f>
        <v/>
      </c>
      <c r="K271" s="82" t="str">
        <f ca="1">IF(OFFSET('IWP19'!Std2EmployeeRequirements, 6, 11, 1, 1) = 0, "", OFFSET('IWP19'!Std2EmployeeRequirements, 6, 11, 1, 1))</f>
        <v/>
      </c>
      <c r="L271" s="87" t="str">
        <f ca="1">IF(OFFSET('IWP19'!Std2EmployeeRequirements, 6, 7, 1, 1) = 0, "", OFFSET('IWP19'!Std2EmployeeRequirements, 6, 7, 1, 1))</f>
        <v/>
      </c>
    </row>
    <row r="272" spans="1:12" x14ac:dyDescent="0.2">
      <c r="A272" s="73" t="s">
        <v>300</v>
      </c>
      <c r="B272" s="82" t="str">
        <f ca="1">IF(OFFSET('IWP19'!Std2EmployeeRequirements, 7, 0, 1, 1) = 0, "", OFFSET('IWP19'!Std2EmployeeRequirements, 7, 0, 1, 1))</f>
        <v/>
      </c>
      <c r="C272" s="82" t="str">
        <f ca="1">IF(OFFSET('IWP19'!Std2EmployeeRequirements, 7, 2, 1, 1) = 0, "", OFFSET('IWP19'!Std2EmployeeRequirements, 7, 2, 1, 1))</f>
        <v/>
      </c>
      <c r="D272" s="82" t="str">
        <f ca="1">IF(OFFSET('IWP19'!Std2EmployeeRequirements, 7, 3, 1, 1) = 0, "", OFFSET('IWP19'!Std2EmployeeRequirements, 7, 3, 1, 1))</f>
        <v/>
      </c>
      <c r="E272" s="82" t="str">
        <f ca="1">IF(OFFSET('IWP19'!Std2EmployeeRequirements, 7, 4, 1, 1) = 0, "", OFFSET('IWP19'!Std2EmployeeRequirements, 7, 4, 1, 1))</f>
        <v/>
      </c>
      <c r="F272" s="82" t="str">
        <f ca="1">IF(OFFSET('IWP19'!Std2EmployeeRequirements, 7,5, 1, 1) = 0, "", OFFSET('IWP19'!Std2EmployeeRequirements, 7,5, 1, 1))</f>
        <v/>
      </c>
      <c r="G272" s="82" t="str">
        <f ca="1">IF(OFFSET('IWP19'!Std2EmployeeRequirements, 7,6, 1, 1) = 0, "", OFFSET('IWP19'!Std2EmployeeRequirements, 7,6, 1, 1))</f>
        <v/>
      </c>
      <c r="H272" s="82" t="str">
        <f ca="1">IF(OFFSET('IWP19'!Std2EmployeeRequirements, 7, 8, 1, 1) = 0, "", OFFSET('IWP19'!Std2EmployeeRequirements, 7, 8, 1, 1))</f>
        <v/>
      </c>
      <c r="I272" s="82" t="str">
        <f ca="1">IF(OFFSET('IWP19'!Std2EmployeeRequirements, 7, 9, 1, 1) = 0, "", OFFSET('IWP19'!Std2EmployeeRequirements, 7, 9, 1, 1))</f>
        <v/>
      </c>
      <c r="J272" s="82" t="str">
        <f ca="1">IF(OFFSET('IWP19'!Std2EmployeeRequirements, 7,10, 1, 1) = 0, "", OFFSET('IWP19'!Std2EmployeeRequirements, 7,10, 1, 1))</f>
        <v/>
      </c>
      <c r="K272" s="82" t="str">
        <f ca="1">IF(OFFSET('IWP19'!Std2EmployeeRequirements, 7, 11, 1, 1) = 0, "", OFFSET('IWP19'!Std2EmployeeRequirements, 7, 11, 1, 1))</f>
        <v/>
      </c>
      <c r="L272" s="87" t="str">
        <f ca="1">IF(OFFSET('IWP19'!Std2EmployeeRequirements, 7, 7, 1, 1) = 0, "", OFFSET('IWP19'!Std2EmployeeRequirements, 7, 7, 1, 1))</f>
        <v/>
      </c>
    </row>
    <row r="273" spans="1:12" x14ac:dyDescent="0.2">
      <c r="A273" s="73" t="s">
        <v>300</v>
      </c>
      <c r="B273" s="82" t="str">
        <f ca="1">IF(OFFSET('IWP19'!Std2EmployeeRequirements, 8, 0, 1, 1) = 0, "", OFFSET('IWP19'!Std2EmployeeRequirements, 8, 0, 1, 1))</f>
        <v/>
      </c>
      <c r="C273" s="82" t="str">
        <f ca="1">IF(OFFSET('IWP19'!Std2EmployeeRequirements, 8, 2, 1, 1) = 0, "", OFFSET('IWP19'!Std2EmployeeRequirements, 8, 2, 1, 1))</f>
        <v/>
      </c>
      <c r="D273" s="82" t="str">
        <f ca="1">IF(OFFSET('IWP19'!Std2EmployeeRequirements, 8, 3, 1, 1) = 0, "", OFFSET('IWP19'!Std2EmployeeRequirements, 8, 3, 1, 1))</f>
        <v/>
      </c>
      <c r="E273" s="82" t="str">
        <f ca="1">IF(OFFSET('IWP19'!Std2EmployeeRequirements, 8, 4, 1, 1) = 0, "", OFFSET('IWP19'!Std2EmployeeRequirements, 8, 4, 1, 1))</f>
        <v/>
      </c>
      <c r="F273" s="82" t="str">
        <f ca="1">IF(OFFSET('IWP19'!Std2EmployeeRequirements, 8,5, 1, 1) = 0, "", OFFSET('IWP19'!Std2EmployeeRequirements, 8,5, 1, 1))</f>
        <v/>
      </c>
      <c r="G273" s="82" t="str">
        <f ca="1">IF(OFFSET('IWP19'!Std2EmployeeRequirements, 8,6, 1, 1) = 0, "", OFFSET('IWP19'!Std2EmployeeRequirements, 8,6, 1, 1))</f>
        <v/>
      </c>
      <c r="H273" s="82" t="str">
        <f ca="1">IF(OFFSET('IWP19'!Std2EmployeeRequirements, 8, 8, 1, 1) = 0, "", OFFSET('IWP19'!Std2EmployeeRequirements, 8, 8, 1, 1))</f>
        <v/>
      </c>
      <c r="I273" s="82" t="str">
        <f ca="1">IF(OFFSET('IWP19'!Std2EmployeeRequirements, 8, 9, 1, 1) = 0, "", OFFSET('IWP19'!Std2EmployeeRequirements, 8, 9, 1, 1))</f>
        <v/>
      </c>
      <c r="J273" s="82" t="str">
        <f ca="1">IF(OFFSET('IWP19'!Std2EmployeeRequirements, 8,10, 1, 1) = 0, "", OFFSET('IWP19'!Std2EmployeeRequirements, 8,10, 1, 1))</f>
        <v/>
      </c>
      <c r="K273" s="82" t="str">
        <f ca="1">IF(OFFSET('IWP19'!Std2EmployeeRequirements, 8, 11, 1, 1) = 0, "", OFFSET('IWP19'!Std2EmployeeRequirements, 8, 11, 1, 1))</f>
        <v/>
      </c>
      <c r="L273" s="87" t="str">
        <f ca="1">IF(OFFSET('IWP19'!Std2EmployeeRequirements, 8, 7, 1, 1) = 0, "", OFFSET('IWP19'!Std2EmployeeRequirements, 8, 7, 1, 1))</f>
        <v/>
      </c>
    </row>
    <row r="274" spans="1:12" x14ac:dyDescent="0.2">
      <c r="A274" s="73" t="s">
        <v>300</v>
      </c>
      <c r="B274" s="82" t="str">
        <f ca="1">IF(OFFSET('IWP19'!Std2EmployeeRequirements, 9, 0, 1, 1) = 0, "", OFFSET('IWP19'!Std2EmployeeRequirements, 9, 0, 1, 1))</f>
        <v/>
      </c>
      <c r="C274" s="82" t="str">
        <f ca="1">IF(OFFSET('IWP19'!Std2EmployeeRequirements, 9, 2, 1, 1) = 0, "", OFFSET('IWP19'!Std2EmployeeRequirements, 9, 2, 1, 1))</f>
        <v/>
      </c>
      <c r="D274" s="82" t="str">
        <f ca="1">IF(OFFSET('IWP19'!Std2EmployeeRequirements, 9, 3, 1, 1) = 0, "", OFFSET('IWP19'!Std2EmployeeRequirements, 9, 3, 1, 1))</f>
        <v/>
      </c>
      <c r="E274" s="82" t="str">
        <f ca="1">IF(OFFSET('IWP19'!Std2EmployeeRequirements, 9, 4, 1, 1) = 0, "", OFFSET('IWP19'!Std2EmployeeRequirements, 9, 4, 1, 1))</f>
        <v/>
      </c>
      <c r="F274" s="82" t="str">
        <f ca="1">IF(OFFSET('IWP19'!Std2EmployeeRequirements, 9,5, 1, 1) = 0, "", OFFSET('IWP19'!Std2EmployeeRequirements, 9,5, 1, 1))</f>
        <v/>
      </c>
      <c r="G274" s="82" t="str">
        <f ca="1">IF(OFFSET('IWP19'!Std2EmployeeRequirements, 9,6, 1, 1) = 0, "", OFFSET('IWP19'!Std2EmployeeRequirements, 9,6, 1, 1))</f>
        <v/>
      </c>
      <c r="H274" s="82" t="str">
        <f ca="1">IF(OFFSET('IWP19'!Std2EmployeeRequirements, 9, 8, 1, 1) = 0, "", OFFSET('IWP19'!Std2EmployeeRequirements, 9, 8, 1, 1))</f>
        <v/>
      </c>
      <c r="I274" s="82" t="str">
        <f ca="1">IF(OFFSET('IWP19'!Std2EmployeeRequirements, 9, 9, 1, 1) = 0, "", OFFSET('IWP19'!Std2EmployeeRequirements, 9, 9, 1, 1))</f>
        <v/>
      </c>
      <c r="J274" s="82" t="str">
        <f ca="1">IF(OFFSET('IWP19'!Std2EmployeeRequirements, 9,10, 1, 1) = 0, "", OFFSET('IWP19'!Std2EmployeeRequirements, 9,10, 1, 1))</f>
        <v/>
      </c>
      <c r="K274" s="82" t="str">
        <f ca="1">IF(OFFSET('IWP19'!Std2EmployeeRequirements, 9, 11, 1, 1) = 0, "", OFFSET('IWP19'!Std2EmployeeRequirements, 9, 11, 1, 1))</f>
        <v/>
      </c>
      <c r="L274" s="87" t="str">
        <f ca="1">IF(OFFSET('IWP19'!Std2EmployeeRequirements, 9, 7, 1, 1) = 0, "", OFFSET('IWP19'!Std2EmployeeRequirements, 9, 7, 1, 1))</f>
        <v/>
      </c>
    </row>
    <row r="275" spans="1:12" x14ac:dyDescent="0.2">
      <c r="A275" s="73" t="s">
        <v>301</v>
      </c>
      <c r="B275" s="82" t="str">
        <f ca="1">IF(OFFSET('IWP20'!Std2EmployeeRequirements, 0, 0, 1, 1) = 0, "", OFFSET('IWP20'!Std2EmployeeRequirements, 0, 0, 1, 1))</f>
        <v/>
      </c>
      <c r="C275" s="82" t="str">
        <f ca="1">IF(OFFSET('IWP20'!Std2EmployeeRequirements, 0, 2, 1, 1) = 0, "", OFFSET('IWP20'!Std2EmployeeRequirements, 0, 2, 1, 1))</f>
        <v/>
      </c>
      <c r="D275" s="82" t="str">
        <f ca="1">IF(OFFSET('IWP20'!Std2EmployeeRequirements, 0, 3, 1, 1) = 0, "", OFFSET('IWP20'!Std2EmployeeRequirements, 0, 3, 1, 1))</f>
        <v/>
      </c>
      <c r="E275" s="82" t="str">
        <f ca="1">IF(OFFSET('IWP20'!Std2EmployeeRequirements, 0, 4, 1, 1) = 0, "", OFFSET('IWP20'!Std2EmployeeRequirements, 0, 4, 1, 1))</f>
        <v/>
      </c>
      <c r="F275" s="82" t="str">
        <f ca="1">IF(OFFSET('IWP20'!Std2EmployeeRequirements, 0,5, 1, 1) = 0, "", OFFSET('IWP20'!Std2EmployeeRequirements, 0,5, 1, 1))</f>
        <v/>
      </c>
      <c r="G275" s="82" t="str">
        <f ca="1">IF(OFFSET('IWP20'!Std2EmployeeRequirements, 0,6, 1, 1) = 0, "", OFFSET('IWP20'!Std2EmployeeRequirements, 0,6, 1, 1))</f>
        <v/>
      </c>
      <c r="H275" s="82" t="str">
        <f ca="1">IF(OFFSET('IWP20'!Std2EmployeeRequirements, 0, 8, 1, 1) = 0, "", OFFSET('IWP20'!Std2EmployeeRequirements, 0, 8, 1, 1))</f>
        <v/>
      </c>
      <c r="I275" s="82" t="str">
        <f ca="1">IF(OFFSET('IWP20'!Std2EmployeeRequirements, 0, 9, 1, 1) = 0, "", OFFSET('IWP20'!Std2EmployeeRequirements, 0, 9, 1, 1))</f>
        <v/>
      </c>
      <c r="J275" s="82" t="str">
        <f ca="1">IF(OFFSET('IWP20'!Std2EmployeeRequirements, 0,10, 1, 1) = 0, "", OFFSET('IWP20'!Std2EmployeeRequirements, 0,10, 1, 1))</f>
        <v/>
      </c>
      <c r="K275" s="82" t="str">
        <f ca="1">IF(OFFSET('IWP20'!Std2EmployeeRequirements, 0, 11, 1, 1) = 0, "", OFFSET('IWP20'!Std2EmployeeRequirements, 0, 11, 1, 1))</f>
        <v/>
      </c>
      <c r="L275" s="87" t="str">
        <f ca="1">IF(OFFSET('IWP20'!Std2EmployeeRequirements, 0, 7, 1, 1) = 0, "", OFFSET('IWP20'!Std2EmployeeRequirements, 0, 7, 1, 1))</f>
        <v/>
      </c>
    </row>
    <row r="276" spans="1:12" x14ac:dyDescent="0.2">
      <c r="A276" s="73" t="s">
        <v>301</v>
      </c>
      <c r="B276" s="82" t="str">
        <f ca="1">IF(OFFSET('IWP20'!Std2EmployeeRequirements, 1, 0, 1, 1) = 0, "", OFFSET('IWP20'!Std2EmployeeRequirements, 1, 0, 1, 1))</f>
        <v/>
      </c>
      <c r="C276" s="82" t="str">
        <f ca="1">IF(OFFSET('IWP20'!Std2EmployeeRequirements, 1, 2, 1, 1) = 0, "", OFFSET('IWP20'!Std2EmployeeRequirements, 1, 2, 1, 1))</f>
        <v/>
      </c>
      <c r="D276" s="82" t="str">
        <f ca="1">IF(OFFSET('IWP20'!Std2EmployeeRequirements, 1, 3, 1, 1) = 0, "", OFFSET('IWP20'!Std2EmployeeRequirements, 1, 3, 1, 1))</f>
        <v/>
      </c>
      <c r="E276" s="82" t="str">
        <f ca="1">IF(OFFSET('IWP20'!Std2EmployeeRequirements, 1, 4, 1, 1) = 0, "", OFFSET('IWP20'!Std2EmployeeRequirements, 1, 4, 1, 1))</f>
        <v/>
      </c>
      <c r="F276" s="82" t="str">
        <f ca="1">IF(OFFSET('IWP20'!Std2EmployeeRequirements, 1,5, 1, 1) = 0, "", OFFSET('IWP20'!Std2EmployeeRequirements, 1,5, 1, 1))</f>
        <v/>
      </c>
      <c r="G276" s="82" t="str">
        <f ca="1">IF(OFFSET('IWP20'!Std2EmployeeRequirements, 1,6, 1, 1) = 0, "", OFFSET('IWP20'!Std2EmployeeRequirements, 1,6, 1, 1))</f>
        <v/>
      </c>
      <c r="H276" s="82" t="str">
        <f ca="1">IF(OFFSET('IWP20'!Std2EmployeeRequirements, 1, 8, 1, 1) = 0, "", OFFSET('IWP20'!Std2EmployeeRequirements, 1, 8, 1, 1))</f>
        <v/>
      </c>
      <c r="I276" s="82" t="str">
        <f ca="1">IF(OFFSET('IWP20'!Std2EmployeeRequirements, 1, 9, 1, 1) = 0, "", OFFSET('IWP20'!Std2EmployeeRequirements, 1, 9, 1, 1))</f>
        <v/>
      </c>
      <c r="J276" s="82" t="str">
        <f ca="1">IF(OFFSET('IWP20'!Std2EmployeeRequirements, 1,10, 1, 1) = 0, "", OFFSET('IWP20'!Std2EmployeeRequirements, 1,10, 1, 1))</f>
        <v/>
      </c>
      <c r="K276" s="82" t="str">
        <f ca="1">IF(OFFSET('IWP20'!Std2EmployeeRequirements, 1, 11, 1, 1) = 0, "", OFFSET('IWP20'!Std2EmployeeRequirements, 1, 11, 1, 1))</f>
        <v/>
      </c>
      <c r="L276" s="87" t="str">
        <f ca="1">IF(OFFSET('IWP20'!Std2EmployeeRequirements, 1, 7, 1, 1) = 0, "", OFFSET('IWP20'!Std2EmployeeRequirements, 1, 7, 1, 1))</f>
        <v/>
      </c>
    </row>
    <row r="277" spans="1:12" x14ac:dyDescent="0.2">
      <c r="A277" s="73" t="s">
        <v>301</v>
      </c>
      <c r="B277" s="82" t="str">
        <f ca="1">IF(OFFSET('IWP20'!Std2EmployeeRequirements, 2, 0, 1, 1) = 0, "", OFFSET('IWP20'!Std2EmployeeRequirements, 2, 0, 1, 1))</f>
        <v/>
      </c>
      <c r="C277" s="82" t="str">
        <f ca="1">IF(OFFSET('IWP20'!Std2EmployeeRequirements, 2, 2, 1, 1) = 0, "", OFFSET('IWP20'!Std2EmployeeRequirements, 2, 2, 1, 1))</f>
        <v/>
      </c>
      <c r="D277" s="82" t="str">
        <f ca="1">IF(OFFSET('IWP20'!Std2EmployeeRequirements, 2, 3, 1, 1) = 0, "", OFFSET('IWP20'!Std2EmployeeRequirements, 2, 3, 1, 1))</f>
        <v/>
      </c>
      <c r="E277" s="82" t="str">
        <f ca="1">IF(OFFSET('IWP20'!Std2EmployeeRequirements, 2, 4, 1, 1) = 0, "", OFFSET('IWP20'!Std2EmployeeRequirements, 2, 4, 1, 1))</f>
        <v/>
      </c>
      <c r="F277" s="82" t="str">
        <f ca="1">IF(OFFSET('IWP20'!Std2EmployeeRequirements, 2,5, 1, 1) = 0, "", OFFSET('IWP20'!Std2EmployeeRequirements, 2,5, 1, 1))</f>
        <v/>
      </c>
      <c r="G277" s="82" t="str">
        <f ca="1">IF(OFFSET('IWP20'!Std2EmployeeRequirements, 2,6, 1, 1) = 0, "", OFFSET('IWP20'!Std2EmployeeRequirements, 2,6, 1, 1))</f>
        <v/>
      </c>
      <c r="H277" s="82" t="str">
        <f ca="1">IF(OFFSET('IWP20'!Std2EmployeeRequirements, 2, 8, 1, 1) = 0, "", OFFSET('IWP20'!Std2EmployeeRequirements, 2, 8, 1, 1))</f>
        <v/>
      </c>
      <c r="I277" s="82" t="str">
        <f ca="1">IF(OFFSET('IWP20'!Std2EmployeeRequirements, 2, 9, 1, 1) = 0, "", OFFSET('IWP20'!Std2EmployeeRequirements, 2, 9, 1, 1))</f>
        <v/>
      </c>
      <c r="J277" s="82" t="str">
        <f ca="1">IF(OFFSET('IWP20'!Std2EmployeeRequirements, 2,10, 1, 1) = 0, "", OFFSET('IWP20'!Std2EmployeeRequirements, 2,10, 1, 1))</f>
        <v/>
      </c>
      <c r="K277" s="82" t="str">
        <f ca="1">IF(OFFSET('IWP20'!Std2EmployeeRequirements, 2, 11, 1, 1) = 0, "", OFFSET('IWP20'!Std2EmployeeRequirements, 2, 11, 1, 1))</f>
        <v/>
      </c>
      <c r="L277" s="87" t="str">
        <f ca="1">IF(OFFSET('IWP20'!Std2EmployeeRequirements, 2, 7, 1, 1) = 0, "", OFFSET('IWP20'!Std2EmployeeRequirements, 2, 7, 1, 1))</f>
        <v/>
      </c>
    </row>
    <row r="278" spans="1:12" x14ac:dyDescent="0.2">
      <c r="A278" s="73" t="s">
        <v>301</v>
      </c>
      <c r="B278" s="82" t="str">
        <f ca="1">IF(OFFSET('IWP20'!Std2EmployeeRequirements, 3, 0, 1, 1) = 0, "", OFFSET('IWP20'!Std2EmployeeRequirements, 3, 0, 1, 1))</f>
        <v/>
      </c>
      <c r="C278" s="82" t="str">
        <f ca="1">IF(OFFSET('IWP20'!Std2EmployeeRequirements, 3, 2, 1, 1) = 0, "", OFFSET('IWP20'!Std2EmployeeRequirements, 3, 2, 1, 1))</f>
        <v/>
      </c>
      <c r="D278" s="82" t="str">
        <f ca="1">IF(OFFSET('IWP20'!Std2EmployeeRequirements, 3, 3, 1, 1) = 0, "", OFFSET('IWP20'!Std2EmployeeRequirements, 3, 3, 1, 1))</f>
        <v/>
      </c>
      <c r="E278" s="82" t="str">
        <f ca="1">IF(OFFSET('IWP20'!Std2EmployeeRequirements, 3, 4, 1, 1) = 0, "", OFFSET('IWP20'!Std2EmployeeRequirements, 3, 4, 1, 1))</f>
        <v/>
      </c>
      <c r="F278" s="82" t="str">
        <f ca="1">IF(OFFSET('IWP20'!Std2EmployeeRequirements, 3,5, 1, 1) = 0, "", OFFSET('IWP20'!Std2EmployeeRequirements, 3,5, 1, 1))</f>
        <v/>
      </c>
      <c r="G278" s="82" t="str">
        <f ca="1">IF(OFFSET('IWP20'!Std2EmployeeRequirements, 3,6, 1, 1) = 0, "", OFFSET('IWP20'!Std2EmployeeRequirements, 3,6, 1, 1))</f>
        <v/>
      </c>
      <c r="H278" s="82" t="str">
        <f ca="1">IF(OFFSET('IWP20'!Std2EmployeeRequirements, 3, 8, 1, 1) = 0, "", OFFSET('IWP20'!Std2EmployeeRequirements, 3, 8, 1, 1))</f>
        <v/>
      </c>
      <c r="I278" s="82" t="str">
        <f ca="1">IF(OFFSET('IWP20'!Std2EmployeeRequirements, 3, 9, 1, 1) = 0, "", OFFSET('IWP20'!Std2EmployeeRequirements, 3, 9, 1, 1))</f>
        <v/>
      </c>
      <c r="J278" s="82" t="str">
        <f ca="1">IF(OFFSET('IWP20'!Std2EmployeeRequirements, 3,10, 1, 1) = 0, "", OFFSET('IWP20'!Std2EmployeeRequirements, 3,10, 1, 1))</f>
        <v/>
      </c>
      <c r="K278" s="82" t="str">
        <f ca="1">IF(OFFSET('IWP20'!Std2EmployeeRequirements, 3, 11, 1, 1) = 0, "", OFFSET('IWP20'!Std2EmployeeRequirements, 3, 11, 1, 1))</f>
        <v/>
      </c>
      <c r="L278" s="87" t="str">
        <f ca="1">IF(OFFSET('IWP20'!Std2EmployeeRequirements, 3, 7, 1, 1) = 0, "", OFFSET('IWP20'!Std2EmployeeRequirements, 3, 7, 1, 1))</f>
        <v/>
      </c>
    </row>
    <row r="279" spans="1:12" x14ac:dyDescent="0.2">
      <c r="A279" s="73" t="s">
        <v>301</v>
      </c>
      <c r="B279" s="82" t="str">
        <f ca="1">IF(OFFSET('IWP20'!Std2EmployeeRequirements, 4, 0, 1, 1) = 0, "", OFFSET('IWP20'!Std2EmployeeRequirements, 4, 0, 1, 1))</f>
        <v/>
      </c>
      <c r="C279" s="82" t="str">
        <f ca="1">IF(OFFSET('IWP20'!Std2EmployeeRequirements, 4, 2, 1, 1) = 0, "", OFFSET('IWP20'!Std2EmployeeRequirements, 4, 2, 1, 1))</f>
        <v/>
      </c>
      <c r="D279" s="82" t="str">
        <f ca="1">IF(OFFSET('IWP20'!Std2EmployeeRequirements, 4, 3, 1, 1) = 0, "", OFFSET('IWP20'!Std2EmployeeRequirements, 4, 3, 1, 1))</f>
        <v/>
      </c>
      <c r="E279" s="82" t="str">
        <f ca="1">IF(OFFSET('IWP20'!Std2EmployeeRequirements, 4, 4, 1, 1) = 0, "", OFFSET('IWP20'!Std2EmployeeRequirements, 4, 4, 1, 1))</f>
        <v/>
      </c>
      <c r="F279" s="82" t="str">
        <f ca="1">IF(OFFSET('IWP20'!Std2EmployeeRequirements, 4,5, 1, 1) = 0, "", OFFSET('IWP20'!Std2EmployeeRequirements, 4,5, 1, 1))</f>
        <v/>
      </c>
      <c r="G279" s="82" t="str">
        <f ca="1">IF(OFFSET('IWP20'!Std2EmployeeRequirements, 4,6, 1, 1) = 0, "", OFFSET('IWP20'!Std2EmployeeRequirements, 4,6, 1, 1))</f>
        <v/>
      </c>
      <c r="H279" s="82" t="str">
        <f ca="1">IF(OFFSET('IWP20'!Std2EmployeeRequirements, 4, 8, 1, 1) = 0, "", OFFSET('IWP20'!Std2EmployeeRequirements, 4, 8, 1, 1))</f>
        <v/>
      </c>
      <c r="I279" s="82" t="str">
        <f ca="1">IF(OFFSET('IWP20'!Std2EmployeeRequirements, 4, 9, 1, 1) = 0, "", OFFSET('IWP20'!Std2EmployeeRequirements, 4, 9, 1, 1))</f>
        <v/>
      </c>
      <c r="J279" s="82" t="str">
        <f ca="1">IF(OFFSET('IWP20'!Std2EmployeeRequirements, 4,10, 1, 1) = 0, "", OFFSET('IWP20'!Std2EmployeeRequirements, 4,10, 1, 1))</f>
        <v/>
      </c>
      <c r="K279" s="82" t="str">
        <f ca="1">IF(OFFSET('IWP20'!Std2EmployeeRequirements, 4, 11, 1, 1) = 0, "", OFFSET('IWP20'!Std2EmployeeRequirements, 4, 11, 1, 1))</f>
        <v/>
      </c>
      <c r="L279" s="87" t="str">
        <f ca="1">IF(OFFSET('IWP20'!Std2EmployeeRequirements, 4, 7, 1, 1) = 0, "", OFFSET('IWP20'!Std2EmployeeRequirements, 4, 7, 1, 1))</f>
        <v/>
      </c>
    </row>
    <row r="280" spans="1:12" x14ac:dyDescent="0.2">
      <c r="A280" s="73" t="s">
        <v>301</v>
      </c>
      <c r="B280" s="82" t="str">
        <f ca="1">IF(OFFSET('IWP20'!Std2EmployeeRequirements, 5, 0, 1, 1) = 0, "", OFFSET('IWP20'!Std2EmployeeRequirements, 5, 0, 1, 1))</f>
        <v/>
      </c>
      <c r="C280" s="82" t="str">
        <f ca="1">IF(OFFSET('IWP20'!Std2EmployeeRequirements, 5, 2, 1, 1) = 0, "", OFFSET('IWP20'!Std2EmployeeRequirements, 5, 2, 1, 1))</f>
        <v/>
      </c>
      <c r="D280" s="82" t="str">
        <f ca="1">IF(OFFSET('IWP20'!Std2EmployeeRequirements, 5, 3, 1, 1) = 0, "", OFFSET('IWP20'!Std2EmployeeRequirements, 5, 3, 1, 1))</f>
        <v/>
      </c>
      <c r="E280" s="82" t="str">
        <f ca="1">IF(OFFSET('IWP20'!Std2EmployeeRequirements, 5, 4, 1, 1) = 0, "", OFFSET('IWP20'!Std2EmployeeRequirements, 5, 4, 1, 1))</f>
        <v/>
      </c>
      <c r="F280" s="82" t="str">
        <f ca="1">IF(OFFSET('IWP20'!Std2EmployeeRequirements, 5,5, 1, 1) = 0, "", OFFSET('IWP20'!Std2EmployeeRequirements, 5,5, 1, 1))</f>
        <v/>
      </c>
      <c r="G280" s="82" t="str">
        <f ca="1">IF(OFFSET('IWP20'!Std2EmployeeRequirements, 5,6, 1, 1) = 0, "", OFFSET('IWP20'!Std2EmployeeRequirements, 5,6, 1, 1))</f>
        <v/>
      </c>
      <c r="H280" s="82" t="str">
        <f ca="1">IF(OFFSET('IWP20'!Std2EmployeeRequirements, 5, 8, 1, 1) = 0, "", OFFSET('IWP20'!Std2EmployeeRequirements, 5, 8, 1, 1))</f>
        <v/>
      </c>
      <c r="I280" s="82" t="str">
        <f ca="1">IF(OFFSET('IWP20'!Std2EmployeeRequirements, 5, 9, 1, 1) = 0, "", OFFSET('IWP20'!Std2EmployeeRequirements, 5, 9, 1, 1))</f>
        <v/>
      </c>
      <c r="J280" s="82" t="str">
        <f ca="1">IF(OFFSET('IWP20'!Std2EmployeeRequirements, 5,10, 1, 1) = 0, "", OFFSET('IWP20'!Std2EmployeeRequirements, 5,10, 1, 1))</f>
        <v/>
      </c>
      <c r="K280" s="82" t="str">
        <f ca="1">IF(OFFSET('IWP20'!Std2EmployeeRequirements, 5, 11, 1, 1) = 0, "", OFFSET('IWP20'!Std2EmployeeRequirements, 5, 11, 1, 1))</f>
        <v/>
      </c>
      <c r="L280" s="87" t="str">
        <f ca="1">IF(OFFSET('IWP20'!Std2EmployeeRequirements, 5, 7, 1, 1) = 0, "", OFFSET('IWP20'!Std2EmployeeRequirements, 5, 7, 1, 1))</f>
        <v/>
      </c>
    </row>
    <row r="281" spans="1:12" x14ac:dyDescent="0.2">
      <c r="A281" s="73" t="s">
        <v>301</v>
      </c>
      <c r="B281" s="82" t="str">
        <f ca="1">IF(OFFSET('IWP20'!Std2EmployeeRequirements, 6, 0, 1, 1) = 0, "", OFFSET('IWP20'!Std2EmployeeRequirements, 6, 0, 1, 1))</f>
        <v/>
      </c>
      <c r="C281" s="82" t="str">
        <f ca="1">IF(OFFSET('IWP20'!Std2EmployeeRequirements, 6, 2, 1, 1) = 0, "", OFFSET('IWP20'!Std2EmployeeRequirements, 6, 2, 1, 1))</f>
        <v/>
      </c>
      <c r="D281" s="82" t="str">
        <f ca="1">IF(OFFSET('IWP20'!Std2EmployeeRequirements, 6, 3, 1, 1) = 0, "", OFFSET('IWP20'!Std2EmployeeRequirements, 6, 3, 1, 1))</f>
        <v/>
      </c>
      <c r="E281" s="82" t="str">
        <f ca="1">IF(OFFSET('IWP20'!Std2EmployeeRequirements, 6, 4, 1, 1) = 0, "", OFFSET('IWP20'!Std2EmployeeRequirements, 6, 4, 1, 1))</f>
        <v/>
      </c>
      <c r="F281" s="82" t="str">
        <f ca="1">IF(OFFSET('IWP20'!Std2EmployeeRequirements, 6,5, 1, 1) = 0, "", OFFSET('IWP20'!Std2EmployeeRequirements, 6,5, 1, 1))</f>
        <v/>
      </c>
      <c r="G281" s="82" t="str">
        <f ca="1">IF(OFFSET('IWP20'!Std2EmployeeRequirements, 6,6, 1, 1) = 0, "", OFFSET('IWP20'!Std2EmployeeRequirements, 6,6, 1, 1))</f>
        <v/>
      </c>
      <c r="H281" s="82" t="str">
        <f ca="1">IF(OFFSET('IWP20'!Std2EmployeeRequirements, 6, 8, 1, 1) = 0, "", OFFSET('IWP20'!Std2EmployeeRequirements, 6, 8, 1, 1))</f>
        <v/>
      </c>
      <c r="I281" s="82" t="str">
        <f ca="1">IF(OFFSET('IWP20'!Std2EmployeeRequirements, 6, 9, 1, 1) = 0, "", OFFSET('IWP20'!Std2EmployeeRequirements, 6, 9, 1, 1))</f>
        <v/>
      </c>
      <c r="J281" s="82" t="str">
        <f ca="1">IF(OFFSET('IWP20'!Std2EmployeeRequirements, 6,10, 1, 1) = 0, "", OFFSET('IWP20'!Std2EmployeeRequirements, 6,10, 1, 1))</f>
        <v/>
      </c>
      <c r="K281" s="82" t="str">
        <f ca="1">IF(OFFSET('IWP20'!Std2EmployeeRequirements, 6, 11, 1, 1) = 0, "", OFFSET('IWP20'!Std2EmployeeRequirements, 6, 11, 1, 1))</f>
        <v/>
      </c>
      <c r="L281" s="87" t="str">
        <f ca="1">IF(OFFSET('IWP20'!Std2EmployeeRequirements, 6, 7, 1, 1) = 0, "", OFFSET('IWP20'!Std2EmployeeRequirements, 6, 7, 1, 1))</f>
        <v/>
      </c>
    </row>
    <row r="282" spans="1:12" x14ac:dyDescent="0.2">
      <c r="A282" s="73" t="s">
        <v>301</v>
      </c>
      <c r="B282" s="82" t="str">
        <f ca="1">IF(OFFSET('IWP20'!Std2EmployeeRequirements, 7, 0, 1, 1) = 0, "", OFFSET('IWP20'!Std2EmployeeRequirements, 7, 0, 1, 1))</f>
        <v/>
      </c>
      <c r="C282" s="82" t="str">
        <f ca="1">IF(OFFSET('IWP20'!Std2EmployeeRequirements, 7, 2, 1, 1) = 0, "", OFFSET('IWP20'!Std2EmployeeRequirements, 7, 2, 1, 1))</f>
        <v/>
      </c>
      <c r="D282" s="82" t="str">
        <f ca="1">IF(OFFSET('IWP20'!Std2EmployeeRequirements, 7, 3, 1, 1) = 0, "", OFFSET('IWP20'!Std2EmployeeRequirements, 7, 3, 1, 1))</f>
        <v/>
      </c>
      <c r="E282" s="82" t="str">
        <f ca="1">IF(OFFSET('IWP20'!Std2EmployeeRequirements, 7, 4, 1, 1) = 0, "", OFFSET('IWP20'!Std2EmployeeRequirements, 7, 4, 1, 1))</f>
        <v/>
      </c>
      <c r="F282" s="82" t="str">
        <f ca="1">IF(OFFSET('IWP20'!Std2EmployeeRequirements, 7,5, 1, 1) = 0, "", OFFSET('IWP20'!Std2EmployeeRequirements, 7,5, 1, 1))</f>
        <v/>
      </c>
      <c r="G282" s="82" t="str">
        <f ca="1">IF(OFFSET('IWP20'!Std2EmployeeRequirements, 7,6, 1, 1) = 0, "", OFFSET('IWP20'!Std2EmployeeRequirements, 7,6, 1, 1))</f>
        <v/>
      </c>
      <c r="H282" s="82" t="str">
        <f ca="1">IF(OFFSET('IWP20'!Std2EmployeeRequirements, 7, 8, 1, 1) = 0, "", OFFSET('IWP20'!Std2EmployeeRequirements, 7, 8, 1, 1))</f>
        <v/>
      </c>
      <c r="I282" s="82" t="str">
        <f ca="1">IF(OFFSET('IWP20'!Std2EmployeeRequirements, 7, 9, 1, 1) = 0, "", OFFSET('IWP20'!Std2EmployeeRequirements, 7, 9, 1, 1))</f>
        <v/>
      </c>
      <c r="J282" s="82" t="str">
        <f ca="1">IF(OFFSET('IWP20'!Std2EmployeeRequirements, 7,10, 1, 1) = 0, "", OFFSET('IWP20'!Std2EmployeeRequirements, 7,10, 1, 1))</f>
        <v/>
      </c>
      <c r="K282" s="82" t="str">
        <f ca="1">IF(OFFSET('IWP20'!Std2EmployeeRequirements, 7, 11, 1, 1) = 0, "", OFFSET('IWP20'!Std2EmployeeRequirements, 7, 11, 1, 1))</f>
        <v/>
      </c>
      <c r="L282" s="87" t="str">
        <f ca="1">IF(OFFSET('IWP20'!Std2EmployeeRequirements, 7, 7, 1, 1) = 0, "", OFFSET('IWP20'!Std2EmployeeRequirements, 7, 7, 1, 1))</f>
        <v/>
      </c>
    </row>
    <row r="283" spans="1:12" x14ac:dyDescent="0.2">
      <c r="A283" s="73" t="s">
        <v>301</v>
      </c>
      <c r="B283" s="82" t="str">
        <f ca="1">IF(OFFSET('IWP20'!Std2EmployeeRequirements, 8, 0, 1, 1) = 0, "", OFFSET('IWP20'!Std2EmployeeRequirements, 8, 0, 1, 1))</f>
        <v/>
      </c>
      <c r="C283" s="82" t="str">
        <f ca="1">IF(OFFSET('IWP20'!Std2EmployeeRequirements, 8, 2, 1, 1) = 0, "", OFFSET('IWP20'!Std2EmployeeRequirements, 8, 2, 1, 1))</f>
        <v/>
      </c>
      <c r="D283" s="82" t="str">
        <f ca="1">IF(OFFSET('IWP20'!Std2EmployeeRequirements, 8, 3, 1, 1) = 0, "", OFFSET('IWP20'!Std2EmployeeRequirements, 8, 3, 1, 1))</f>
        <v/>
      </c>
      <c r="E283" s="82" t="str">
        <f ca="1">IF(OFFSET('IWP20'!Std2EmployeeRequirements, 8, 4, 1, 1) = 0, "", OFFSET('IWP20'!Std2EmployeeRequirements, 8, 4, 1, 1))</f>
        <v/>
      </c>
      <c r="F283" s="82" t="str">
        <f ca="1">IF(OFFSET('IWP20'!Std2EmployeeRequirements, 8,5, 1, 1) = 0, "", OFFSET('IWP20'!Std2EmployeeRequirements, 8,5, 1, 1))</f>
        <v/>
      </c>
      <c r="G283" s="82" t="str">
        <f ca="1">IF(OFFSET('IWP20'!Std2EmployeeRequirements, 8,6, 1, 1) = 0, "", OFFSET('IWP20'!Std2EmployeeRequirements, 8,6, 1, 1))</f>
        <v/>
      </c>
      <c r="H283" s="82" t="str">
        <f ca="1">IF(OFFSET('IWP20'!Std2EmployeeRequirements, 8, 8, 1, 1) = 0, "", OFFSET('IWP20'!Std2EmployeeRequirements, 8, 8, 1, 1))</f>
        <v/>
      </c>
      <c r="I283" s="82" t="str">
        <f ca="1">IF(OFFSET('IWP20'!Std2EmployeeRequirements, 8, 9, 1, 1) = 0, "", OFFSET('IWP20'!Std2EmployeeRequirements, 8, 9, 1, 1))</f>
        <v/>
      </c>
      <c r="J283" s="82" t="str">
        <f ca="1">IF(OFFSET('IWP20'!Std2EmployeeRequirements, 8,10, 1, 1) = 0, "", OFFSET('IWP20'!Std2EmployeeRequirements, 8,10, 1, 1))</f>
        <v/>
      </c>
      <c r="K283" s="82" t="str">
        <f ca="1">IF(OFFSET('IWP20'!Std2EmployeeRequirements, 8, 11, 1, 1) = 0, "", OFFSET('IWP20'!Std2EmployeeRequirements, 8, 11, 1, 1))</f>
        <v/>
      </c>
      <c r="L283" s="87" t="str">
        <f ca="1">IF(OFFSET('IWP20'!Std2EmployeeRequirements, 8, 7, 1, 1) = 0, "", OFFSET('IWP20'!Std2EmployeeRequirements, 8, 7, 1, 1))</f>
        <v/>
      </c>
    </row>
    <row r="284" spans="1:12" x14ac:dyDescent="0.2">
      <c r="A284" s="73" t="s">
        <v>301</v>
      </c>
      <c r="B284" s="82" t="str">
        <f ca="1">IF(OFFSET('IWP20'!Std2EmployeeRequirements, 9, 0, 1, 1) = 0, "", OFFSET('IWP20'!Std2EmployeeRequirements, 9, 0, 1, 1))</f>
        <v/>
      </c>
      <c r="C284" s="82" t="str">
        <f ca="1">IF(OFFSET('IWP20'!Std2EmployeeRequirements, 9, 2, 1, 1) = 0, "", OFFSET('IWP20'!Std2EmployeeRequirements, 9, 2, 1, 1))</f>
        <v/>
      </c>
      <c r="D284" s="82" t="str">
        <f ca="1">IF(OFFSET('IWP20'!Std2EmployeeRequirements, 9, 3, 1, 1) = 0, "", OFFSET('IWP20'!Std2EmployeeRequirements, 9, 3, 1, 1))</f>
        <v/>
      </c>
      <c r="E284" s="82" t="str">
        <f ca="1">IF(OFFSET('IWP20'!Std2EmployeeRequirements, 9, 4, 1, 1) = 0, "", OFFSET('IWP20'!Std2EmployeeRequirements, 9, 4, 1, 1))</f>
        <v/>
      </c>
      <c r="F284" s="82" t="str">
        <f ca="1">IF(OFFSET('IWP20'!Std2EmployeeRequirements, 9,5, 1, 1) = 0, "", OFFSET('IWP20'!Std2EmployeeRequirements, 9,5, 1, 1))</f>
        <v/>
      </c>
      <c r="G284" s="82" t="str">
        <f ca="1">IF(OFFSET('IWP20'!Std2EmployeeRequirements, 9,6, 1, 1) = 0, "", OFFSET('IWP20'!Std2EmployeeRequirements, 9,6, 1, 1))</f>
        <v/>
      </c>
      <c r="H284" s="82" t="str">
        <f ca="1">IF(OFFSET('IWP20'!Std2EmployeeRequirements, 9, 8, 1, 1) = 0, "", OFFSET('IWP20'!Std2EmployeeRequirements, 9, 8, 1, 1))</f>
        <v/>
      </c>
      <c r="I284" s="82" t="str">
        <f ca="1">IF(OFFSET('IWP20'!Std2EmployeeRequirements, 9, 9, 1, 1) = 0, "", OFFSET('IWP20'!Std2EmployeeRequirements, 9, 9, 1, 1))</f>
        <v/>
      </c>
      <c r="J284" s="82" t="str">
        <f ca="1">IF(OFFSET('IWP20'!Std2EmployeeRequirements, 9,10, 1, 1) = 0, "", OFFSET('IWP20'!Std2EmployeeRequirements, 9,10, 1, 1))</f>
        <v/>
      </c>
      <c r="K284" s="82" t="str">
        <f ca="1">IF(OFFSET('IWP20'!Std2EmployeeRequirements, 9, 11, 1, 1) = 0, "", OFFSET('IWP20'!Std2EmployeeRequirements, 9, 11, 1, 1))</f>
        <v/>
      </c>
      <c r="L284" s="87" t="str">
        <f ca="1">IF(OFFSET('IWP20'!Std2EmployeeRequirements, 9, 7, 1, 1) = 0, "", OFFSET('IWP20'!Std2EmployeeRequirements, 9, 7, 1, 1))</f>
        <v/>
      </c>
    </row>
    <row r="285" spans="1:12" x14ac:dyDescent="0.2">
      <c r="A285" s="73" t="s">
        <v>302</v>
      </c>
      <c r="B285" s="82" t="str">
        <f ca="1">IF(OFFSET('IWP21'!Std2EmployeeRequirements, 0, 0, 1, 1) = 0, "", OFFSET('IWP21'!Std2EmployeeRequirements, 0, 0, 1, 1))</f>
        <v/>
      </c>
      <c r="C285" s="82" t="str">
        <f ca="1">IF(OFFSET('IWP21'!Std2EmployeeRequirements, 0, 2, 1, 1) = 0, "", OFFSET('IWP21'!Std2EmployeeRequirements, 0, 2, 1, 1))</f>
        <v/>
      </c>
      <c r="D285" s="82" t="str">
        <f ca="1">IF(OFFSET('IWP21'!Std2EmployeeRequirements, 0, 3, 1, 1) = 0, "", OFFSET('IWP21'!Std2EmployeeRequirements, 0, 3, 1, 1))</f>
        <v/>
      </c>
      <c r="E285" s="82" t="str">
        <f ca="1">IF(OFFSET('IWP21'!Std2EmployeeRequirements, 0, 4, 1, 1) = 0, "", OFFSET('IWP21'!Std2EmployeeRequirements, 0, 4, 1, 1))</f>
        <v/>
      </c>
      <c r="F285" s="82" t="str">
        <f ca="1">IF(OFFSET('IWP21'!Std2EmployeeRequirements, 0,5, 1, 1) = 0, "", OFFSET('IWP21'!Std2EmployeeRequirements, 0,5, 1, 1))</f>
        <v/>
      </c>
      <c r="G285" s="82" t="str">
        <f ca="1">IF(OFFSET('IWP21'!Std2EmployeeRequirements, 0,6, 1, 1) = 0, "", OFFSET('IWP21'!Std2EmployeeRequirements, 0,6, 1, 1))</f>
        <v/>
      </c>
      <c r="H285" s="82" t="str">
        <f ca="1">IF(OFFSET('IWP21'!Std2EmployeeRequirements, 0, 8, 1, 1) = 0, "", OFFSET('IWP21'!Std2EmployeeRequirements, 0, 8, 1, 1))</f>
        <v/>
      </c>
      <c r="I285" s="82" t="str">
        <f ca="1">IF(OFFSET('IWP21'!Std2EmployeeRequirements, 0, 9, 1, 1) = 0, "", OFFSET('IWP21'!Std2EmployeeRequirements, 0, 9, 1, 1))</f>
        <v/>
      </c>
      <c r="J285" s="82" t="str">
        <f ca="1">IF(OFFSET('IWP21'!Std2EmployeeRequirements, 0,10, 1, 1) = 0, "", OFFSET('IWP21'!Std2EmployeeRequirements, 0,10, 1, 1))</f>
        <v/>
      </c>
      <c r="K285" s="82" t="str">
        <f ca="1">IF(OFFSET('IWP21'!Std2EmployeeRequirements, 0, 11, 1, 1) = 0, "", OFFSET('IWP21'!Std2EmployeeRequirements, 0, 11, 1, 1))</f>
        <v/>
      </c>
      <c r="L285" s="87" t="str">
        <f ca="1">IF(OFFSET('IWP21'!Std2EmployeeRequirements, 0, 7, 1, 1) = 0, "", OFFSET('IWP21'!Std2EmployeeRequirements, 0, 7, 1, 1))</f>
        <v/>
      </c>
    </row>
    <row r="286" spans="1:12" x14ac:dyDescent="0.2">
      <c r="A286" s="73" t="s">
        <v>302</v>
      </c>
      <c r="B286" s="82" t="str">
        <f ca="1">IF(OFFSET('IWP21'!Std2EmployeeRequirements, 1, 0, 1, 1) = 0, "", OFFSET('IWP21'!Std2EmployeeRequirements, 1, 0, 1, 1))</f>
        <v/>
      </c>
      <c r="C286" s="82" t="str">
        <f ca="1">IF(OFFSET('IWP21'!Std2EmployeeRequirements, 1, 2, 1, 1) = 0, "", OFFSET('IWP21'!Std2EmployeeRequirements, 1, 2, 1, 1))</f>
        <v/>
      </c>
      <c r="D286" s="82" t="str">
        <f ca="1">IF(OFFSET('IWP21'!Std2EmployeeRequirements, 1, 3, 1, 1) = 0, "", OFFSET('IWP21'!Std2EmployeeRequirements, 1, 3, 1, 1))</f>
        <v/>
      </c>
      <c r="E286" s="82" t="str">
        <f ca="1">IF(OFFSET('IWP21'!Std2EmployeeRequirements, 1, 4, 1, 1) = 0, "", OFFSET('IWP21'!Std2EmployeeRequirements, 1, 4, 1, 1))</f>
        <v/>
      </c>
      <c r="F286" s="82" t="str">
        <f ca="1">IF(OFFSET('IWP21'!Std2EmployeeRequirements, 1,5, 1, 1) = 0, "", OFFSET('IWP21'!Std2EmployeeRequirements, 1,5, 1, 1))</f>
        <v/>
      </c>
      <c r="G286" s="82" t="str">
        <f ca="1">IF(OFFSET('IWP21'!Std2EmployeeRequirements, 1,6, 1, 1) = 0, "", OFFSET('IWP21'!Std2EmployeeRequirements, 1,6, 1, 1))</f>
        <v/>
      </c>
      <c r="H286" s="82" t="str">
        <f ca="1">IF(OFFSET('IWP21'!Std2EmployeeRequirements, 1, 8, 1, 1) = 0, "", OFFSET('IWP21'!Std2EmployeeRequirements, 1, 8, 1, 1))</f>
        <v/>
      </c>
      <c r="I286" s="82" t="str">
        <f ca="1">IF(OFFSET('IWP21'!Std2EmployeeRequirements, 1, 9, 1, 1) = 0, "", OFFSET('IWP21'!Std2EmployeeRequirements, 1, 9, 1, 1))</f>
        <v/>
      </c>
      <c r="J286" s="82" t="str">
        <f ca="1">IF(OFFSET('IWP21'!Std2EmployeeRequirements, 1,10, 1, 1) = 0, "", OFFSET('IWP21'!Std2EmployeeRequirements, 1,10, 1, 1))</f>
        <v/>
      </c>
      <c r="K286" s="82" t="str">
        <f ca="1">IF(OFFSET('IWP21'!Std2EmployeeRequirements, 1, 11, 1, 1) = 0, "", OFFSET('IWP21'!Std2EmployeeRequirements, 1, 11, 1, 1))</f>
        <v/>
      </c>
      <c r="L286" s="87" t="str">
        <f ca="1">IF(OFFSET('IWP21'!Std2EmployeeRequirements, 1, 7, 1, 1) = 0, "", OFFSET('IWP21'!Std2EmployeeRequirements, 1, 7, 1, 1))</f>
        <v/>
      </c>
    </row>
    <row r="287" spans="1:12" x14ac:dyDescent="0.2">
      <c r="A287" s="73" t="s">
        <v>302</v>
      </c>
      <c r="B287" s="82" t="str">
        <f ca="1">IF(OFFSET('IWP21'!Std2EmployeeRequirements, 2, 0, 1, 1) = 0, "", OFFSET('IWP21'!Std2EmployeeRequirements, 2, 0, 1, 1))</f>
        <v/>
      </c>
      <c r="C287" s="82" t="str">
        <f ca="1">IF(OFFSET('IWP21'!Std2EmployeeRequirements, 2, 2, 1, 1) = 0, "", OFFSET('IWP21'!Std2EmployeeRequirements, 2, 2, 1, 1))</f>
        <v/>
      </c>
      <c r="D287" s="82" t="str">
        <f ca="1">IF(OFFSET('IWP21'!Std2EmployeeRequirements, 2, 3, 1, 1) = 0, "", OFFSET('IWP21'!Std2EmployeeRequirements, 2, 3, 1, 1))</f>
        <v/>
      </c>
      <c r="E287" s="82" t="str">
        <f ca="1">IF(OFFSET('IWP21'!Std2EmployeeRequirements, 2, 4, 1, 1) = 0, "", OFFSET('IWP21'!Std2EmployeeRequirements, 2, 4, 1, 1))</f>
        <v/>
      </c>
      <c r="F287" s="82" t="str">
        <f ca="1">IF(OFFSET('IWP21'!Std2EmployeeRequirements, 2,5, 1, 1) = 0, "", OFFSET('IWP21'!Std2EmployeeRequirements, 2,5, 1, 1))</f>
        <v/>
      </c>
      <c r="G287" s="82" t="str">
        <f ca="1">IF(OFFSET('IWP21'!Std2EmployeeRequirements, 2,6, 1, 1) = 0, "", OFFSET('IWP21'!Std2EmployeeRequirements, 2,6, 1, 1))</f>
        <v/>
      </c>
      <c r="H287" s="82" t="str">
        <f ca="1">IF(OFFSET('IWP21'!Std2EmployeeRequirements, 2, 8, 1, 1) = 0, "", OFFSET('IWP21'!Std2EmployeeRequirements, 2, 8, 1, 1))</f>
        <v/>
      </c>
      <c r="I287" s="82" t="str">
        <f ca="1">IF(OFFSET('IWP21'!Std2EmployeeRequirements, 2, 9, 1, 1) = 0, "", OFFSET('IWP21'!Std2EmployeeRequirements, 2, 9, 1, 1))</f>
        <v/>
      </c>
      <c r="J287" s="82" t="str">
        <f ca="1">IF(OFFSET('IWP21'!Std2EmployeeRequirements, 2,10, 1, 1) = 0, "", OFFSET('IWP21'!Std2EmployeeRequirements, 2,10, 1, 1))</f>
        <v/>
      </c>
      <c r="K287" s="82" t="str">
        <f ca="1">IF(OFFSET('IWP21'!Std2EmployeeRequirements, 2, 11, 1, 1) = 0, "", OFFSET('IWP21'!Std2EmployeeRequirements, 2, 11, 1, 1))</f>
        <v/>
      </c>
      <c r="L287" s="87" t="str">
        <f ca="1">IF(OFFSET('IWP21'!Std2EmployeeRequirements, 2, 7, 1, 1) = 0, "", OFFSET('IWP21'!Std2EmployeeRequirements, 2, 7, 1, 1))</f>
        <v/>
      </c>
    </row>
    <row r="288" spans="1:12" x14ac:dyDescent="0.2">
      <c r="A288" s="73" t="s">
        <v>302</v>
      </c>
      <c r="B288" s="82" t="str">
        <f ca="1">IF(OFFSET('IWP21'!Std2EmployeeRequirements, 3, 0, 1, 1) = 0, "", OFFSET('IWP21'!Std2EmployeeRequirements, 3, 0, 1, 1))</f>
        <v/>
      </c>
      <c r="C288" s="82" t="str">
        <f ca="1">IF(OFFSET('IWP21'!Std2EmployeeRequirements, 3, 2, 1, 1) = 0, "", OFFSET('IWP21'!Std2EmployeeRequirements, 3, 2, 1, 1))</f>
        <v/>
      </c>
      <c r="D288" s="82" t="str">
        <f ca="1">IF(OFFSET('IWP21'!Std2EmployeeRequirements, 3, 3, 1, 1) = 0, "", OFFSET('IWP21'!Std2EmployeeRequirements, 3, 3, 1, 1))</f>
        <v/>
      </c>
      <c r="E288" s="82" t="str">
        <f ca="1">IF(OFFSET('IWP21'!Std2EmployeeRequirements, 3, 4, 1, 1) = 0, "", OFFSET('IWP21'!Std2EmployeeRequirements, 3, 4, 1, 1))</f>
        <v/>
      </c>
      <c r="F288" s="82" t="str">
        <f ca="1">IF(OFFSET('IWP21'!Std2EmployeeRequirements, 3,5, 1, 1) = 0, "", OFFSET('IWP21'!Std2EmployeeRequirements, 3,5, 1, 1))</f>
        <v/>
      </c>
      <c r="G288" s="82" t="str">
        <f ca="1">IF(OFFSET('IWP21'!Std2EmployeeRequirements, 3,6, 1, 1) = 0, "", OFFSET('IWP21'!Std2EmployeeRequirements, 3,6, 1, 1))</f>
        <v/>
      </c>
      <c r="H288" s="82" t="str">
        <f ca="1">IF(OFFSET('IWP21'!Std2EmployeeRequirements, 3, 8, 1, 1) = 0, "", OFFSET('IWP21'!Std2EmployeeRequirements, 3, 8, 1, 1))</f>
        <v/>
      </c>
      <c r="I288" s="82" t="str">
        <f ca="1">IF(OFFSET('IWP21'!Std2EmployeeRequirements, 3, 9, 1, 1) = 0, "", OFFSET('IWP21'!Std2EmployeeRequirements, 3, 9, 1, 1))</f>
        <v/>
      </c>
      <c r="J288" s="82" t="str">
        <f ca="1">IF(OFFSET('IWP21'!Std2EmployeeRequirements, 3,10, 1, 1) = 0, "", OFFSET('IWP21'!Std2EmployeeRequirements, 3,10, 1, 1))</f>
        <v/>
      </c>
      <c r="K288" s="82" t="str">
        <f ca="1">IF(OFFSET('IWP21'!Std2EmployeeRequirements, 3, 11, 1, 1) = 0, "", OFFSET('IWP21'!Std2EmployeeRequirements, 3, 11, 1, 1))</f>
        <v/>
      </c>
      <c r="L288" s="87" t="str">
        <f ca="1">IF(OFFSET('IWP21'!Std2EmployeeRequirements, 3, 7, 1, 1) = 0, "", OFFSET('IWP21'!Std2EmployeeRequirements, 3, 7, 1, 1))</f>
        <v/>
      </c>
    </row>
    <row r="289" spans="1:12" x14ac:dyDescent="0.2">
      <c r="A289" s="73" t="s">
        <v>302</v>
      </c>
      <c r="B289" s="82" t="str">
        <f ca="1">IF(OFFSET('IWP21'!Std2EmployeeRequirements, 4, 0, 1, 1) = 0, "", OFFSET('IWP21'!Std2EmployeeRequirements, 4, 0, 1, 1))</f>
        <v/>
      </c>
      <c r="C289" s="82" t="str">
        <f ca="1">IF(OFFSET('IWP21'!Std2EmployeeRequirements, 4, 2, 1, 1) = 0, "", OFFSET('IWP21'!Std2EmployeeRequirements, 4, 2, 1, 1))</f>
        <v/>
      </c>
      <c r="D289" s="82" t="str">
        <f ca="1">IF(OFFSET('IWP21'!Std2EmployeeRequirements, 4, 3, 1, 1) = 0, "", OFFSET('IWP21'!Std2EmployeeRequirements, 4, 3, 1, 1))</f>
        <v/>
      </c>
      <c r="E289" s="82" t="str">
        <f ca="1">IF(OFFSET('IWP21'!Std2EmployeeRequirements, 4, 4, 1, 1) = 0, "", OFFSET('IWP21'!Std2EmployeeRequirements, 4, 4, 1, 1))</f>
        <v/>
      </c>
      <c r="F289" s="82" t="str">
        <f ca="1">IF(OFFSET('IWP21'!Std2EmployeeRequirements, 4,5, 1, 1) = 0, "", OFFSET('IWP21'!Std2EmployeeRequirements, 4,5, 1, 1))</f>
        <v/>
      </c>
      <c r="G289" s="82" t="str">
        <f ca="1">IF(OFFSET('IWP21'!Std2EmployeeRequirements, 4,6, 1, 1) = 0, "", OFFSET('IWP21'!Std2EmployeeRequirements, 4,6, 1, 1))</f>
        <v/>
      </c>
      <c r="H289" s="82" t="str">
        <f ca="1">IF(OFFSET('IWP21'!Std2EmployeeRequirements, 4, 8, 1, 1) = 0, "", OFFSET('IWP21'!Std2EmployeeRequirements, 4, 8, 1, 1))</f>
        <v/>
      </c>
      <c r="I289" s="82" t="str">
        <f ca="1">IF(OFFSET('IWP21'!Std2EmployeeRequirements, 4, 9, 1, 1) = 0, "", OFFSET('IWP21'!Std2EmployeeRequirements, 4, 9, 1, 1))</f>
        <v/>
      </c>
      <c r="J289" s="82" t="str">
        <f ca="1">IF(OFFSET('IWP21'!Std2EmployeeRequirements, 4,10, 1, 1) = 0, "", OFFSET('IWP21'!Std2EmployeeRequirements, 4,10, 1, 1))</f>
        <v/>
      </c>
      <c r="K289" s="82" t="str">
        <f ca="1">IF(OFFSET('IWP21'!Std2EmployeeRequirements, 4, 11, 1, 1) = 0, "", OFFSET('IWP21'!Std2EmployeeRequirements, 4, 11, 1, 1))</f>
        <v/>
      </c>
      <c r="L289" s="87" t="str">
        <f ca="1">IF(OFFSET('IWP21'!Std2EmployeeRequirements, 4, 7, 1, 1) = 0, "", OFFSET('IWP21'!Std2EmployeeRequirements, 4, 7, 1, 1))</f>
        <v/>
      </c>
    </row>
    <row r="290" spans="1:12" x14ac:dyDescent="0.2">
      <c r="A290" s="73" t="s">
        <v>302</v>
      </c>
      <c r="B290" s="82" t="str">
        <f ca="1">IF(OFFSET('IWP21'!Std2EmployeeRequirements, 5, 0, 1, 1) = 0, "", OFFSET('IWP21'!Std2EmployeeRequirements, 5, 0, 1, 1))</f>
        <v/>
      </c>
      <c r="C290" s="82" t="str">
        <f ca="1">IF(OFFSET('IWP21'!Std2EmployeeRequirements, 5, 2, 1, 1) = 0, "", OFFSET('IWP21'!Std2EmployeeRequirements, 5, 2, 1, 1))</f>
        <v/>
      </c>
      <c r="D290" s="82" t="str">
        <f ca="1">IF(OFFSET('IWP21'!Std2EmployeeRequirements, 5, 3, 1, 1) = 0, "", OFFSET('IWP21'!Std2EmployeeRequirements, 5, 3, 1, 1))</f>
        <v/>
      </c>
      <c r="E290" s="82" t="str">
        <f ca="1">IF(OFFSET('IWP21'!Std2EmployeeRequirements, 5, 4, 1, 1) = 0, "", OFFSET('IWP21'!Std2EmployeeRequirements, 5, 4, 1, 1))</f>
        <v/>
      </c>
      <c r="F290" s="82" t="str">
        <f ca="1">IF(OFFSET('IWP21'!Std2EmployeeRequirements, 5,5, 1, 1) = 0, "", OFFSET('IWP21'!Std2EmployeeRequirements, 5,5, 1, 1))</f>
        <v/>
      </c>
      <c r="G290" s="82" t="str">
        <f ca="1">IF(OFFSET('IWP21'!Std2EmployeeRequirements, 5,6, 1, 1) = 0, "", OFFSET('IWP21'!Std2EmployeeRequirements, 5,6, 1, 1))</f>
        <v/>
      </c>
      <c r="H290" s="82" t="str">
        <f ca="1">IF(OFFSET('IWP21'!Std2EmployeeRequirements, 5, 8, 1, 1) = 0, "", OFFSET('IWP21'!Std2EmployeeRequirements, 5, 8, 1, 1))</f>
        <v/>
      </c>
      <c r="I290" s="82" t="str">
        <f ca="1">IF(OFFSET('IWP21'!Std2EmployeeRequirements, 5, 9, 1, 1) = 0, "", OFFSET('IWP21'!Std2EmployeeRequirements, 5, 9, 1, 1))</f>
        <v/>
      </c>
      <c r="J290" s="82" t="str">
        <f ca="1">IF(OFFSET('IWP21'!Std2EmployeeRequirements, 5,10, 1, 1) = 0, "", OFFSET('IWP21'!Std2EmployeeRequirements, 5,10, 1, 1))</f>
        <v/>
      </c>
      <c r="K290" s="82" t="str">
        <f ca="1">IF(OFFSET('IWP21'!Std2EmployeeRequirements, 5, 11, 1, 1) = 0, "", OFFSET('IWP21'!Std2EmployeeRequirements, 5, 11, 1, 1))</f>
        <v/>
      </c>
      <c r="L290" s="87" t="str">
        <f ca="1">IF(OFFSET('IWP21'!Std2EmployeeRequirements, 5, 7, 1, 1) = 0, "", OFFSET('IWP21'!Std2EmployeeRequirements, 5, 7, 1, 1))</f>
        <v/>
      </c>
    </row>
    <row r="291" spans="1:12" x14ac:dyDescent="0.2">
      <c r="A291" s="73" t="s">
        <v>302</v>
      </c>
      <c r="B291" s="82" t="str">
        <f ca="1">IF(OFFSET('IWP21'!Std2EmployeeRequirements, 6, 0, 1, 1) = 0, "", OFFSET('IWP21'!Std2EmployeeRequirements, 6, 0, 1, 1))</f>
        <v/>
      </c>
      <c r="C291" s="82" t="str">
        <f ca="1">IF(OFFSET('IWP21'!Std2EmployeeRequirements, 6, 2, 1, 1) = 0, "", OFFSET('IWP21'!Std2EmployeeRequirements, 6, 2, 1, 1))</f>
        <v/>
      </c>
      <c r="D291" s="82" t="str">
        <f ca="1">IF(OFFSET('IWP21'!Std2EmployeeRequirements, 6, 3, 1, 1) = 0, "", OFFSET('IWP21'!Std2EmployeeRequirements, 6, 3, 1, 1))</f>
        <v/>
      </c>
      <c r="E291" s="82" t="str">
        <f ca="1">IF(OFFSET('IWP21'!Std2EmployeeRequirements, 6, 4, 1, 1) = 0, "", OFFSET('IWP21'!Std2EmployeeRequirements, 6, 4, 1, 1))</f>
        <v/>
      </c>
      <c r="F291" s="82" t="str">
        <f ca="1">IF(OFFSET('IWP21'!Std2EmployeeRequirements, 6,5, 1, 1) = 0, "", OFFSET('IWP21'!Std2EmployeeRequirements, 6,5, 1, 1))</f>
        <v/>
      </c>
      <c r="G291" s="82" t="str">
        <f ca="1">IF(OFFSET('IWP21'!Std2EmployeeRequirements, 6,6, 1, 1) = 0, "", OFFSET('IWP21'!Std2EmployeeRequirements, 6,6, 1, 1))</f>
        <v/>
      </c>
      <c r="H291" s="82" t="str">
        <f ca="1">IF(OFFSET('IWP21'!Std2EmployeeRequirements, 6, 8, 1, 1) = 0, "", OFFSET('IWP21'!Std2EmployeeRequirements, 6, 8, 1, 1))</f>
        <v/>
      </c>
      <c r="I291" s="82" t="str">
        <f ca="1">IF(OFFSET('IWP21'!Std2EmployeeRequirements, 6, 9, 1, 1) = 0, "", OFFSET('IWP21'!Std2EmployeeRequirements, 6, 9, 1, 1))</f>
        <v/>
      </c>
      <c r="J291" s="82" t="str">
        <f ca="1">IF(OFFSET('IWP21'!Std2EmployeeRequirements, 6,10, 1, 1) = 0, "", OFFSET('IWP21'!Std2EmployeeRequirements, 6,10, 1, 1))</f>
        <v/>
      </c>
      <c r="K291" s="82" t="str">
        <f ca="1">IF(OFFSET('IWP21'!Std2EmployeeRequirements, 6, 11, 1, 1) = 0, "", OFFSET('IWP21'!Std2EmployeeRequirements, 6, 11, 1, 1))</f>
        <v/>
      </c>
      <c r="L291" s="87" t="str">
        <f ca="1">IF(OFFSET('IWP21'!Std2EmployeeRequirements, 6, 7, 1, 1) = 0, "", OFFSET('IWP21'!Std2EmployeeRequirements, 6, 7, 1, 1))</f>
        <v/>
      </c>
    </row>
    <row r="292" spans="1:12" x14ac:dyDescent="0.2">
      <c r="A292" s="73" t="s">
        <v>302</v>
      </c>
      <c r="B292" s="82" t="str">
        <f ca="1">IF(OFFSET('IWP21'!Std2EmployeeRequirements, 7, 0, 1, 1) = 0, "", OFFSET('IWP21'!Std2EmployeeRequirements, 7, 0, 1, 1))</f>
        <v/>
      </c>
      <c r="C292" s="82" t="str">
        <f ca="1">IF(OFFSET('IWP21'!Std2EmployeeRequirements, 7, 2, 1, 1) = 0, "", OFFSET('IWP21'!Std2EmployeeRequirements, 7, 2, 1, 1))</f>
        <v/>
      </c>
      <c r="D292" s="82" t="str">
        <f ca="1">IF(OFFSET('IWP21'!Std2EmployeeRequirements, 7, 3, 1, 1) = 0, "", OFFSET('IWP21'!Std2EmployeeRequirements, 7, 3, 1, 1))</f>
        <v/>
      </c>
      <c r="E292" s="82" t="str">
        <f ca="1">IF(OFFSET('IWP21'!Std2EmployeeRequirements, 7, 4, 1, 1) = 0, "", OFFSET('IWP21'!Std2EmployeeRequirements, 7, 4, 1, 1))</f>
        <v/>
      </c>
      <c r="F292" s="82" t="str">
        <f ca="1">IF(OFFSET('IWP21'!Std2EmployeeRequirements, 7,5, 1, 1) = 0, "", OFFSET('IWP21'!Std2EmployeeRequirements, 7,5, 1, 1))</f>
        <v/>
      </c>
      <c r="G292" s="82" t="str">
        <f ca="1">IF(OFFSET('IWP21'!Std2EmployeeRequirements, 7,6, 1, 1) = 0, "", OFFSET('IWP21'!Std2EmployeeRequirements, 7,6, 1, 1))</f>
        <v/>
      </c>
      <c r="H292" s="82" t="str">
        <f ca="1">IF(OFFSET('IWP21'!Std2EmployeeRequirements, 7, 8, 1, 1) = 0, "", OFFSET('IWP21'!Std2EmployeeRequirements, 7, 8, 1, 1))</f>
        <v/>
      </c>
      <c r="I292" s="82" t="str">
        <f ca="1">IF(OFFSET('IWP21'!Std2EmployeeRequirements, 7, 9, 1, 1) = 0, "", OFFSET('IWP21'!Std2EmployeeRequirements, 7, 9, 1, 1))</f>
        <v/>
      </c>
      <c r="J292" s="82" t="str">
        <f ca="1">IF(OFFSET('IWP21'!Std2EmployeeRequirements, 7,10, 1, 1) = 0, "", OFFSET('IWP21'!Std2EmployeeRequirements, 7,10, 1, 1))</f>
        <v/>
      </c>
      <c r="K292" s="82" t="str">
        <f ca="1">IF(OFFSET('IWP21'!Std2EmployeeRequirements, 7, 11, 1, 1) = 0, "", OFFSET('IWP21'!Std2EmployeeRequirements, 7, 11, 1, 1))</f>
        <v/>
      </c>
      <c r="L292" s="87" t="str">
        <f ca="1">IF(OFFSET('IWP21'!Std2EmployeeRequirements, 7, 7, 1, 1) = 0, "", OFFSET('IWP21'!Std2EmployeeRequirements, 7, 7, 1, 1))</f>
        <v/>
      </c>
    </row>
    <row r="293" spans="1:12" x14ac:dyDescent="0.2">
      <c r="A293" s="73" t="s">
        <v>302</v>
      </c>
      <c r="B293" s="82" t="str">
        <f ca="1">IF(OFFSET('IWP21'!Std2EmployeeRequirements, 8, 0, 1, 1) = 0, "", OFFSET('IWP21'!Std2EmployeeRequirements, 8, 0, 1, 1))</f>
        <v/>
      </c>
      <c r="C293" s="82" t="str">
        <f ca="1">IF(OFFSET('IWP21'!Std2EmployeeRequirements, 8, 2, 1, 1) = 0, "", OFFSET('IWP21'!Std2EmployeeRequirements, 8, 2, 1, 1))</f>
        <v/>
      </c>
      <c r="D293" s="82" t="str">
        <f ca="1">IF(OFFSET('IWP21'!Std2EmployeeRequirements, 8, 3, 1, 1) = 0, "", OFFSET('IWP21'!Std2EmployeeRequirements, 8, 3, 1, 1))</f>
        <v/>
      </c>
      <c r="E293" s="82" t="str">
        <f ca="1">IF(OFFSET('IWP21'!Std2EmployeeRequirements, 8, 4, 1, 1) = 0, "", OFFSET('IWP21'!Std2EmployeeRequirements, 8, 4, 1, 1))</f>
        <v/>
      </c>
      <c r="F293" s="82" t="str">
        <f ca="1">IF(OFFSET('IWP21'!Std2EmployeeRequirements, 8,5, 1, 1) = 0, "", OFFSET('IWP21'!Std2EmployeeRequirements, 8,5, 1, 1))</f>
        <v/>
      </c>
      <c r="G293" s="82" t="str">
        <f ca="1">IF(OFFSET('IWP21'!Std2EmployeeRequirements, 8,6, 1, 1) = 0, "", OFFSET('IWP21'!Std2EmployeeRequirements, 8,6, 1, 1))</f>
        <v/>
      </c>
      <c r="H293" s="82" t="str">
        <f ca="1">IF(OFFSET('IWP21'!Std2EmployeeRequirements, 8, 8, 1, 1) = 0, "", OFFSET('IWP21'!Std2EmployeeRequirements, 8, 8, 1, 1))</f>
        <v/>
      </c>
      <c r="I293" s="82" t="str">
        <f ca="1">IF(OFFSET('IWP21'!Std2EmployeeRequirements, 8, 9, 1, 1) = 0, "", OFFSET('IWP21'!Std2EmployeeRequirements, 8, 9, 1, 1))</f>
        <v/>
      </c>
      <c r="J293" s="82" t="str">
        <f ca="1">IF(OFFSET('IWP21'!Std2EmployeeRequirements, 8,10, 1, 1) = 0, "", OFFSET('IWP21'!Std2EmployeeRequirements, 8,10, 1, 1))</f>
        <v/>
      </c>
      <c r="K293" s="82" t="str">
        <f ca="1">IF(OFFSET('IWP21'!Std2EmployeeRequirements, 8, 11, 1, 1) = 0, "", OFFSET('IWP21'!Std2EmployeeRequirements, 8, 11, 1, 1))</f>
        <v/>
      </c>
      <c r="L293" s="87" t="str">
        <f ca="1">IF(OFFSET('IWP21'!Std2EmployeeRequirements, 8, 7, 1, 1) = 0, "", OFFSET('IWP21'!Std2EmployeeRequirements, 8, 7, 1, 1))</f>
        <v/>
      </c>
    </row>
    <row r="294" spans="1:12" x14ac:dyDescent="0.2">
      <c r="A294" s="73" t="s">
        <v>302</v>
      </c>
      <c r="B294" s="82" t="str">
        <f ca="1">IF(OFFSET('IWP21'!Std2EmployeeRequirements, 9, 0, 1, 1) = 0, "", OFFSET('IWP21'!Std2EmployeeRequirements, 9, 0, 1, 1))</f>
        <v/>
      </c>
      <c r="C294" s="82" t="str">
        <f ca="1">IF(OFFSET('IWP21'!Std2EmployeeRequirements, 9, 2, 1, 1) = 0, "", OFFSET('IWP21'!Std2EmployeeRequirements, 9, 2, 1, 1))</f>
        <v/>
      </c>
      <c r="D294" s="82" t="str">
        <f ca="1">IF(OFFSET('IWP21'!Std2EmployeeRequirements, 9, 3, 1, 1) = 0, "", OFFSET('IWP21'!Std2EmployeeRequirements, 9, 3, 1, 1))</f>
        <v/>
      </c>
      <c r="E294" s="82" t="str">
        <f ca="1">IF(OFFSET('IWP21'!Std2EmployeeRequirements, 9, 4, 1, 1) = 0, "", OFFSET('IWP21'!Std2EmployeeRequirements, 9, 4, 1, 1))</f>
        <v/>
      </c>
      <c r="F294" s="82" t="str">
        <f ca="1">IF(OFFSET('IWP21'!Std2EmployeeRequirements, 9,5, 1, 1) = 0, "", OFFSET('IWP21'!Std2EmployeeRequirements, 9,5, 1, 1))</f>
        <v/>
      </c>
      <c r="G294" s="82" t="str">
        <f ca="1">IF(OFFSET('IWP21'!Std2EmployeeRequirements, 9,6, 1, 1) = 0, "", OFFSET('IWP21'!Std2EmployeeRequirements, 9,6, 1, 1))</f>
        <v/>
      </c>
      <c r="H294" s="82" t="str">
        <f ca="1">IF(OFFSET('IWP21'!Std2EmployeeRequirements, 9, 8, 1, 1) = 0, "", OFFSET('IWP21'!Std2EmployeeRequirements, 9, 8, 1, 1))</f>
        <v/>
      </c>
      <c r="I294" s="82" t="str">
        <f ca="1">IF(OFFSET('IWP21'!Std2EmployeeRequirements, 9, 9, 1, 1) = 0, "", OFFSET('IWP21'!Std2EmployeeRequirements, 9, 9, 1, 1))</f>
        <v/>
      </c>
      <c r="J294" s="82" t="str">
        <f ca="1">IF(OFFSET('IWP21'!Std2EmployeeRequirements, 9,10, 1, 1) = 0, "", OFFSET('IWP21'!Std2EmployeeRequirements, 9,10, 1, 1))</f>
        <v/>
      </c>
      <c r="K294" s="82" t="str">
        <f ca="1">IF(OFFSET('IWP21'!Std2EmployeeRequirements, 9, 11, 1, 1) = 0, "", OFFSET('IWP21'!Std2EmployeeRequirements, 9, 11, 1, 1))</f>
        <v/>
      </c>
      <c r="L294" s="87" t="str">
        <f ca="1">IF(OFFSET('IWP21'!Std2EmployeeRequirements, 9, 7, 1, 1) = 0, "", OFFSET('IWP21'!Std2EmployeeRequirements, 9, 7, 1, 1))</f>
        <v/>
      </c>
    </row>
    <row r="295" spans="1:12" x14ac:dyDescent="0.2">
      <c r="A295" s="73" t="s">
        <v>303</v>
      </c>
      <c r="B295" s="82" t="str">
        <f ca="1">IF(OFFSET('IWP22'!Std2EmployeeRequirements, 0, 0, 1, 1) = 0, "", OFFSET('IWP22'!Std2EmployeeRequirements, 0, 0, 1, 1))</f>
        <v/>
      </c>
      <c r="C295" s="82" t="str">
        <f ca="1">IF(OFFSET('IWP22'!Std2EmployeeRequirements, 0, 2, 1, 1) = 0, "", OFFSET('IWP22'!Std2EmployeeRequirements, 0, 2, 1, 1))</f>
        <v/>
      </c>
      <c r="D295" s="82" t="str">
        <f ca="1">IF(OFFSET('IWP22'!Std2EmployeeRequirements, 0, 3, 1, 1) = 0, "", OFFSET('IWP22'!Std2EmployeeRequirements, 0, 3, 1, 1))</f>
        <v/>
      </c>
      <c r="E295" s="82" t="str">
        <f ca="1">IF(OFFSET('IWP22'!Std2EmployeeRequirements, 0, 4, 1, 1) = 0, "", OFFSET('IWP22'!Std2EmployeeRequirements, 0, 4, 1, 1))</f>
        <v/>
      </c>
      <c r="F295" s="82" t="str">
        <f ca="1">IF(OFFSET('IWP22'!Std2EmployeeRequirements, 0,5, 1, 1) = 0, "", OFFSET('IWP22'!Std2EmployeeRequirements, 0,5, 1, 1))</f>
        <v/>
      </c>
      <c r="G295" s="82" t="str">
        <f ca="1">IF(OFFSET('IWP22'!Std2EmployeeRequirements, 0,6, 1, 1) = 0, "", OFFSET('IWP22'!Std2EmployeeRequirements, 0,6, 1, 1))</f>
        <v/>
      </c>
      <c r="H295" s="82" t="str">
        <f ca="1">IF(OFFSET('IWP22'!Std2EmployeeRequirements, 0, 8, 1, 1) = 0, "", OFFSET('IWP22'!Std2EmployeeRequirements, 0, 8, 1, 1))</f>
        <v/>
      </c>
      <c r="I295" s="82" t="str">
        <f ca="1">IF(OFFSET('IWP22'!Std2EmployeeRequirements, 0, 9, 1, 1) = 0, "", OFFSET('IWP22'!Std2EmployeeRequirements, 0, 9, 1, 1))</f>
        <v/>
      </c>
      <c r="J295" s="82" t="str">
        <f ca="1">IF(OFFSET('IWP22'!Std2EmployeeRequirements, 0,10, 1, 1) = 0, "", OFFSET('IWP22'!Std2EmployeeRequirements, 0,10, 1, 1))</f>
        <v/>
      </c>
      <c r="K295" s="82" t="str">
        <f ca="1">IF(OFFSET('IWP22'!Std2EmployeeRequirements, 0, 11, 1, 1) = 0, "", OFFSET('IWP22'!Std2EmployeeRequirements, 0, 11, 1, 1))</f>
        <v/>
      </c>
      <c r="L295" s="87" t="str">
        <f ca="1">IF(OFFSET('IWP22'!Std2EmployeeRequirements, 0, 7, 1, 1) = 0, "", OFFSET('IWP22'!Std2EmployeeRequirements, 0, 7, 1, 1))</f>
        <v/>
      </c>
    </row>
    <row r="296" spans="1:12" x14ac:dyDescent="0.2">
      <c r="A296" s="73" t="s">
        <v>303</v>
      </c>
      <c r="B296" s="82" t="str">
        <f ca="1">IF(OFFSET('IWP22'!Std2EmployeeRequirements, 1, 0, 1, 1) = 0, "", OFFSET('IWP22'!Std2EmployeeRequirements, 1, 0, 1, 1))</f>
        <v/>
      </c>
      <c r="C296" s="82" t="str">
        <f ca="1">IF(OFFSET('IWP22'!Std2EmployeeRequirements, 1, 2, 1, 1) = 0, "", OFFSET('IWP22'!Std2EmployeeRequirements, 1, 2, 1, 1))</f>
        <v/>
      </c>
      <c r="D296" s="82" t="str">
        <f ca="1">IF(OFFSET('IWP22'!Std2EmployeeRequirements, 1, 3, 1, 1) = 0, "", OFFSET('IWP22'!Std2EmployeeRequirements, 1, 3, 1, 1))</f>
        <v/>
      </c>
      <c r="E296" s="82" t="str">
        <f ca="1">IF(OFFSET('IWP22'!Std2EmployeeRequirements, 1, 4, 1, 1) = 0, "", OFFSET('IWP22'!Std2EmployeeRequirements, 1, 4, 1, 1))</f>
        <v/>
      </c>
      <c r="F296" s="82" t="str">
        <f ca="1">IF(OFFSET('IWP22'!Std2EmployeeRequirements, 1,5, 1, 1) = 0, "", OFFSET('IWP22'!Std2EmployeeRequirements, 1,5, 1, 1))</f>
        <v/>
      </c>
      <c r="G296" s="82" t="str">
        <f ca="1">IF(OFFSET('IWP22'!Std2EmployeeRequirements, 1,6, 1, 1) = 0, "", OFFSET('IWP22'!Std2EmployeeRequirements, 1,6, 1, 1))</f>
        <v/>
      </c>
      <c r="H296" s="82" t="str">
        <f ca="1">IF(OFFSET('IWP22'!Std2EmployeeRequirements, 1, 8, 1, 1) = 0, "", OFFSET('IWP22'!Std2EmployeeRequirements, 1, 8, 1, 1))</f>
        <v/>
      </c>
      <c r="I296" s="82" t="str">
        <f ca="1">IF(OFFSET('IWP22'!Std2EmployeeRequirements, 1, 9, 1, 1) = 0, "", OFFSET('IWP22'!Std2EmployeeRequirements, 1, 9, 1, 1))</f>
        <v/>
      </c>
      <c r="J296" s="82" t="str">
        <f ca="1">IF(OFFSET('IWP22'!Std2EmployeeRequirements, 1,10, 1, 1) = 0, "", OFFSET('IWP22'!Std2EmployeeRequirements, 1,10, 1, 1))</f>
        <v/>
      </c>
      <c r="K296" s="82" t="str">
        <f ca="1">IF(OFFSET('IWP22'!Std2EmployeeRequirements, 1, 11, 1, 1) = 0, "", OFFSET('IWP22'!Std2EmployeeRequirements, 1, 11, 1, 1))</f>
        <v/>
      </c>
      <c r="L296" s="87" t="str">
        <f ca="1">IF(OFFSET('IWP22'!Std2EmployeeRequirements, 1, 7, 1, 1) = 0, "", OFFSET('IWP22'!Std2EmployeeRequirements, 1, 7, 1, 1))</f>
        <v/>
      </c>
    </row>
    <row r="297" spans="1:12" x14ac:dyDescent="0.2">
      <c r="A297" s="73" t="s">
        <v>303</v>
      </c>
      <c r="B297" s="82" t="str">
        <f ca="1">IF(OFFSET('IWP22'!Std2EmployeeRequirements, 2, 0, 1, 1) = 0, "", OFFSET('IWP22'!Std2EmployeeRequirements, 2, 0, 1, 1))</f>
        <v/>
      </c>
      <c r="C297" s="82" t="str">
        <f ca="1">IF(OFFSET('IWP22'!Std2EmployeeRequirements, 2, 2, 1, 1) = 0, "", OFFSET('IWP22'!Std2EmployeeRequirements, 2, 2, 1, 1))</f>
        <v/>
      </c>
      <c r="D297" s="82" t="str">
        <f ca="1">IF(OFFSET('IWP22'!Std2EmployeeRequirements, 2, 3, 1, 1) = 0, "", OFFSET('IWP22'!Std2EmployeeRequirements, 2, 3, 1, 1))</f>
        <v/>
      </c>
      <c r="E297" s="82" t="str">
        <f ca="1">IF(OFFSET('IWP22'!Std2EmployeeRequirements, 2, 4, 1, 1) = 0, "", OFFSET('IWP22'!Std2EmployeeRequirements, 2, 4, 1, 1))</f>
        <v/>
      </c>
      <c r="F297" s="82" t="str">
        <f ca="1">IF(OFFSET('IWP22'!Std2EmployeeRequirements, 2,5, 1, 1) = 0, "", OFFSET('IWP22'!Std2EmployeeRequirements, 2,5, 1, 1))</f>
        <v/>
      </c>
      <c r="G297" s="82" t="str">
        <f ca="1">IF(OFFSET('IWP22'!Std2EmployeeRequirements, 2,6, 1, 1) = 0, "", OFFSET('IWP22'!Std2EmployeeRequirements, 2,6, 1, 1))</f>
        <v/>
      </c>
      <c r="H297" s="82" t="str">
        <f ca="1">IF(OFFSET('IWP22'!Std2EmployeeRequirements, 2, 8, 1, 1) = 0, "", OFFSET('IWP22'!Std2EmployeeRequirements, 2, 8, 1, 1))</f>
        <v/>
      </c>
      <c r="I297" s="82" t="str">
        <f ca="1">IF(OFFSET('IWP22'!Std2EmployeeRequirements, 2, 9, 1, 1) = 0, "", OFFSET('IWP22'!Std2EmployeeRequirements, 2, 9, 1, 1))</f>
        <v/>
      </c>
      <c r="J297" s="82" t="str">
        <f ca="1">IF(OFFSET('IWP22'!Std2EmployeeRequirements, 2,10, 1, 1) = 0, "", OFFSET('IWP22'!Std2EmployeeRequirements, 2,10, 1, 1))</f>
        <v/>
      </c>
      <c r="K297" s="82" t="str">
        <f ca="1">IF(OFFSET('IWP22'!Std2EmployeeRequirements, 2, 11, 1, 1) = 0, "", OFFSET('IWP22'!Std2EmployeeRequirements, 2, 11, 1, 1))</f>
        <v/>
      </c>
      <c r="L297" s="87" t="str">
        <f ca="1">IF(OFFSET('IWP22'!Std2EmployeeRequirements, 2, 7, 1, 1) = 0, "", OFFSET('IWP22'!Std2EmployeeRequirements, 2, 7, 1, 1))</f>
        <v/>
      </c>
    </row>
    <row r="298" spans="1:12" x14ac:dyDescent="0.2">
      <c r="A298" s="73" t="s">
        <v>303</v>
      </c>
      <c r="B298" s="82" t="str">
        <f ca="1">IF(OFFSET('IWP22'!Std2EmployeeRequirements, 3, 0, 1, 1) = 0, "", OFFSET('IWP22'!Std2EmployeeRequirements, 3, 0, 1, 1))</f>
        <v/>
      </c>
      <c r="C298" s="82" t="str">
        <f ca="1">IF(OFFSET('IWP22'!Std2EmployeeRequirements, 3, 2, 1, 1) = 0, "", OFFSET('IWP22'!Std2EmployeeRequirements, 3, 2, 1, 1))</f>
        <v/>
      </c>
      <c r="D298" s="82" t="str">
        <f ca="1">IF(OFFSET('IWP22'!Std2EmployeeRequirements, 3, 3, 1, 1) = 0, "", OFFSET('IWP22'!Std2EmployeeRequirements, 3, 3, 1, 1))</f>
        <v/>
      </c>
      <c r="E298" s="82" t="str">
        <f ca="1">IF(OFFSET('IWP22'!Std2EmployeeRequirements, 3, 4, 1, 1) = 0, "", OFFSET('IWP22'!Std2EmployeeRequirements, 3, 4, 1, 1))</f>
        <v/>
      </c>
      <c r="F298" s="82" t="str">
        <f ca="1">IF(OFFSET('IWP22'!Std2EmployeeRequirements, 3,5, 1, 1) = 0, "", OFFSET('IWP22'!Std2EmployeeRequirements, 3,5, 1, 1))</f>
        <v/>
      </c>
      <c r="G298" s="82" t="str">
        <f ca="1">IF(OFFSET('IWP22'!Std2EmployeeRequirements, 3,6, 1, 1) = 0, "", OFFSET('IWP22'!Std2EmployeeRequirements, 3,6, 1, 1))</f>
        <v/>
      </c>
      <c r="H298" s="82" t="str">
        <f ca="1">IF(OFFSET('IWP22'!Std2EmployeeRequirements, 3, 8, 1, 1) = 0, "", OFFSET('IWP22'!Std2EmployeeRequirements, 3, 8, 1, 1))</f>
        <v/>
      </c>
      <c r="I298" s="82" t="str">
        <f ca="1">IF(OFFSET('IWP22'!Std2EmployeeRequirements, 3, 9, 1, 1) = 0, "", OFFSET('IWP22'!Std2EmployeeRequirements, 3, 9, 1, 1))</f>
        <v/>
      </c>
      <c r="J298" s="82" t="str">
        <f ca="1">IF(OFFSET('IWP22'!Std2EmployeeRequirements, 3,10, 1, 1) = 0, "", OFFSET('IWP22'!Std2EmployeeRequirements, 3,10, 1, 1))</f>
        <v/>
      </c>
      <c r="K298" s="82" t="str">
        <f ca="1">IF(OFFSET('IWP22'!Std2EmployeeRequirements, 3, 11, 1, 1) = 0, "", OFFSET('IWP22'!Std2EmployeeRequirements, 3, 11, 1, 1))</f>
        <v/>
      </c>
      <c r="L298" s="87" t="str">
        <f ca="1">IF(OFFSET('IWP22'!Std2EmployeeRequirements, 3, 7, 1, 1) = 0, "", OFFSET('IWP22'!Std2EmployeeRequirements, 3, 7, 1, 1))</f>
        <v/>
      </c>
    </row>
    <row r="299" spans="1:12" x14ac:dyDescent="0.2">
      <c r="A299" s="73" t="s">
        <v>303</v>
      </c>
      <c r="B299" s="82" t="str">
        <f ca="1">IF(OFFSET('IWP22'!Std2EmployeeRequirements, 4, 0, 1, 1) = 0, "", OFFSET('IWP22'!Std2EmployeeRequirements, 4, 0, 1, 1))</f>
        <v/>
      </c>
      <c r="C299" s="82" t="str">
        <f ca="1">IF(OFFSET('IWP22'!Std2EmployeeRequirements, 4, 2, 1, 1) = 0, "", OFFSET('IWP22'!Std2EmployeeRequirements, 4, 2, 1, 1))</f>
        <v/>
      </c>
      <c r="D299" s="82" t="str">
        <f ca="1">IF(OFFSET('IWP22'!Std2EmployeeRequirements, 4, 3, 1, 1) = 0, "", OFFSET('IWP22'!Std2EmployeeRequirements, 4, 3, 1, 1))</f>
        <v/>
      </c>
      <c r="E299" s="82" t="str">
        <f ca="1">IF(OFFSET('IWP22'!Std2EmployeeRequirements, 4, 4, 1, 1) = 0, "", OFFSET('IWP22'!Std2EmployeeRequirements, 4, 4, 1, 1))</f>
        <v/>
      </c>
      <c r="F299" s="82" t="str">
        <f ca="1">IF(OFFSET('IWP22'!Std2EmployeeRequirements, 4,5, 1, 1) = 0, "", OFFSET('IWP22'!Std2EmployeeRequirements, 4,5, 1, 1))</f>
        <v/>
      </c>
      <c r="G299" s="82" t="str">
        <f ca="1">IF(OFFSET('IWP22'!Std2EmployeeRequirements, 4,6, 1, 1) = 0, "", OFFSET('IWP22'!Std2EmployeeRequirements, 4,6, 1, 1))</f>
        <v/>
      </c>
      <c r="H299" s="82" t="str">
        <f ca="1">IF(OFFSET('IWP22'!Std2EmployeeRequirements, 4, 8, 1, 1) = 0, "", OFFSET('IWP22'!Std2EmployeeRequirements, 4, 8, 1, 1))</f>
        <v/>
      </c>
      <c r="I299" s="82" t="str">
        <f ca="1">IF(OFFSET('IWP22'!Std2EmployeeRequirements, 4, 9, 1, 1) = 0, "", OFFSET('IWP22'!Std2EmployeeRequirements, 4, 9, 1, 1))</f>
        <v/>
      </c>
      <c r="J299" s="82" t="str">
        <f ca="1">IF(OFFSET('IWP22'!Std2EmployeeRequirements, 4,10, 1, 1) = 0, "", OFFSET('IWP22'!Std2EmployeeRequirements, 4,10, 1, 1))</f>
        <v/>
      </c>
      <c r="K299" s="82" t="str">
        <f ca="1">IF(OFFSET('IWP22'!Std2EmployeeRequirements, 4, 11, 1, 1) = 0, "", OFFSET('IWP22'!Std2EmployeeRequirements, 4, 11, 1, 1))</f>
        <v/>
      </c>
      <c r="L299" s="87" t="str">
        <f ca="1">IF(OFFSET('IWP22'!Std2EmployeeRequirements, 4, 7, 1, 1) = 0, "", OFFSET('IWP22'!Std2EmployeeRequirements, 4, 7, 1, 1))</f>
        <v/>
      </c>
    </row>
    <row r="300" spans="1:12" x14ac:dyDescent="0.2">
      <c r="A300" s="73" t="s">
        <v>303</v>
      </c>
      <c r="B300" s="82" t="str">
        <f ca="1">IF(OFFSET('IWP22'!Std2EmployeeRequirements, 5, 0, 1, 1) = 0, "", OFFSET('IWP22'!Std2EmployeeRequirements, 5, 0, 1, 1))</f>
        <v/>
      </c>
      <c r="C300" s="82" t="str">
        <f ca="1">IF(OFFSET('IWP22'!Std2EmployeeRequirements, 5, 2, 1, 1) = 0, "", OFFSET('IWP22'!Std2EmployeeRequirements, 5, 2, 1, 1))</f>
        <v/>
      </c>
      <c r="D300" s="82" t="str">
        <f ca="1">IF(OFFSET('IWP22'!Std2EmployeeRequirements, 5, 3, 1, 1) = 0, "", OFFSET('IWP22'!Std2EmployeeRequirements, 5, 3, 1, 1))</f>
        <v/>
      </c>
      <c r="E300" s="82" t="str">
        <f ca="1">IF(OFFSET('IWP22'!Std2EmployeeRequirements, 5, 4, 1, 1) = 0, "", OFFSET('IWP22'!Std2EmployeeRequirements, 5, 4, 1, 1))</f>
        <v/>
      </c>
      <c r="F300" s="82" t="str">
        <f ca="1">IF(OFFSET('IWP22'!Std2EmployeeRequirements, 5,5, 1, 1) = 0, "", OFFSET('IWP22'!Std2EmployeeRequirements, 5,5, 1, 1))</f>
        <v/>
      </c>
      <c r="G300" s="82" t="str">
        <f ca="1">IF(OFFSET('IWP22'!Std2EmployeeRequirements, 5,6, 1, 1) = 0, "", OFFSET('IWP22'!Std2EmployeeRequirements, 5,6, 1, 1))</f>
        <v/>
      </c>
      <c r="H300" s="82" t="str">
        <f ca="1">IF(OFFSET('IWP22'!Std2EmployeeRequirements, 5, 8, 1, 1) = 0, "", OFFSET('IWP22'!Std2EmployeeRequirements, 5, 8, 1, 1))</f>
        <v/>
      </c>
      <c r="I300" s="82" t="str">
        <f ca="1">IF(OFFSET('IWP22'!Std2EmployeeRequirements, 5, 9, 1, 1) = 0, "", OFFSET('IWP22'!Std2EmployeeRequirements, 5, 9, 1, 1))</f>
        <v/>
      </c>
      <c r="J300" s="82" t="str">
        <f ca="1">IF(OFFSET('IWP22'!Std2EmployeeRequirements, 5,10, 1, 1) = 0, "", OFFSET('IWP22'!Std2EmployeeRequirements, 5,10, 1, 1))</f>
        <v/>
      </c>
      <c r="K300" s="82" t="str">
        <f ca="1">IF(OFFSET('IWP22'!Std2EmployeeRequirements, 5, 11, 1, 1) = 0, "", OFFSET('IWP22'!Std2EmployeeRequirements, 5, 11, 1, 1))</f>
        <v/>
      </c>
      <c r="L300" s="87" t="str">
        <f ca="1">IF(OFFSET('IWP22'!Std2EmployeeRequirements, 5, 7, 1, 1) = 0, "", OFFSET('IWP22'!Std2EmployeeRequirements, 5, 7, 1, 1))</f>
        <v/>
      </c>
    </row>
    <row r="301" spans="1:12" x14ac:dyDescent="0.2">
      <c r="A301" s="73" t="s">
        <v>303</v>
      </c>
      <c r="B301" s="82" t="str">
        <f ca="1">IF(OFFSET('IWP22'!Std2EmployeeRequirements, 6, 0, 1, 1) = 0, "", OFFSET('IWP22'!Std2EmployeeRequirements, 6, 0, 1, 1))</f>
        <v/>
      </c>
      <c r="C301" s="82" t="str">
        <f ca="1">IF(OFFSET('IWP22'!Std2EmployeeRequirements, 6, 2, 1, 1) = 0, "", OFFSET('IWP22'!Std2EmployeeRequirements, 6, 2, 1, 1))</f>
        <v/>
      </c>
      <c r="D301" s="82" t="str">
        <f ca="1">IF(OFFSET('IWP22'!Std2EmployeeRequirements, 6, 3, 1, 1) = 0, "", OFFSET('IWP22'!Std2EmployeeRequirements, 6, 3, 1, 1))</f>
        <v/>
      </c>
      <c r="E301" s="82" t="str">
        <f ca="1">IF(OFFSET('IWP22'!Std2EmployeeRequirements, 6, 4, 1, 1) = 0, "", OFFSET('IWP22'!Std2EmployeeRequirements, 6, 4, 1, 1))</f>
        <v/>
      </c>
      <c r="F301" s="82" t="str">
        <f ca="1">IF(OFFSET('IWP22'!Std2EmployeeRequirements, 6,5, 1, 1) = 0, "", OFFSET('IWP22'!Std2EmployeeRequirements, 6,5, 1, 1))</f>
        <v/>
      </c>
      <c r="G301" s="82" t="str">
        <f ca="1">IF(OFFSET('IWP22'!Std2EmployeeRequirements, 6,6, 1, 1) = 0, "", OFFSET('IWP22'!Std2EmployeeRequirements, 6,6, 1, 1))</f>
        <v/>
      </c>
      <c r="H301" s="82" t="str">
        <f ca="1">IF(OFFSET('IWP22'!Std2EmployeeRequirements, 6, 8, 1, 1) = 0, "", OFFSET('IWP22'!Std2EmployeeRequirements, 6, 8, 1, 1))</f>
        <v/>
      </c>
      <c r="I301" s="82" t="str">
        <f ca="1">IF(OFFSET('IWP22'!Std2EmployeeRequirements, 6, 9, 1, 1) = 0, "", OFFSET('IWP22'!Std2EmployeeRequirements, 6, 9, 1, 1))</f>
        <v/>
      </c>
      <c r="J301" s="82" t="str">
        <f ca="1">IF(OFFSET('IWP22'!Std2EmployeeRequirements, 6,10, 1, 1) = 0, "", OFFSET('IWP22'!Std2EmployeeRequirements, 6,10, 1, 1))</f>
        <v/>
      </c>
      <c r="K301" s="82" t="str">
        <f ca="1">IF(OFFSET('IWP22'!Std2EmployeeRequirements, 6, 11, 1, 1) = 0, "", OFFSET('IWP22'!Std2EmployeeRequirements, 6, 11, 1, 1))</f>
        <v/>
      </c>
      <c r="L301" s="87" t="str">
        <f ca="1">IF(OFFSET('IWP22'!Std2EmployeeRequirements, 6, 7, 1, 1) = 0, "", OFFSET('IWP22'!Std2EmployeeRequirements, 6, 7, 1, 1))</f>
        <v/>
      </c>
    </row>
    <row r="302" spans="1:12" x14ac:dyDescent="0.2">
      <c r="A302" s="73" t="s">
        <v>303</v>
      </c>
      <c r="B302" s="82" t="str">
        <f ca="1">IF(OFFSET('IWP22'!Std2EmployeeRequirements, 7, 0, 1, 1) = 0, "", OFFSET('IWP22'!Std2EmployeeRequirements, 7, 0, 1, 1))</f>
        <v/>
      </c>
      <c r="C302" s="82" t="str">
        <f ca="1">IF(OFFSET('IWP22'!Std2EmployeeRequirements, 7, 2, 1, 1) = 0, "", OFFSET('IWP22'!Std2EmployeeRequirements, 7, 2, 1, 1))</f>
        <v/>
      </c>
      <c r="D302" s="82" t="str">
        <f ca="1">IF(OFFSET('IWP22'!Std2EmployeeRequirements, 7, 3, 1, 1) = 0, "", OFFSET('IWP22'!Std2EmployeeRequirements, 7, 3, 1, 1))</f>
        <v/>
      </c>
      <c r="E302" s="82" t="str">
        <f ca="1">IF(OFFSET('IWP22'!Std2EmployeeRequirements, 7, 4, 1, 1) = 0, "", OFFSET('IWP22'!Std2EmployeeRequirements, 7, 4, 1, 1))</f>
        <v/>
      </c>
      <c r="F302" s="82" t="str">
        <f ca="1">IF(OFFSET('IWP22'!Std2EmployeeRequirements, 7,5, 1, 1) = 0, "", OFFSET('IWP22'!Std2EmployeeRequirements, 7,5, 1, 1))</f>
        <v/>
      </c>
      <c r="G302" s="82" t="str">
        <f ca="1">IF(OFFSET('IWP22'!Std2EmployeeRequirements, 7,6, 1, 1) = 0, "", OFFSET('IWP22'!Std2EmployeeRequirements, 7,6, 1, 1))</f>
        <v/>
      </c>
      <c r="H302" s="82" t="str">
        <f ca="1">IF(OFFSET('IWP22'!Std2EmployeeRequirements, 7, 8, 1, 1) = 0, "", OFFSET('IWP22'!Std2EmployeeRequirements, 7, 8, 1, 1))</f>
        <v/>
      </c>
      <c r="I302" s="82" t="str">
        <f ca="1">IF(OFFSET('IWP22'!Std2EmployeeRequirements, 7, 9, 1, 1) = 0, "", OFFSET('IWP22'!Std2EmployeeRequirements, 7, 9, 1, 1))</f>
        <v/>
      </c>
      <c r="J302" s="82" t="str">
        <f ca="1">IF(OFFSET('IWP22'!Std2EmployeeRequirements, 7,10, 1, 1) = 0, "", OFFSET('IWP22'!Std2EmployeeRequirements, 7,10, 1, 1))</f>
        <v/>
      </c>
      <c r="K302" s="82" t="str">
        <f ca="1">IF(OFFSET('IWP22'!Std2EmployeeRequirements, 7, 11, 1, 1) = 0, "", OFFSET('IWP22'!Std2EmployeeRequirements, 7, 11, 1, 1))</f>
        <v/>
      </c>
      <c r="L302" s="87" t="str">
        <f ca="1">IF(OFFSET('IWP22'!Std2EmployeeRequirements, 7, 7, 1, 1) = 0, "", OFFSET('IWP22'!Std2EmployeeRequirements, 7, 7, 1, 1))</f>
        <v/>
      </c>
    </row>
    <row r="303" spans="1:12" x14ac:dyDescent="0.2">
      <c r="A303" s="73" t="s">
        <v>303</v>
      </c>
      <c r="B303" s="82" t="str">
        <f ca="1">IF(OFFSET('IWP22'!Std2EmployeeRequirements, 8, 0, 1, 1) = 0, "", OFFSET('IWP22'!Std2EmployeeRequirements, 8, 0, 1, 1))</f>
        <v/>
      </c>
      <c r="C303" s="82" t="str">
        <f ca="1">IF(OFFSET('IWP22'!Std2EmployeeRequirements, 8, 2, 1, 1) = 0, "", OFFSET('IWP22'!Std2EmployeeRequirements, 8, 2, 1, 1))</f>
        <v/>
      </c>
      <c r="D303" s="82" t="str">
        <f ca="1">IF(OFFSET('IWP22'!Std2EmployeeRequirements, 8, 3, 1, 1) = 0, "", OFFSET('IWP22'!Std2EmployeeRequirements, 8, 3, 1, 1))</f>
        <v/>
      </c>
      <c r="E303" s="82" t="str">
        <f ca="1">IF(OFFSET('IWP22'!Std2EmployeeRequirements, 8, 4, 1, 1) = 0, "", OFFSET('IWP22'!Std2EmployeeRequirements, 8, 4, 1, 1))</f>
        <v/>
      </c>
      <c r="F303" s="82" t="str">
        <f ca="1">IF(OFFSET('IWP22'!Std2EmployeeRequirements, 8,5, 1, 1) = 0, "", OFFSET('IWP22'!Std2EmployeeRequirements, 8,5, 1, 1))</f>
        <v/>
      </c>
      <c r="G303" s="82" t="str">
        <f ca="1">IF(OFFSET('IWP22'!Std2EmployeeRequirements, 8,6, 1, 1) = 0, "", OFFSET('IWP22'!Std2EmployeeRequirements, 8,6, 1, 1))</f>
        <v/>
      </c>
      <c r="H303" s="82" t="str">
        <f ca="1">IF(OFFSET('IWP22'!Std2EmployeeRequirements, 8, 8, 1, 1) = 0, "", OFFSET('IWP22'!Std2EmployeeRequirements, 8, 8, 1, 1))</f>
        <v/>
      </c>
      <c r="I303" s="82" t="str">
        <f ca="1">IF(OFFSET('IWP22'!Std2EmployeeRequirements, 8, 9, 1, 1) = 0, "", OFFSET('IWP22'!Std2EmployeeRequirements, 8, 9, 1, 1))</f>
        <v/>
      </c>
      <c r="J303" s="82" t="str">
        <f ca="1">IF(OFFSET('IWP22'!Std2EmployeeRequirements, 8,10, 1, 1) = 0, "", OFFSET('IWP22'!Std2EmployeeRequirements, 8,10, 1, 1))</f>
        <v/>
      </c>
      <c r="K303" s="82" t="str">
        <f ca="1">IF(OFFSET('IWP22'!Std2EmployeeRequirements, 8, 11, 1, 1) = 0, "", OFFSET('IWP22'!Std2EmployeeRequirements, 8, 11, 1, 1))</f>
        <v/>
      </c>
      <c r="L303" s="87" t="str">
        <f ca="1">IF(OFFSET('IWP22'!Std2EmployeeRequirements, 8, 7, 1, 1) = 0, "", OFFSET('IWP22'!Std2EmployeeRequirements, 8, 7, 1, 1))</f>
        <v/>
      </c>
    </row>
    <row r="304" spans="1:12" x14ac:dyDescent="0.2">
      <c r="A304" s="73" t="s">
        <v>303</v>
      </c>
      <c r="B304" s="82" t="str">
        <f ca="1">IF(OFFSET('IWP22'!Std2EmployeeRequirements, 9, 0, 1, 1) = 0, "", OFFSET('IWP22'!Std2EmployeeRequirements, 9, 0, 1, 1))</f>
        <v/>
      </c>
      <c r="C304" s="82" t="str">
        <f ca="1">IF(OFFSET('IWP22'!Std2EmployeeRequirements, 9, 2, 1, 1) = 0, "", OFFSET('IWP22'!Std2EmployeeRequirements, 9, 2, 1, 1))</f>
        <v/>
      </c>
      <c r="D304" s="82" t="str">
        <f ca="1">IF(OFFSET('IWP22'!Std2EmployeeRequirements, 9, 3, 1, 1) = 0, "", OFFSET('IWP22'!Std2EmployeeRequirements, 9, 3, 1, 1))</f>
        <v/>
      </c>
      <c r="E304" s="82" t="str">
        <f ca="1">IF(OFFSET('IWP22'!Std2EmployeeRequirements, 9, 4, 1, 1) = 0, "", OFFSET('IWP22'!Std2EmployeeRequirements, 9, 4, 1, 1))</f>
        <v/>
      </c>
      <c r="F304" s="82" t="str">
        <f ca="1">IF(OFFSET('IWP22'!Std2EmployeeRequirements, 9,5, 1, 1) = 0, "", OFFSET('IWP22'!Std2EmployeeRequirements, 9,5, 1, 1))</f>
        <v/>
      </c>
      <c r="G304" s="82" t="str">
        <f ca="1">IF(OFFSET('IWP22'!Std2EmployeeRequirements, 9,6, 1, 1) = 0, "", OFFSET('IWP22'!Std2EmployeeRequirements, 9,6, 1, 1))</f>
        <v/>
      </c>
      <c r="H304" s="82" t="str">
        <f ca="1">IF(OFFSET('IWP22'!Std2EmployeeRequirements, 9, 8, 1, 1) = 0, "", OFFSET('IWP22'!Std2EmployeeRequirements, 9, 8, 1, 1))</f>
        <v/>
      </c>
      <c r="I304" s="82" t="str">
        <f ca="1">IF(OFFSET('IWP22'!Std2EmployeeRequirements, 9, 9, 1, 1) = 0, "", OFFSET('IWP22'!Std2EmployeeRequirements, 9, 9, 1, 1))</f>
        <v/>
      </c>
      <c r="J304" s="82" t="str">
        <f ca="1">IF(OFFSET('IWP22'!Std2EmployeeRequirements, 9,10, 1, 1) = 0, "", OFFSET('IWP22'!Std2EmployeeRequirements, 9,10, 1, 1))</f>
        <v/>
      </c>
      <c r="K304" s="82" t="str">
        <f ca="1">IF(OFFSET('IWP22'!Std2EmployeeRequirements, 9, 11, 1, 1) = 0, "", OFFSET('IWP22'!Std2EmployeeRequirements, 9, 11, 1, 1))</f>
        <v/>
      </c>
      <c r="L304" s="87" t="str">
        <f ca="1">IF(OFFSET('IWP22'!Std2EmployeeRequirements, 9, 7, 1, 1) = 0, "", OFFSET('IWP22'!Std2EmployeeRequirements, 9, 7, 1, 1))</f>
        <v/>
      </c>
    </row>
    <row r="305" spans="1:12" x14ac:dyDescent="0.2">
      <c r="A305" s="73" t="s">
        <v>304</v>
      </c>
      <c r="B305" s="82" t="str">
        <f ca="1">IF(OFFSET('IWP23'!Std2EmployeeRequirements, 0, 0, 1, 1) = 0, "", OFFSET('IWP23'!Std2EmployeeRequirements, 0, 0, 1, 1))</f>
        <v/>
      </c>
      <c r="C305" s="82" t="str">
        <f ca="1">IF(OFFSET('IWP23'!Std2EmployeeRequirements, 0, 2, 1, 1) = 0, "", OFFSET('IWP23'!Std2EmployeeRequirements, 0, 2, 1, 1))</f>
        <v/>
      </c>
      <c r="D305" s="82" t="str">
        <f ca="1">IF(OFFSET('IWP23'!Std2EmployeeRequirements, 0, 3, 1, 1) = 0, "", OFFSET('IWP23'!Std2EmployeeRequirements, 0, 3, 1, 1))</f>
        <v/>
      </c>
      <c r="E305" s="82" t="str">
        <f ca="1">IF(OFFSET('IWP23'!Std2EmployeeRequirements, 0, 4, 1, 1) = 0, "", OFFSET('IWP23'!Std2EmployeeRequirements, 0, 4, 1, 1))</f>
        <v/>
      </c>
      <c r="F305" s="82" t="str">
        <f ca="1">IF(OFFSET('IWP23'!Std2EmployeeRequirements, 0,5, 1, 1) = 0, "", OFFSET('IWP23'!Std2EmployeeRequirements, 0,5, 1, 1))</f>
        <v/>
      </c>
      <c r="G305" s="82" t="str">
        <f ca="1">IF(OFFSET('IWP23'!Std2EmployeeRequirements, 0,6, 1, 1) = 0, "", OFFSET('IWP23'!Std2EmployeeRequirements, 0,6, 1, 1))</f>
        <v/>
      </c>
      <c r="H305" s="82" t="str">
        <f ca="1">IF(OFFSET('IWP23'!Std2EmployeeRequirements, 0, 8, 1, 1) = 0, "", OFFSET('IWP23'!Std2EmployeeRequirements, 0, 8, 1, 1))</f>
        <v/>
      </c>
      <c r="I305" s="82" t="str">
        <f ca="1">IF(OFFSET('IWP23'!Std2EmployeeRequirements, 0, 9, 1, 1) = 0, "", OFFSET('IWP23'!Std2EmployeeRequirements, 0, 9, 1, 1))</f>
        <v/>
      </c>
      <c r="J305" s="82" t="str">
        <f ca="1">IF(OFFSET('IWP23'!Std2EmployeeRequirements, 0,10, 1, 1) = 0, "", OFFSET('IWP23'!Std2EmployeeRequirements, 0,10, 1, 1))</f>
        <v/>
      </c>
      <c r="K305" s="82" t="str">
        <f ca="1">IF(OFFSET('IWP23'!Std2EmployeeRequirements, 0, 11, 1, 1) = 0, "", OFFSET('IWP23'!Std2EmployeeRequirements, 0, 11, 1, 1))</f>
        <v/>
      </c>
      <c r="L305" s="87" t="str">
        <f ca="1">IF(OFFSET('IWP23'!Std2EmployeeRequirements, 0, 7, 1, 1) = 0, "", OFFSET('IWP23'!Std2EmployeeRequirements, 0, 7, 1, 1))</f>
        <v/>
      </c>
    </row>
    <row r="306" spans="1:12" x14ac:dyDescent="0.2">
      <c r="A306" s="73" t="s">
        <v>304</v>
      </c>
      <c r="B306" s="82" t="str">
        <f ca="1">IF(OFFSET('IWP23'!Std2EmployeeRequirements, 1, 0, 1, 1) = 0, "", OFFSET('IWP23'!Std2EmployeeRequirements, 1, 0, 1, 1))</f>
        <v/>
      </c>
      <c r="C306" s="82" t="str">
        <f ca="1">IF(OFFSET('IWP23'!Std2EmployeeRequirements, 1, 2, 1, 1) = 0, "", OFFSET('IWP23'!Std2EmployeeRequirements, 1, 2, 1, 1))</f>
        <v/>
      </c>
      <c r="D306" s="82" t="str">
        <f ca="1">IF(OFFSET('IWP23'!Std2EmployeeRequirements, 1, 3, 1, 1) = 0, "", OFFSET('IWP23'!Std2EmployeeRequirements, 1, 3, 1, 1))</f>
        <v/>
      </c>
      <c r="E306" s="82" t="str">
        <f ca="1">IF(OFFSET('IWP23'!Std2EmployeeRequirements, 1, 4, 1, 1) = 0, "", OFFSET('IWP23'!Std2EmployeeRequirements, 1, 4, 1, 1))</f>
        <v/>
      </c>
      <c r="F306" s="82" t="str">
        <f ca="1">IF(OFFSET('IWP23'!Std2EmployeeRequirements, 1,5, 1, 1) = 0, "", OFFSET('IWP23'!Std2EmployeeRequirements, 1,5, 1, 1))</f>
        <v/>
      </c>
      <c r="G306" s="82" t="str">
        <f ca="1">IF(OFFSET('IWP23'!Std2EmployeeRequirements, 1,6, 1, 1) = 0, "", OFFSET('IWP23'!Std2EmployeeRequirements, 1,6, 1, 1))</f>
        <v/>
      </c>
      <c r="H306" s="82" t="str">
        <f ca="1">IF(OFFSET('IWP23'!Std2EmployeeRequirements, 1, 8, 1, 1) = 0, "", OFFSET('IWP23'!Std2EmployeeRequirements, 1, 8, 1, 1))</f>
        <v/>
      </c>
      <c r="I306" s="82" t="str">
        <f ca="1">IF(OFFSET('IWP23'!Std2EmployeeRequirements, 1, 9, 1, 1) = 0, "", OFFSET('IWP23'!Std2EmployeeRequirements, 1, 9, 1, 1))</f>
        <v/>
      </c>
      <c r="J306" s="82" t="str">
        <f ca="1">IF(OFFSET('IWP23'!Std2EmployeeRequirements, 1,10, 1, 1) = 0, "", OFFSET('IWP23'!Std2EmployeeRequirements, 1,10, 1, 1))</f>
        <v/>
      </c>
      <c r="K306" s="82" t="str">
        <f ca="1">IF(OFFSET('IWP23'!Std2EmployeeRequirements, 1, 11, 1, 1) = 0, "", OFFSET('IWP23'!Std2EmployeeRequirements, 1, 11, 1, 1))</f>
        <v/>
      </c>
      <c r="L306" s="87" t="str">
        <f ca="1">IF(OFFSET('IWP23'!Std2EmployeeRequirements, 1, 7, 1, 1) = 0, "", OFFSET('IWP23'!Std2EmployeeRequirements, 1, 7, 1, 1))</f>
        <v/>
      </c>
    </row>
    <row r="307" spans="1:12" x14ac:dyDescent="0.2">
      <c r="A307" s="73" t="s">
        <v>304</v>
      </c>
      <c r="B307" s="82" t="str">
        <f ca="1">IF(OFFSET('IWP23'!Std2EmployeeRequirements, 2, 0, 1, 1) = 0, "", OFFSET('IWP23'!Std2EmployeeRequirements, 2, 0, 1, 1))</f>
        <v/>
      </c>
      <c r="C307" s="82" t="str">
        <f ca="1">IF(OFFSET('IWP23'!Std2EmployeeRequirements, 2, 2, 1, 1) = 0, "", OFFSET('IWP23'!Std2EmployeeRequirements, 2, 2, 1, 1))</f>
        <v/>
      </c>
      <c r="D307" s="82" t="str">
        <f ca="1">IF(OFFSET('IWP23'!Std2EmployeeRequirements, 2, 3, 1, 1) = 0, "", OFFSET('IWP23'!Std2EmployeeRequirements, 2, 3, 1, 1))</f>
        <v/>
      </c>
      <c r="E307" s="82" t="str">
        <f ca="1">IF(OFFSET('IWP23'!Std2EmployeeRequirements, 2, 4, 1, 1) = 0, "", OFFSET('IWP23'!Std2EmployeeRequirements, 2, 4, 1, 1))</f>
        <v/>
      </c>
      <c r="F307" s="82" t="str">
        <f ca="1">IF(OFFSET('IWP23'!Std2EmployeeRequirements, 2,5, 1, 1) = 0, "", OFFSET('IWP23'!Std2EmployeeRequirements, 2,5, 1, 1))</f>
        <v/>
      </c>
      <c r="G307" s="82" t="str">
        <f ca="1">IF(OFFSET('IWP23'!Std2EmployeeRequirements, 2,6, 1, 1) = 0, "", OFFSET('IWP23'!Std2EmployeeRequirements, 2,6, 1, 1))</f>
        <v/>
      </c>
      <c r="H307" s="82" t="str">
        <f ca="1">IF(OFFSET('IWP23'!Std2EmployeeRequirements, 2, 8, 1, 1) = 0, "", OFFSET('IWP23'!Std2EmployeeRequirements, 2, 8, 1, 1))</f>
        <v/>
      </c>
      <c r="I307" s="82" t="str">
        <f ca="1">IF(OFFSET('IWP23'!Std2EmployeeRequirements, 2, 9, 1, 1) = 0, "", OFFSET('IWP23'!Std2EmployeeRequirements, 2, 9, 1, 1))</f>
        <v/>
      </c>
      <c r="J307" s="82" t="str">
        <f ca="1">IF(OFFSET('IWP23'!Std2EmployeeRequirements, 2,10, 1, 1) = 0, "", OFFSET('IWP23'!Std2EmployeeRequirements, 2,10, 1, 1))</f>
        <v/>
      </c>
      <c r="K307" s="82" t="str">
        <f ca="1">IF(OFFSET('IWP23'!Std2EmployeeRequirements, 2, 11, 1, 1) = 0, "", OFFSET('IWP23'!Std2EmployeeRequirements, 2, 11, 1, 1))</f>
        <v/>
      </c>
      <c r="L307" s="87" t="str">
        <f ca="1">IF(OFFSET('IWP23'!Std2EmployeeRequirements, 2, 7, 1, 1) = 0, "", OFFSET('IWP23'!Std2EmployeeRequirements, 2, 7, 1, 1))</f>
        <v/>
      </c>
    </row>
    <row r="308" spans="1:12" x14ac:dyDescent="0.2">
      <c r="A308" s="73" t="s">
        <v>304</v>
      </c>
      <c r="B308" s="82" t="str">
        <f ca="1">IF(OFFSET('IWP23'!Std2EmployeeRequirements, 3, 0, 1, 1) = 0, "", OFFSET('IWP23'!Std2EmployeeRequirements, 3, 0, 1, 1))</f>
        <v/>
      </c>
      <c r="C308" s="82" t="str">
        <f ca="1">IF(OFFSET('IWP23'!Std2EmployeeRequirements, 3, 2, 1, 1) = 0, "", OFFSET('IWP23'!Std2EmployeeRequirements, 3, 2, 1, 1))</f>
        <v/>
      </c>
      <c r="D308" s="82" t="str">
        <f ca="1">IF(OFFSET('IWP23'!Std2EmployeeRequirements, 3, 3, 1, 1) = 0, "", OFFSET('IWP23'!Std2EmployeeRequirements, 3, 3, 1, 1))</f>
        <v/>
      </c>
      <c r="E308" s="82" t="str">
        <f ca="1">IF(OFFSET('IWP23'!Std2EmployeeRequirements, 3, 4, 1, 1) = 0, "", OFFSET('IWP23'!Std2EmployeeRequirements, 3, 4, 1, 1))</f>
        <v/>
      </c>
      <c r="F308" s="82" t="str">
        <f ca="1">IF(OFFSET('IWP23'!Std2EmployeeRequirements, 3,5, 1, 1) = 0, "", OFFSET('IWP23'!Std2EmployeeRequirements, 3,5, 1, 1))</f>
        <v/>
      </c>
      <c r="G308" s="82" t="str">
        <f ca="1">IF(OFFSET('IWP23'!Std2EmployeeRequirements, 3,6, 1, 1) = 0, "", OFFSET('IWP23'!Std2EmployeeRequirements, 3,6, 1, 1))</f>
        <v/>
      </c>
      <c r="H308" s="82" t="str">
        <f ca="1">IF(OFFSET('IWP23'!Std2EmployeeRequirements, 3, 8, 1, 1) = 0, "", OFFSET('IWP23'!Std2EmployeeRequirements, 3, 8, 1, 1))</f>
        <v/>
      </c>
      <c r="I308" s="82" t="str">
        <f ca="1">IF(OFFSET('IWP23'!Std2EmployeeRequirements, 3, 9, 1, 1) = 0, "", OFFSET('IWP23'!Std2EmployeeRequirements, 3, 9, 1, 1))</f>
        <v/>
      </c>
      <c r="J308" s="82" t="str">
        <f ca="1">IF(OFFSET('IWP23'!Std2EmployeeRequirements, 3,10, 1, 1) = 0, "", OFFSET('IWP23'!Std2EmployeeRequirements, 3,10, 1, 1))</f>
        <v/>
      </c>
      <c r="K308" s="82" t="str">
        <f ca="1">IF(OFFSET('IWP23'!Std2EmployeeRequirements, 3, 11, 1, 1) = 0, "", OFFSET('IWP23'!Std2EmployeeRequirements, 3, 11, 1, 1))</f>
        <v/>
      </c>
      <c r="L308" s="87" t="str">
        <f ca="1">IF(OFFSET('IWP23'!Std2EmployeeRequirements, 3, 7, 1, 1) = 0, "", OFFSET('IWP23'!Std2EmployeeRequirements, 3, 7, 1, 1))</f>
        <v/>
      </c>
    </row>
    <row r="309" spans="1:12" x14ac:dyDescent="0.2">
      <c r="A309" s="73" t="s">
        <v>304</v>
      </c>
      <c r="B309" s="82" t="str">
        <f ca="1">IF(OFFSET('IWP23'!Std2EmployeeRequirements, 4, 0, 1, 1) = 0, "", OFFSET('IWP23'!Std2EmployeeRequirements, 4, 0, 1, 1))</f>
        <v/>
      </c>
      <c r="C309" s="82" t="str">
        <f ca="1">IF(OFFSET('IWP23'!Std2EmployeeRequirements, 4, 2, 1, 1) = 0, "", OFFSET('IWP23'!Std2EmployeeRequirements, 4, 2, 1, 1))</f>
        <v/>
      </c>
      <c r="D309" s="82" t="str">
        <f ca="1">IF(OFFSET('IWP23'!Std2EmployeeRequirements, 4, 3, 1, 1) = 0, "", OFFSET('IWP23'!Std2EmployeeRequirements, 4, 3, 1, 1))</f>
        <v/>
      </c>
      <c r="E309" s="82" t="str">
        <f ca="1">IF(OFFSET('IWP23'!Std2EmployeeRequirements, 4, 4, 1, 1) = 0, "", OFFSET('IWP23'!Std2EmployeeRequirements, 4, 4, 1, 1))</f>
        <v/>
      </c>
      <c r="F309" s="82" t="str">
        <f ca="1">IF(OFFSET('IWP23'!Std2EmployeeRequirements, 4,5, 1, 1) = 0, "", OFFSET('IWP23'!Std2EmployeeRequirements, 4,5, 1, 1))</f>
        <v/>
      </c>
      <c r="G309" s="82" t="str">
        <f ca="1">IF(OFFSET('IWP23'!Std2EmployeeRequirements, 4,6, 1, 1) = 0, "", OFFSET('IWP23'!Std2EmployeeRequirements, 4,6, 1, 1))</f>
        <v/>
      </c>
      <c r="H309" s="82" t="str">
        <f ca="1">IF(OFFSET('IWP23'!Std2EmployeeRequirements, 4, 8, 1, 1) = 0, "", OFFSET('IWP23'!Std2EmployeeRequirements, 4, 8, 1, 1))</f>
        <v/>
      </c>
      <c r="I309" s="82" t="str">
        <f ca="1">IF(OFFSET('IWP23'!Std2EmployeeRequirements, 4, 9, 1, 1) = 0, "", OFFSET('IWP23'!Std2EmployeeRequirements, 4, 9, 1, 1))</f>
        <v/>
      </c>
      <c r="J309" s="82" t="str">
        <f ca="1">IF(OFFSET('IWP23'!Std2EmployeeRequirements, 4,10, 1, 1) = 0, "", OFFSET('IWP23'!Std2EmployeeRequirements, 4,10, 1, 1))</f>
        <v/>
      </c>
      <c r="K309" s="82" t="str">
        <f ca="1">IF(OFFSET('IWP23'!Std2EmployeeRequirements, 4, 11, 1, 1) = 0, "", OFFSET('IWP23'!Std2EmployeeRequirements, 4, 11, 1, 1))</f>
        <v/>
      </c>
      <c r="L309" s="87" t="str">
        <f ca="1">IF(OFFSET('IWP23'!Std2EmployeeRequirements, 4, 7, 1, 1) = 0, "", OFFSET('IWP23'!Std2EmployeeRequirements, 4, 7, 1, 1))</f>
        <v/>
      </c>
    </row>
    <row r="310" spans="1:12" x14ac:dyDescent="0.2">
      <c r="A310" s="73" t="s">
        <v>304</v>
      </c>
      <c r="B310" s="82" t="str">
        <f ca="1">IF(OFFSET('IWP23'!Std2EmployeeRequirements, 5, 0, 1, 1) = 0, "", OFFSET('IWP23'!Std2EmployeeRequirements, 5, 0, 1, 1))</f>
        <v/>
      </c>
      <c r="C310" s="82" t="str">
        <f ca="1">IF(OFFSET('IWP23'!Std2EmployeeRequirements, 5, 2, 1, 1) = 0, "", OFFSET('IWP23'!Std2EmployeeRequirements, 5, 2, 1, 1))</f>
        <v/>
      </c>
      <c r="D310" s="82" t="str">
        <f ca="1">IF(OFFSET('IWP23'!Std2EmployeeRequirements, 5, 3, 1, 1) = 0, "", OFFSET('IWP23'!Std2EmployeeRequirements, 5, 3, 1, 1))</f>
        <v/>
      </c>
      <c r="E310" s="82" t="str">
        <f ca="1">IF(OFFSET('IWP23'!Std2EmployeeRequirements, 5, 4, 1, 1) = 0, "", OFFSET('IWP23'!Std2EmployeeRequirements, 5, 4, 1, 1))</f>
        <v/>
      </c>
      <c r="F310" s="82" t="str">
        <f ca="1">IF(OFFSET('IWP23'!Std2EmployeeRequirements, 5,5, 1, 1) = 0, "", OFFSET('IWP23'!Std2EmployeeRequirements, 5,5, 1, 1))</f>
        <v/>
      </c>
      <c r="G310" s="82" t="str">
        <f ca="1">IF(OFFSET('IWP23'!Std2EmployeeRequirements, 5,6, 1, 1) = 0, "", OFFSET('IWP23'!Std2EmployeeRequirements, 5,6, 1, 1))</f>
        <v/>
      </c>
      <c r="H310" s="82" t="str">
        <f ca="1">IF(OFFSET('IWP23'!Std2EmployeeRequirements, 5, 8, 1, 1) = 0, "", OFFSET('IWP23'!Std2EmployeeRequirements, 5, 8, 1, 1))</f>
        <v/>
      </c>
      <c r="I310" s="82" t="str">
        <f ca="1">IF(OFFSET('IWP23'!Std2EmployeeRequirements, 5, 9, 1, 1) = 0, "", OFFSET('IWP23'!Std2EmployeeRequirements, 5, 9, 1, 1))</f>
        <v/>
      </c>
      <c r="J310" s="82" t="str">
        <f ca="1">IF(OFFSET('IWP23'!Std2EmployeeRequirements, 5,10, 1, 1) = 0, "", OFFSET('IWP23'!Std2EmployeeRequirements, 5,10, 1, 1))</f>
        <v/>
      </c>
      <c r="K310" s="82" t="str">
        <f ca="1">IF(OFFSET('IWP23'!Std2EmployeeRequirements, 5, 11, 1, 1) = 0, "", OFFSET('IWP23'!Std2EmployeeRequirements, 5, 11, 1, 1))</f>
        <v/>
      </c>
      <c r="L310" s="87" t="str">
        <f ca="1">IF(OFFSET('IWP23'!Std2EmployeeRequirements, 5, 7, 1, 1) = 0, "", OFFSET('IWP23'!Std2EmployeeRequirements, 5, 7, 1, 1))</f>
        <v/>
      </c>
    </row>
    <row r="311" spans="1:12" x14ac:dyDescent="0.2">
      <c r="A311" s="73" t="s">
        <v>304</v>
      </c>
      <c r="B311" s="82" t="str">
        <f ca="1">IF(OFFSET('IWP23'!Std2EmployeeRequirements, 6, 0, 1, 1) = 0, "", OFFSET('IWP23'!Std2EmployeeRequirements, 6, 0, 1, 1))</f>
        <v/>
      </c>
      <c r="C311" s="82" t="str">
        <f ca="1">IF(OFFSET('IWP23'!Std2EmployeeRequirements, 6, 2, 1, 1) = 0, "", OFFSET('IWP23'!Std2EmployeeRequirements, 6, 2, 1, 1))</f>
        <v/>
      </c>
      <c r="D311" s="82" t="str">
        <f ca="1">IF(OFFSET('IWP23'!Std2EmployeeRequirements, 6, 3, 1, 1) = 0, "", OFFSET('IWP23'!Std2EmployeeRequirements, 6, 3, 1, 1))</f>
        <v/>
      </c>
      <c r="E311" s="82" t="str">
        <f ca="1">IF(OFFSET('IWP23'!Std2EmployeeRequirements, 6, 4, 1, 1) = 0, "", OFFSET('IWP23'!Std2EmployeeRequirements, 6, 4, 1, 1))</f>
        <v/>
      </c>
      <c r="F311" s="82" t="str">
        <f ca="1">IF(OFFSET('IWP23'!Std2EmployeeRequirements, 6,5, 1, 1) = 0, "", OFFSET('IWP23'!Std2EmployeeRequirements, 6,5, 1, 1))</f>
        <v/>
      </c>
      <c r="G311" s="82" t="str">
        <f ca="1">IF(OFFSET('IWP23'!Std2EmployeeRequirements, 6,6, 1, 1) = 0, "", OFFSET('IWP23'!Std2EmployeeRequirements, 6,6, 1, 1))</f>
        <v/>
      </c>
      <c r="H311" s="82" t="str">
        <f ca="1">IF(OFFSET('IWP23'!Std2EmployeeRequirements, 6, 8, 1, 1) = 0, "", OFFSET('IWP23'!Std2EmployeeRequirements, 6, 8, 1, 1))</f>
        <v/>
      </c>
      <c r="I311" s="82" t="str">
        <f ca="1">IF(OFFSET('IWP23'!Std2EmployeeRequirements, 6, 9, 1, 1) = 0, "", OFFSET('IWP23'!Std2EmployeeRequirements, 6, 9, 1, 1))</f>
        <v/>
      </c>
      <c r="J311" s="82" t="str">
        <f ca="1">IF(OFFSET('IWP23'!Std2EmployeeRequirements, 6,10, 1, 1) = 0, "", OFFSET('IWP23'!Std2EmployeeRequirements, 6,10, 1, 1))</f>
        <v/>
      </c>
      <c r="K311" s="82" t="str">
        <f ca="1">IF(OFFSET('IWP23'!Std2EmployeeRequirements, 6, 11, 1, 1) = 0, "", OFFSET('IWP23'!Std2EmployeeRequirements, 6, 11, 1, 1))</f>
        <v/>
      </c>
      <c r="L311" s="87" t="str">
        <f ca="1">IF(OFFSET('IWP23'!Std2EmployeeRequirements, 6, 7, 1, 1) = 0, "", OFFSET('IWP23'!Std2EmployeeRequirements, 6, 7, 1, 1))</f>
        <v/>
      </c>
    </row>
    <row r="312" spans="1:12" x14ac:dyDescent="0.2">
      <c r="A312" s="73" t="s">
        <v>304</v>
      </c>
      <c r="B312" s="82" t="str">
        <f ca="1">IF(OFFSET('IWP23'!Std2EmployeeRequirements, 7, 0, 1, 1) = 0, "", OFFSET('IWP23'!Std2EmployeeRequirements, 7, 0, 1, 1))</f>
        <v/>
      </c>
      <c r="C312" s="82" t="str">
        <f ca="1">IF(OFFSET('IWP23'!Std2EmployeeRequirements, 7, 2, 1, 1) = 0, "", OFFSET('IWP23'!Std2EmployeeRequirements, 7, 2, 1, 1))</f>
        <v/>
      </c>
      <c r="D312" s="82" t="str">
        <f ca="1">IF(OFFSET('IWP23'!Std2EmployeeRequirements, 7, 3, 1, 1) = 0, "", OFFSET('IWP23'!Std2EmployeeRequirements, 7, 3, 1, 1))</f>
        <v/>
      </c>
      <c r="E312" s="82" t="str">
        <f ca="1">IF(OFFSET('IWP23'!Std2EmployeeRequirements, 7, 4, 1, 1) = 0, "", OFFSET('IWP23'!Std2EmployeeRequirements, 7, 4, 1, 1))</f>
        <v/>
      </c>
      <c r="F312" s="82" t="str">
        <f ca="1">IF(OFFSET('IWP23'!Std2EmployeeRequirements, 7,5, 1, 1) = 0, "", OFFSET('IWP23'!Std2EmployeeRequirements, 7,5, 1, 1))</f>
        <v/>
      </c>
      <c r="G312" s="82" t="str">
        <f ca="1">IF(OFFSET('IWP23'!Std2EmployeeRequirements, 7,6, 1, 1) = 0, "", OFFSET('IWP23'!Std2EmployeeRequirements, 7,6, 1, 1))</f>
        <v/>
      </c>
      <c r="H312" s="82" t="str">
        <f ca="1">IF(OFFSET('IWP23'!Std2EmployeeRequirements, 7, 8, 1, 1) = 0, "", OFFSET('IWP23'!Std2EmployeeRequirements, 7, 8, 1, 1))</f>
        <v/>
      </c>
      <c r="I312" s="82" t="str">
        <f ca="1">IF(OFFSET('IWP23'!Std2EmployeeRequirements, 7, 9, 1, 1) = 0, "", OFFSET('IWP23'!Std2EmployeeRequirements, 7, 9, 1, 1))</f>
        <v/>
      </c>
      <c r="J312" s="82" t="str">
        <f ca="1">IF(OFFSET('IWP23'!Std2EmployeeRequirements, 7,10, 1, 1) = 0, "", OFFSET('IWP23'!Std2EmployeeRequirements, 7,10, 1, 1))</f>
        <v/>
      </c>
      <c r="K312" s="82" t="str">
        <f ca="1">IF(OFFSET('IWP23'!Std2EmployeeRequirements, 7, 11, 1, 1) = 0, "", OFFSET('IWP23'!Std2EmployeeRequirements, 7, 11, 1, 1))</f>
        <v/>
      </c>
      <c r="L312" s="87" t="str">
        <f ca="1">IF(OFFSET('IWP23'!Std2EmployeeRequirements, 7, 7, 1, 1) = 0, "", OFFSET('IWP23'!Std2EmployeeRequirements, 7, 7, 1, 1))</f>
        <v/>
      </c>
    </row>
    <row r="313" spans="1:12" x14ac:dyDescent="0.2">
      <c r="A313" s="73" t="s">
        <v>304</v>
      </c>
      <c r="B313" s="82" t="str">
        <f ca="1">IF(OFFSET('IWP23'!Std2EmployeeRequirements, 8, 0, 1, 1) = 0, "", OFFSET('IWP23'!Std2EmployeeRequirements, 8, 0, 1, 1))</f>
        <v/>
      </c>
      <c r="C313" s="82" t="str">
        <f ca="1">IF(OFFSET('IWP23'!Std2EmployeeRequirements, 8, 2, 1, 1) = 0, "", OFFSET('IWP23'!Std2EmployeeRequirements, 8, 2, 1, 1))</f>
        <v/>
      </c>
      <c r="D313" s="82" t="str">
        <f ca="1">IF(OFFSET('IWP23'!Std2EmployeeRequirements, 8, 3, 1, 1) = 0, "", OFFSET('IWP23'!Std2EmployeeRequirements, 8, 3, 1, 1))</f>
        <v/>
      </c>
      <c r="E313" s="82" t="str">
        <f ca="1">IF(OFFSET('IWP23'!Std2EmployeeRequirements, 8, 4, 1, 1) = 0, "", OFFSET('IWP23'!Std2EmployeeRequirements, 8, 4, 1, 1))</f>
        <v/>
      </c>
      <c r="F313" s="82" t="str">
        <f ca="1">IF(OFFSET('IWP23'!Std2EmployeeRequirements, 8,5, 1, 1) = 0, "", OFFSET('IWP23'!Std2EmployeeRequirements, 8,5, 1, 1))</f>
        <v/>
      </c>
      <c r="G313" s="82" t="str">
        <f ca="1">IF(OFFSET('IWP23'!Std2EmployeeRequirements, 8,6, 1, 1) = 0, "", OFFSET('IWP23'!Std2EmployeeRequirements, 8,6, 1, 1))</f>
        <v/>
      </c>
      <c r="H313" s="82" t="str">
        <f ca="1">IF(OFFSET('IWP23'!Std2EmployeeRequirements, 8, 8, 1, 1) = 0, "", OFFSET('IWP23'!Std2EmployeeRequirements, 8, 8, 1, 1))</f>
        <v/>
      </c>
      <c r="I313" s="82" t="str">
        <f ca="1">IF(OFFSET('IWP23'!Std2EmployeeRequirements, 8, 9, 1, 1) = 0, "", OFFSET('IWP23'!Std2EmployeeRequirements, 8, 9, 1, 1))</f>
        <v/>
      </c>
      <c r="J313" s="82" t="str">
        <f ca="1">IF(OFFSET('IWP23'!Std2EmployeeRequirements, 8,10, 1, 1) = 0, "", OFFSET('IWP23'!Std2EmployeeRequirements, 8,10, 1, 1))</f>
        <v/>
      </c>
      <c r="K313" s="82" t="str">
        <f ca="1">IF(OFFSET('IWP23'!Std2EmployeeRequirements, 8, 11, 1, 1) = 0, "", OFFSET('IWP23'!Std2EmployeeRequirements, 8, 11, 1, 1))</f>
        <v/>
      </c>
      <c r="L313" s="87" t="str">
        <f ca="1">IF(OFFSET('IWP23'!Std2EmployeeRequirements, 8, 7, 1, 1) = 0, "", OFFSET('IWP23'!Std2EmployeeRequirements, 8, 7, 1, 1))</f>
        <v/>
      </c>
    </row>
    <row r="314" spans="1:12" x14ac:dyDescent="0.2">
      <c r="A314" s="73" t="s">
        <v>304</v>
      </c>
      <c r="B314" s="82" t="str">
        <f ca="1">IF(OFFSET('IWP23'!Std2EmployeeRequirements, 9, 0, 1, 1) = 0, "", OFFSET('IWP23'!Std2EmployeeRequirements, 9, 0, 1, 1))</f>
        <v/>
      </c>
      <c r="C314" s="82" t="str">
        <f ca="1">IF(OFFSET('IWP23'!Std2EmployeeRequirements, 9, 2, 1, 1) = 0, "", OFFSET('IWP23'!Std2EmployeeRequirements, 9, 2, 1, 1))</f>
        <v/>
      </c>
      <c r="D314" s="82" t="str">
        <f ca="1">IF(OFFSET('IWP23'!Std2EmployeeRequirements, 9, 3, 1, 1) = 0, "", OFFSET('IWP23'!Std2EmployeeRequirements, 9, 3, 1, 1))</f>
        <v/>
      </c>
      <c r="E314" s="82" t="str">
        <f ca="1">IF(OFFSET('IWP23'!Std2EmployeeRequirements, 9, 4, 1, 1) = 0, "", OFFSET('IWP23'!Std2EmployeeRequirements, 9, 4, 1, 1))</f>
        <v/>
      </c>
      <c r="F314" s="82" t="str">
        <f ca="1">IF(OFFSET('IWP23'!Std2EmployeeRequirements, 9,5, 1, 1) = 0, "", OFFSET('IWP23'!Std2EmployeeRequirements, 9,5, 1, 1))</f>
        <v/>
      </c>
      <c r="G314" s="82" t="str">
        <f ca="1">IF(OFFSET('IWP23'!Std2EmployeeRequirements, 9,6, 1, 1) = 0, "", OFFSET('IWP23'!Std2EmployeeRequirements, 9,6, 1, 1))</f>
        <v/>
      </c>
      <c r="H314" s="82" t="str">
        <f ca="1">IF(OFFSET('IWP23'!Std2EmployeeRequirements, 9, 8, 1, 1) = 0, "", OFFSET('IWP23'!Std2EmployeeRequirements, 9, 8, 1, 1))</f>
        <v/>
      </c>
      <c r="I314" s="82" t="str">
        <f ca="1">IF(OFFSET('IWP23'!Std2EmployeeRequirements, 9, 9, 1, 1) = 0, "", OFFSET('IWP23'!Std2EmployeeRequirements, 9, 9, 1, 1))</f>
        <v/>
      </c>
      <c r="J314" s="82" t="str">
        <f ca="1">IF(OFFSET('IWP23'!Std2EmployeeRequirements, 9,10, 1, 1) = 0, "", OFFSET('IWP23'!Std2EmployeeRequirements, 9,10, 1, 1))</f>
        <v/>
      </c>
      <c r="K314" s="82" t="str">
        <f ca="1">IF(OFFSET('IWP23'!Std2EmployeeRequirements, 9, 11, 1, 1) = 0, "", OFFSET('IWP23'!Std2EmployeeRequirements, 9, 11, 1, 1))</f>
        <v/>
      </c>
      <c r="L314" s="87" t="str">
        <f ca="1">IF(OFFSET('IWP23'!Std2EmployeeRequirements, 9, 7, 1, 1) = 0, "", OFFSET('IWP23'!Std2EmployeeRequirements, 9, 7, 1, 1))</f>
        <v/>
      </c>
    </row>
    <row r="315" spans="1:12" x14ac:dyDescent="0.2">
      <c r="A315" s="73" t="s">
        <v>305</v>
      </c>
      <c r="B315" s="82" t="str">
        <f ca="1">IF(OFFSET('IWP24'!Std2EmployeeRequirements, 0, 0, 1, 1) = 0, "", OFFSET('IWP24'!Std2EmployeeRequirements, 0, 0, 1, 1))</f>
        <v/>
      </c>
      <c r="C315" s="82" t="str">
        <f ca="1">IF(OFFSET('IWP24'!Std2EmployeeRequirements, 0, 2, 1, 1) = 0, "", OFFSET('IWP24'!Std2EmployeeRequirements, 0, 2, 1, 1))</f>
        <v/>
      </c>
      <c r="D315" s="82" t="str">
        <f ca="1">IF(OFFSET('IWP24'!Std2EmployeeRequirements, 0, 3, 1, 1) = 0, "", OFFSET('IWP24'!Std2EmployeeRequirements, 0, 3, 1, 1))</f>
        <v/>
      </c>
      <c r="E315" s="82" t="str">
        <f ca="1">IF(OFFSET('IWP24'!Std2EmployeeRequirements, 0, 4, 1, 1) = 0, "", OFFSET('IWP24'!Std2EmployeeRequirements, 0, 4, 1, 1))</f>
        <v/>
      </c>
      <c r="F315" s="82" t="str">
        <f ca="1">IF(OFFSET('IWP24'!Std2EmployeeRequirements, 0,5, 1, 1) = 0, "", OFFSET('IWP24'!Std2EmployeeRequirements, 0,5, 1, 1))</f>
        <v/>
      </c>
      <c r="G315" s="82" t="str">
        <f ca="1">IF(OFFSET('IWP24'!Std2EmployeeRequirements, 0,6, 1, 1) = 0, "", OFFSET('IWP24'!Std2EmployeeRequirements, 0,6, 1, 1))</f>
        <v/>
      </c>
      <c r="H315" s="82" t="str">
        <f ca="1">IF(OFFSET('IWP24'!Std2EmployeeRequirements, 0, 8, 1, 1) = 0, "", OFFSET('IWP24'!Std2EmployeeRequirements, 0, 8, 1, 1))</f>
        <v/>
      </c>
      <c r="I315" s="82" t="str">
        <f ca="1">IF(OFFSET('IWP24'!Std2EmployeeRequirements, 0, 9, 1, 1) = 0, "", OFFSET('IWP24'!Std2EmployeeRequirements, 0, 9, 1, 1))</f>
        <v/>
      </c>
      <c r="J315" s="82" t="str">
        <f ca="1">IF(OFFSET('IWP24'!Std2EmployeeRequirements, 0,10, 1, 1) = 0, "", OFFSET('IWP24'!Std2EmployeeRequirements, 0,10, 1, 1))</f>
        <v/>
      </c>
      <c r="K315" s="82" t="str">
        <f ca="1">IF(OFFSET('IWP24'!Std2EmployeeRequirements, 0, 11, 1, 1) = 0, "", OFFSET('IWP24'!Std2EmployeeRequirements, 0, 11, 1, 1))</f>
        <v/>
      </c>
      <c r="L315" s="87" t="str">
        <f ca="1">IF(OFFSET('IWP24'!Std2EmployeeRequirements, 0, 7, 1, 1) = 0, "", OFFSET('IWP24'!Std2EmployeeRequirements, 0, 7, 1, 1))</f>
        <v/>
      </c>
    </row>
    <row r="316" spans="1:12" x14ac:dyDescent="0.2">
      <c r="A316" s="73" t="s">
        <v>305</v>
      </c>
      <c r="B316" s="82" t="str">
        <f ca="1">IF(OFFSET('IWP24'!Std2EmployeeRequirements, 1, 0, 1, 1) = 0, "", OFFSET('IWP24'!Std2EmployeeRequirements, 1, 0, 1, 1))</f>
        <v/>
      </c>
      <c r="C316" s="82" t="str">
        <f ca="1">IF(OFFSET('IWP24'!Std2EmployeeRequirements, 1, 2, 1, 1) = 0, "", OFFSET('IWP24'!Std2EmployeeRequirements, 1, 2, 1, 1))</f>
        <v/>
      </c>
      <c r="D316" s="82" t="str">
        <f ca="1">IF(OFFSET('IWP24'!Std2EmployeeRequirements, 1, 3, 1, 1) = 0, "", OFFSET('IWP24'!Std2EmployeeRequirements, 1, 3, 1, 1))</f>
        <v/>
      </c>
      <c r="E316" s="82" t="str">
        <f ca="1">IF(OFFSET('IWP24'!Std2EmployeeRequirements, 1, 4, 1, 1) = 0, "", OFFSET('IWP24'!Std2EmployeeRequirements, 1, 4, 1, 1))</f>
        <v/>
      </c>
      <c r="F316" s="82" t="str">
        <f ca="1">IF(OFFSET('IWP24'!Std2EmployeeRequirements, 1,5, 1, 1) = 0, "", OFFSET('IWP24'!Std2EmployeeRequirements, 1,5, 1, 1))</f>
        <v/>
      </c>
      <c r="G316" s="82" t="str">
        <f ca="1">IF(OFFSET('IWP24'!Std2EmployeeRequirements, 1,6, 1, 1) = 0, "", OFFSET('IWP24'!Std2EmployeeRequirements, 1,6, 1, 1))</f>
        <v/>
      </c>
      <c r="H316" s="82" t="str">
        <f ca="1">IF(OFFSET('IWP24'!Std2EmployeeRequirements, 1, 8, 1, 1) = 0, "", OFFSET('IWP24'!Std2EmployeeRequirements, 1, 8, 1, 1))</f>
        <v/>
      </c>
      <c r="I316" s="82" t="str">
        <f ca="1">IF(OFFSET('IWP24'!Std2EmployeeRequirements, 1, 9, 1, 1) = 0, "", OFFSET('IWP24'!Std2EmployeeRequirements, 1, 9, 1, 1))</f>
        <v/>
      </c>
      <c r="J316" s="82" t="str">
        <f ca="1">IF(OFFSET('IWP24'!Std2EmployeeRequirements, 1,10, 1, 1) = 0, "", OFFSET('IWP24'!Std2EmployeeRequirements, 1,10, 1, 1))</f>
        <v/>
      </c>
      <c r="K316" s="82" t="str">
        <f ca="1">IF(OFFSET('IWP24'!Std2EmployeeRequirements, 1, 11, 1, 1) = 0, "", OFFSET('IWP24'!Std2EmployeeRequirements, 1, 11, 1, 1))</f>
        <v/>
      </c>
      <c r="L316" s="87" t="str">
        <f ca="1">IF(OFFSET('IWP24'!Std2EmployeeRequirements, 1, 7, 1, 1) = 0, "", OFFSET('IWP24'!Std2EmployeeRequirements, 1, 7, 1, 1))</f>
        <v/>
      </c>
    </row>
    <row r="317" spans="1:12" x14ac:dyDescent="0.2">
      <c r="A317" s="73" t="s">
        <v>305</v>
      </c>
      <c r="B317" s="82" t="str">
        <f ca="1">IF(OFFSET('IWP24'!Std2EmployeeRequirements, 2, 0, 1, 1) = 0, "", OFFSET('IWP24'!Std2EmployeeRequirements, 2, 0, 1, 1))</f>
        <v/>
      </c>
      <c r="C317" s="82" t="str">
        <f ca="1">IF(OFFSET('IWP24'!Std2EmployeeRequirements, 2, 2, 1, 1) = 0, "", OFFSET('IWP24'!Std2EmployeeRequirements, 2, 2, 1, 1))</f>
        <v/>
      </c>
      <c r="D317" s="82" t="str">
        <f ca="1">IF(OFFSET('IWP24'!Std2EmployeeRequirements, 2, 3, 1, 1) = 0, "", OFFSET('IWP24'!Std2EmployeeRequirements, 2, 3, 1, 1))</f>
        <v/>
      </c>
      <c r="E317" s="82" t="str">
        <f ca="1">IF(OFFSET('IWP24'!Std2EmployeeRequirements, 2, 4, 1, 1) = 0, "", OFFSET('IWP24'!Std2EmployeeRequirements, 2, 4, 1, 1))</f>
        <v/>
      </c>
      <c r="F317" s="82" t="str">
        <f ca="1">IF(OFFSET('IWP24'!Std2EmployeeRequirements, 2,5, 1, 1) = 0, "", OFFSET('IWP24'!Std2EmployeeRequirements, 2,5, 1, 1))</f>
        <v/>
      </c>
      <c r="G317" s="82" t="str">
        <f ca="1">IF(OFFSET('IWP24'!Std2EmployeeRequirements, 2,6, 1, 1) = 0, "", OFFSET('IWP24'!Std2EmployeeRequirements, 2,6, 1, 1))</f>
        <v/>
      </c>
      <c r="H317" s="82" t="str">
        <f ca="1">IF(OFFSET('IWP24'!Std2EmployeeRequirements, 2, 8, 1, 1) = 0, "", OFFSET('IWP24'!Std2EmployeeRequirements, 2, 8, 1, 1))</f>
        <v/>
      </c>
      <c r="I317" s="82" t="str">
        <f ca="1">IF(OFFSET('IWP24'!Std2EmployeeRequirements, 2, 9, 1, 1) = 0, "", OFFSET('IWP24'!Std2EmployeeRequirements, 2, 9, 1, 1))</f>
        <v/>
      </c>
      <c r="J317" s="82" t="str">
        <f ca="1">IF(OFFSET('IWP24'!Std2EmployeeRequirements, 2,10, 1, 1) = 0, "", OFFSET('IWP24'!Std2EmployeeRequirements, 2,10, 1, 1))</f>
        <v/>
      </c>
      <c r="K317" s="82" t="str">
        <f ca="1">IF(OFFSET('IWP24'!Std2EmployeeRequirements, 2, 11, 1, 1) = 0, "", OFFSET('IWP24'!Std2EmployeeRequirements, 2, 11, 1, 1))</f>
        <v/>
      </c>
      <c r="L317" s="87" t="str">
        <f ca="1">IF(OFFSET('IWP24'!Std2EmployeeRequirements, 2, 7, 1, 1) = 0, "", OFFSET('IWP24'!Std2EmployeeRequirements, 2, 7, 1, 1))</f>
        <v/>
      </c>
    </row>
    <row r="318" spans="1:12" x14ac:dyDescent="0.2">
      <c r="A318" s="73" t="s">
        <v>305</v>
      </c>
      <c r="B318" s="82" t="str">
        <f ca="1">IF(OFFSET('IWP24'!Std2EmployeeRequirements, 3, 0, 1, 1) = 0, "", OFFSET('IWP24'!Std2EmployeeRequirements, 3, 0, 1, 1))</f>
        <v/>
      </c>
      <c r="C318" s="82" t="str">
        <f ca="1">IF(OFFSET('IWP24'!Std2EmployeeRequirements, 3, 2, 1, 1) = 0, "", OFFSET('IWP24'!Std2EmployeeRequirements, 3, 2, 1, 1))</f>
        <v/>
      </c>
      <c r="D318" s="82" t="str">
        <f ca="1">IF(OFFSET('IWP24'!Std2EmployeeRequirements, 3, 3, 1, 1) = 0, "", OFFSET('IWP24'!Std2EmployeeRequirements, 3, 3, 1, 1))</f>
        <v/>
      </c>
      <c r="E318" s="82" t="str">
        <f ca="1">IF(OFFSET('IWP24'!Std2EmployeeRequirements, 3, 4, 1, 1) = 0, "", OFFSET('IWP24'!Std2EmployeeRequirements, 3, 4, 1, 1))</f>
        <v/>
      </c>
      <c r="F318" s="82" t="str">
        <f ca="1">IF(OFFSET('IWP24'!Std2EmployeeRequirements, 3,5, 1, 1) = 0, "", OFFSET('IWP24'!Std2EmployeeRequirements, 3,5, 1, 1))</f>
        <v/>
      </c>
      <c r="G318" s="82" t="str">
        <f ca="1">IF(OFFSET('IWP24'!Std2EmployeeRequirements, 3,6, 1, 1) = 0, "", OFFSET('IWP24'!Std2EmployeeRequirements, 3,6, 1, 1))</f>
        <v/>
      </c>
      <c r="H318" s="82" t="str">
        <f ca="1">IF(OFFSET('IWP24'!Std2EmployeeRequirements, 3, 8, 1, 1) = 0, "", OFFSET('IWP24'!Std2EmployeeRequirements, 3, 8, 1, 1))</f>
        <v/>
      </c>
      <c r="I318" s="82" t="str">
        <f ca="1">IF(OFFSET('IWP24'!Std2EmployeeRequirements, 3, 9, 1, 1) = 0, "", OFFSET('IWP24'!Std2EmployeeRequirements, 3, 9, 1, 1))</f>
        <v/>
      </c>
      <c r="J318" s="82" t="str">
        <f ca="1">IF(OFFSET('IWP24'!Std2EmployeeRequirements, 3,10, 1, 1) = 0, "", OFFSET('IWP24'!Std2EmployeeRequirements, 3,10, 1, 1))</f>
        <v/>
      </c>
      <c r="K318" s="82" t="str">
        <f ca="1">IF(OFFSET('IWP24'!Std2EmployeeRequirements, 3, 11, 1, 1) = 0, "", OFFSET('IWP24'!Std2EmployeeRequirements, 3, 11, 1, 1))</f>
        <v/>
      </c>
      <c r="L318" s="87" t="str">
        <f ca="1">IF(OFFSET('IWP24'!Std2EmployeeRequirements, 3, 7, 1, 1) = 0, "", OFFSET('IWP24'!Std2EmployeeRequirements, 3, 7, 1, 1))</f>
        <v/>
      </c>
    </row>
    <row r="319" spans="1:12" x14ac:dyDescent="0.2">
      <c r="A319" s="73" t="s">
        <v>305</v>
      </c>
      <c r="B319" s="82" t="str">
        <f ca="1">IF(OFFSET('IWP24'!Std2EmployeeRequirements, 4, 0, 1, 1) = 0, "", OFFSET('IWP24'!Std2EmployeeRequirements, 4, 0, 1, 1))</f>
        <v/>
      </c>
      <c r="C319" s="82" t="str">
        <f ca="1">IF(OFFSET('IWP24'!Std2EmployeeRequirements, 4, 2, 1, 1) = 0, "", OFFSET('IWP24'!Std2EmployeeRequirements, 4, 2, 1, 1))</f>
        <v/>
      </c>
      <c r="D319" s="82" t="str">
        <f ca="1">IF(OFFSET('IWP24'!Std2EmployeeRequirements, 4, 3, 1, 1) = 0, "", OFFSET('IWP24'!Std2EmployeeRequirements, 4, 3, 1, 1))</f>
        <v/>
      </c>
      <c r="E319" s="82" t="str">
        <f ca="1">IF(OFFSET('IWP24'!Std2EmployeeRequirements, 4, 4, 1, 1) = 0, "", OFFSET('IWP24'!Std2EmployeeRequirements, 4, 4, 1, 1))</f>
        <v/>
      </c>
      <c r="F319" s="82" t="str">
        <f ca="1">IF(OFFSET('IWP24'!Std2EmployeeRequirements, 4,5, 1, 1) = 0, "", OFFSET('IWP24'!Std2EmployeeRequirements, 4,5, 1, 1))</f>
        <v/>
      </c>
      <c r="G319" s="82" t="str">
        <f ca="1">IF(OFFSET('IWP24'!Std2EmployeeRequirements, 4,6, 1, 1) = 0, "", OFFSET('IWP24'!Std2EmployeeRequirements, 4,6, 1, 1))</f>
        <v/>
      </c>
      <c r="H319" s="82" t="str">
        <f ca="1">IF(OFFSET('IWP24'!Std2EmployeeRequirements, 4, 8, 1, 1) = 0, "", OFFSET('IWP24'!Std2EmployeeRequirements, 4, 8, 1, 1))</f>
        <v/>
      </c>
      <c r="I319" s="82" t="str">
        <f ca="1">IF(OFFSET('IWP24'!Std2EmployeeRequirements, 4, 9, 1, 1) = 0, "", OFFSET('IWP24'!Std2EmployeeRequirements, 4, 9, 1, 1))</f>
        <v/>
      </c>
      <c r="J319" s="82" t="str">
        <f ca="1">IF(OFFSET('IWP24'!Std2EmployeeRequirements, 4,10, 1, 1) = 0, "", OFFSET('IWP24'!Std2EmployeeRequirements, 4,10, 1, 1))</f>
        <v/>
      </c>
      <c r="K319" s="82" t="str">
        <f ca="1">IF(OFFSET('IWP24'!Std2EmployeeRequirements, 4, 11, 1, 1) = 0, "", OFFSET('IWP24'!Std2EmployeeRequirements, 4, 11, 1, 1))</f>
        <v/>
      </c>
      <c r="L319" s="87" t="str">
        <f ca="1">IF(OFFSET('IWP24'!Std2EmployeeRequirements, 4, 7, 1, 1) = 0, "", OFFSET('IWP24'!Std2EmployeeRequirements, 4, 7, 1, 1))</f>
        <v/>
      </c>
    </row>
    <row r="320" spans="1:12" x14ac:dyDescent="0.2">
      <c r="A320" s="73" t="s">
        <v>305</v>
      </c>
      <c r="B320" s="82" t="str">
        <f ca="1">IF(OFFSET('IWP24'!Std2EmployeeRequirements, 5, 0, 1, 1) = 0, "", OFFSET('IWP24'!Std2EmployeeRequirements, 5, 0, 1, 1))</f>
        <v/>
      </c>
      <c r="C320" s="82" t="str">
        <f ca="1">IF(OFFSET('IWP24'!Std2EmployeeRequirements, 5, 2, 1, 1) = 0, "", OFFSET('IWP24'!Std2EmployeeRequirements, 5, 2, 1, 1))</f>
        <v/>
      </c>
      <c r="D320" s="82" t="str">
        <f ca="1">IF(OFFSET('IWP24'!Std2EmployeeRequirements, 5, 3, 1, 1) = 0, "", OFFSET('IWP24'!Std2EmployeeRequirements, 5, 3, 1, 1))</f>
        <v/>
      </c>
      <c r="E320" s="82" t="str">
        <f ca="1">IF(OFFSET('IWP24'!Std2EmployeeRequirements, 5, 4, 1, 1) = 0, "", OFFSET('IWP24'!Std2EmployeeRequirements, 5, 4, 1, 1))</f>
        <v/>
      </c>
      <c r="F320" s="82" t="str">
        <f ca="1">IF(OFFSET('IWP24'!Std2EmployeeRequirements, 5,5, 1, 1) = 0, "", OFFSET('IWP24'!Std2EmployeeRequirements, 5,5, 1, 1))</f>
        <v/>
      </c>
      <c r="G320" s="82" t="str">
        <f ca="1">IF(OFFSET('IWP24'!Std2EmployeeRequirements, 5,6, 1, 1) = 0, "", OFFSET('IWP24'!Std2EmployeeRequirements, 5,6, 1, 1))</f>
        <v/>
      </c>
      <c r="H320" s="82" t="str">
        <f ca="1">IF(OFFSET('IWP24'!Std2EmployeeRequirements, 5, 8, 1, 1) = 0, "", OFFSET('IWP24'!Std2EmployeeRequirements, 5, 8, 1, 1))</f>
        <v/>
      </c>
      <c r="I320" s="82" t="str">
        <f ca="1">IF(OFFSET('IWP24'!Std2EmployeeRequirements, 5, 9, 1, 1) = 0, "", OFFSET('IWP24'!Std2EmployeeRequirements, 5, 9, 1, 1))</f>
        <v/>
      </c>
      <c r="J320" s="82" t="str">
        <f ca="1">IF(OFFSET('IWP24'!Std2EmployeeRequirements, 5,10, 1, 1) = 0, "", OFFSET('IWP24'!Std2EmployeeRequirements, 5,10, 1, 1))</f>
        <v/>
      </c>
      <c r="K320" s="82" t="str">
        <f ca="1">IF(OFFSET('IWP24'!Std2EmployeeRequirements, 5, 11, 1, 1) = 0, "", OFFSET('IWP24'!Std2EmployeeRequirements, 5, 11, 1, 1))</f>
        <v/>
      </c>
      <c r="L320" s="87" t="str">
        <f ca="1">IF(OFFSET('IWP24'!Std2EmployeeRequirements, 5, 7, 1, 1) = 0, "", OFFSET('IWP24'!Std2EmployeeRequirements, 5, 7, 1, 1))</f>
        <v/>
      </c>
    </row>
    <row r="321" spans="1:12" x14ac:dyDescent="0.2">
      <c r="A321" s="73" t="s">
        <v>305</v>
      </c>
      <c r="B321" s="82" t="str">
        <f ca="1">IF(OFFSET('IWP24'!Std2EmployeeRequirements, 6, 0, 1, 1) = 0, "", OFFSET('IWP24'!Std2EmployeeRequirements, 6, 0, 1, 1))</f>
        <v/>
      </c>
      <c r="C321" s="82" t="str">
        <f ca="1">IF(OFFSET('IWP24'!Std2EmployeeRequirements, 6, 2, 1, 1) = 0, "", OFFSET('IWP24'!Std2EmployeeRequirements, 6, 2, 1, 1))</f>
        <v/>
      </c>
      <c r="D321" s="82" t="str">
        <f ca="1">IF(OFFSET('IWP24'!Std2EmployeeRequirements, 6, 3, 1, 1) = 0, "", OFFSET('IWP24'!Std2EmployeeRequirements, 6, 3, 1, 1))</f>
        <v/>
      </c>
      <c r="E321" s="82" t="str">
        <f ca="1">IF(OFFSET('IWP24'!Std2EmployeeRequirements, 6, 4, 1, 1) = 0, "", OFFSET('IWP24'!Std2EmployeeRequirements, 6, 4, 1, 1))</f>
        <v/>
      </c>
      <c r="F321" s="82" t="str">
        <f ca="1">IF(OFFSET('IWP24'!Std2EmployeeRequirements, 6,5, 1, 1) = 0, "", OFFSET('IWP24'!Std2EmployeeRequirements, 6,5, 1, 1))</f>
        <v/>
      </c>
      <c r="G321" s="82" t="str">
        <f ca="1">IF(OFFSET('IWP24'!Std2EmployeeRequirements, 6,6, 1, 1) = 0, "", OFFSET('IWP24'!Std2EmployeeRequirements, 6,6, 1, 1))</f>
        <v/>
      </c>
      <c r="H321" s="82" t="str">
        <f ca="1">IF(OFFSET('IWP24'!Std2EmployeeRequirements, 6, 8, 1, 1) = 0, "", OFFSET('IWP24'!Std2EmployeeRequirements, 6, 8, 1, 1))</f>
        <v/>
      </c>
      <c r="I321" s="82" t="str">
        <f ca="1">IF(OFFSET('IWP24'!Std2EmployeeRequirements, 6, 9, 1, 1) = 0, "", OFFSET('IWP24'!Std2EmployeeRequirements, 6, 9, 1, 1))</f>
        <v/>
      </c>
      <c r="J321" s="82" t="str">
        <f ca="1">IF(OFFSET('IWP24'!Std2EmployeeRequirements, 6,10, 1, 1) = 0, "", OFFSET('IWP24'!Std2EmployeeRequirements, 6,10, 1, 1))</f>
        <v/>
      </c>
      <c r="K321" s="82" t="str">
        <f ca="1">IF(OFFSET('IWP24'!Std2EmployeeRequirements, 6, 11, 1, 1) = 0, "", OFFSET('IWP24'!Std2EmployeeRequirements, 6, 11, 1, 1))</f>
        <v/>
      </c>
      <c r="L321" s="87" t="str">
        <f ca="1">IF(OFFSET('IWP24'!Std2EmployeeRequirements, 6, 7, 1, 1) = 0, "", OFFSET('IWP24'!Std2EmployeeRequirements, 6, 7, 1, 1))</f>
        <v/>
      </c>
    </row>
    <row r="322" spans="1:12" x14ac:dyDescent="0.2">
      <c r="A322" s="73" t="s">
        <v>305</v>
      </c>
      <c r="B322" s="82" t="str">
        <f ca="1">IF(OFFSET('IWP24'!Std2EmployeeRequirements, 7, 0, 1, 1) = 0, "", OFFSET('IWP24'!Std2EmployeeRequirements, 7, 0, 1, 1))</f>
        <v/>
      </c>
      <c r="C322" s="82" t="str">
        <f ca="1">IF(OFFSET('IWP24'!Std2EmployeeRequirements, 7, 2, 1, 1) = 0, "", OFFSET('IWP24'!Std2EmployeeRequirements, 7, 2, 1, 1))</f>
        <v/>
      </c>
      <c r="D322" s="82" t="str">
        <f ca="1">IF(OFFSET('IWP24'!Std2EmployeeRequirements, 7, 3, 1, 1) = 0, "", OFFSET('IWP24'!Std2EmployeeRequirements, 7, 3, 1, 1))</f>
        <v/>
      </c>
      <c r="E322" s="82" t="str">
        <f ca="1">IF(OFFSET('IWP24'!Std2EmployeeRequirements, 7, 4, 1, 1) = 0, "", OFFSET('IWP24'!Std2EmployeeRequirements, 7, 4, 1, 1))</f>
        <v/>
      </c>
      <c r="F322" s="82" t="str">
        <f ca="1">IF(OFFSET('IWP24'!Std2EmployeeRequirements, 7,5, 1, 1) = 0, "", OFFSET('IWP24'!Std2EmployeeRequirements, 7,5, 1, 1))</f>
        <v/>
      </c>
      <c r="G322" s="82" t="str">
        <f ca="1">IF(OFFSET('IWP24'!Std2EmployeeRequirements, 7,6, 1, 1) = 0, "", OFFSET('IWP24'!Std2EmployeeRequirements, 7,6, 1, 1))</f>
        <v/>
      </c>
      <c r="H322" s="82" t="str">
        <f ca="1">IF(OFFSET('IWP24'!Std2EmployeeRequirements, 7, 8, 1, 1) = 0, "", OFFSET('IWP24'!Std2EmployeeRequirements, 7, 8, 1, 1))</f>
        <v/>
      </c>
      <c r="I322" s="82" t="str">
        <f ca="1">IF(OFFSET('IWP24'!Std2EmployeeRequirements, 7, 9, 1, 1) = 0, "", OFFSET('IWP24'!Std2EmployeeRequirements, 7, 9, 1, 1))</f>
        <v/>
      </c>
      <c r="J322" s="82" t="str">
        <f ca="1">IF(OFFSET('IWP24'!Std2EmployeeRequirements, 7,10, 1, 1) = 0, "", OFFSET('IWP24'!Std2EmployeeRequirements, 7,10, 1, 1))</f>
        <v/>
      </c>
      <c r="K322" s="82" t="str">
        <f ca="1">IF(OFFSET('IWP24'!Std2EmployeeRequirements, 7, 11, 1, 1) = 0, "", OFFSET('IWP24'!Std2EmployeeRequirements, 7, 11, 1, 1))</f>
        <v/>
      </c>
      <c r="L322" s="87" t="str">
        <f ca="1">IF(OFFSET('IWP24'!Std2EmployeeRequirements, 7, 7, 1, 1) = 0, "", OFFSET('IWP24'!Std2EmployeeRequirements, 7, 7, 1, 1))</f>
        <v/>
      </c>
    </row>
    <row r="323" spans="1:12" x14ac:dyDescent="0.2">
      <c r="A323" s="73" t="s">
        <v>305</v>
      </c>
      <c r="B323" s="82" t="str">
        <f ca="1">IF(OFFSET('IWP24'!Std2EmployeeRequirements, 8, 0, 1, 1) = 0, "", OFFSET('IWP24'!Std2EmployeeRequirements, 8, 0, 1, 1))</f>
        <v/>
      </c>
      <c r="C323" s="82" t="str">
        <f ca="1">IF(OFFSET('IWP24'!Std2EmployeeRequirements, 8, 2, 1, 1) = 0, "", OFFSET('IWP24'!Std2EmployeeRequirements, 8, 2, 1, 1))</f>
        <v/>
      </c>
      <c r="D323" s="82" t="str">
        <f ca="1">IF(OFFSET('IWP24'!Std2EmployeeRequirements, 8, 3, 1, 1) = 0, "", OFFSET('IWP24'!Std2EmployeeRequirements, 8, 3, 1, 1))</f>
        <v/>
      </c>
      <c r="E323" s="82" t="str">
        <f ca="1">IF(OFFSET('IWP24'!Std2EmployeeRequirements, 8, 4, 1, 1) = 0, "", OFFSET('IWP24'!Std2EmployeeRequirements, 8, 4, 1, 1))</f>
        <v/>
      </c>
      <c r="F323" s="82" t="str">
        <f ca="1">IF(OFFSET('IWP24'!Std2EmployeeRequirements, 8,5, 1, 1) = 0, "", OFFSET('IWP24'!Std2EmployeeRequirements, 8,5, 1, 1))</f>
        <v/>
      </c>
      <c r="G323" s="82" t="str">
        <f ca="1">IF(OFFSET('IWP24'!Std2EmployeeRequirements, 8,6, 1, 1) = 0, "", OFFSET('IWP24'!Std2EmployeeRequirements, 8,6, 1, 1))</f>
        <v/>
      </c>
      <c r="H323" s="82" t="str">
        <f ca="1">IF(OFFSET('IWP24'!Std2EmployeeRequirements, 8, 8, 1, 1) = 0, "", OFFSET('IWP24'!Std2EmployeeRequirements, 8, 8, 1, 1))</f>
        <v/>
      </c>
      <c r="I323" s="82" t="str">
        <f ca="1">IF(OFFSET('IWP24'!Std2EmployeeRequirements, 8, 9, 1, 1) = 0, "", OFFSET('IWP24'!Std2EmployeeRequirements, 8, 9, 1, 1))</f>
        <v/>
      </c>
      <c r="J323" s="82" t="str">
        <f ca="1">IF(OFFSET('IWP24'!Std2EmployeeRequirements, 8,10, 1, 1) = 0, "", OFFSET('IWP24'!Std2EmployeeRequirements, 8,10, 1, 1))</f>
        <v/>
      </c>
      <c r="K323" s="82" t="str">
        <f ca="1">IF(OFFSET('IWP24'!Std2EmployeeRequirements, 8, 11, 1, 1) = 0, "", OFFSET('IWP24'!Std2EmployeeRequirements, 8, 11, 1, 1))</f>
        <v/>
      </c>
      <c r="L323" s="87" t="str">
        <f ca="1">IF(OFFSET('IWP24'!Std2EmployeeRequirements, 8, 7, 1, 1) = 0, "", OFFSET('IWP24'!Std2EmployeeRequirements, 8, 7, 1, 1))</f>
        <v/>
      </c>
    </row>
    <row r="324" spans="1:12" x14ac:dyDescent="0.2">
      <c r="A324" s="73" t="s">
        <v>305</v>
      </c>
      <c r="B324" s="82" t="str">
        <f ca="1">IF(OFFSET('IWP24'!Std2EmployeeRequirements, 9, 0, 1, 1) = 0, "", OFFSET('IWP24'!Std2EmployeeRequirements, 9, 0, 1, 1))</f>
        <v/>
      </c>
      <c r="C324" s="82" t="str">
        <f ca="1">IF(OFFSET('IWP24'!Std2EmployeeRequirements, 9, 2, 1, 1) = 0, "", OFFSET('IWP24'!Std2EmployeeRequirements, 9, 2, 1, 1))</f>
        <v/>
      </c>
      <c r="D324" s="82" t="str">
        <f ca="1">IF(OFFSET('IWP24'!Std2EmployeeRequirements, 9, 3, 1, 1) = 0, "", OFFSET('IWP24'!Std2EmployeeRequirements, 9, 3, 1, 1))</f>
        <v/>
      </c>
      <c r="E324" s="82" t="str">
        <f ca="1">IF(OFFSET('IWP24'!Std2EmployeeRequirements, 9, 4, 1, 1) = 0, "", OFFSET('IWP24'!Std2EmployeeRequirements, 9, 4, 1, 1))</f>
        <v/>
      </c>
      <c r="F324" s="82" t="str">
        <f ca="1">IF(OFFSET('IWP24'!Std2EmployeeRequirements, 9,5, 1, 1) = 0, "", OFFSET('IWP24'!Std2EmployeeRequirements, 9,5, 1, 1))</f>
        <v/>
      </c>
      <c r="G324" s="82" t="str">
        <f ca="1">IF(OFFSET('IWP24'!Std2EmployeeRequirements, 9,6, 1, 1) = 0, "", OFFSET('IWP24'!Std2EmployeeRequirements, 9,6, 1, 1))</f>
        <v/>
      </c>
      <c r="H324" s="82" t="str">
        <f ca="1">IF(OFFSET('IWP24'!Std2EmployeeRequirements, 9, 8, 1, 1) = 0, "", OFFSET('IWP24'!Std2EmployeeRequirements, 9, 8, 1, 1))</f>
        <v/>
      </c>
      <c r="I324" s="82" t="str">
        <f ca="1">IF(OFFSET('IWP24'!Std2EmployeeRequirements, 9, 9, 1, 1) = 0, "", OFFSET('IWP24'!Std2EmployeeRequirements, 9, 9, 1, 1))</f>
        <v/>
      </c>
      <c r="J324" s="82" t="str">
        <f ca="1">IF(OFFSET('IWP24'!Std2EmployeeRequirements, 9,10, 1, 1) = 0, "", OFFSET('IWP24'!Std2EmployeeRequirements, 9,10, 1, 1))</f>
        <v/>
      </c>
      <c r="K324" s="82" t="str">
        <f ca="1">IF(OFFSET('IWP24'!Std2EmployeeRequirements, 9, 11, 1, 1) = 0, "", OFFSET('IWP24'!Std2EmployeeRequirements, 9, 11, 1, 1))</f>
        <v/>
      </c>
      <c r="L324" s="87" t="str">
        <f ca="1">IF(OFFSET('IWP24'!Std2EmployeeRequirements, 9, 7, 1, 1) = 0, "", OFFSET('IWP24'!Std2EmployeeRequirements, 9, 7, 1, 1))</f>
        <v/>
      </c>
    </row>
    <row r="325" spans="1:12" x14ac:dyDescent="0.2">
      <c r="A325" s="73" t="s">
        <v>306</v>
      </c>
      <c r="B325" s="82" t="str">
        <f ca="1">IF(OFFSET('IWP25'!Std2EmployeeRequirements, 0, 0, 1, 1) = 0, "", OFFSET('IWP25'!Std2EmployeeRequirements, 0, 0, 1, 1))</f>
        <v/>
      </c>
      <c r="C325" s="82" t="str">
        <f ca="1">IF(OFFSET('IWP25'!Std2EmployeeRequirements, 0, 2, 1, 1) = 0, "", OFFSET('IWP25'!Std2EmployeeRequirements, 0, 2, 1, 1))</f>
        <v/>
      </c>
      <c r="D325" s="82" t="str">
        <f ca="1">IF(OFFSET('IWP25'!Std2EmployeeRequirements, 0, 3, 1, 1) = 0, "", OFFSET('IWP25'!Std2EmployeeRequirements, 0, 3, 1, 1))</f>
        <v/>
      </c>
      <c r="E325" s="82" t="str">
        <f ca="1">IF(OFFSET('IWP25'!Std2EmployeeRequirements, 0, 4, 1, 1) = 0, "", OFFSET('IWP25'!Std2EmployeeRequirements, 0, 4, 1, 1))</f>
        <v/>
      </c>
      <c r="F325" s="82" t="str">
        <f ca="1">IF(OFFSET('IWP25'!Std2EmployeeRequirements, 0,5, 1, 1) = 0, "", OFFSET('IWP25'!Std2EmployeeRequirements, 0,5, 1, 1))</f>
        <v/>
      </c>
      <c r="G325" s="82" t="str">
        <f ca="1">IF(OFFSET('IWP25'!Std2EmployeeRequirements, 0,6, 1, 1) = 0, "", OFFSET('IWP25'!Std2EmployeeRequirements, 0,6, 1, 1))</f>
        <v/>
      </c>
      <c r="H325" s="82" t="str">
        <f ca="1">IF(OFFSET('IWP25'!Std2EmployeeRequirements, 0, 8, 1, 1) = 0, "", OFFSET('IWP25'!Std2EmployeeRequirements, 0, 8, 1, 1))</f>
        <v/>
      </c>
      <c r="I325" s="82" t="str">
        <f ca="1">IF(OFFSET('IWP25'!Std2EmployeeRequirements, 0, 9, 1, 1) = 0, "", OFFSET('IWP25'!Std2EmployeeRequirements, 0, 9, 1, 1))</f>
        <v/>
      </c>
      <c r="J325" s="82" t="str">
        <f ca="1">IF(OFFSET('IWP25'!Std2EmployeeRequirements, 0,10, 1, 1) = 0, "", OFFSET('IWP25'!Std2EmployeeRequirements, 0,10, 1, 1))</f>
        <v/>
      </c>
      <c r="K325" s="82" t="str">
        <f ca="1">IF(OFFSET('IWP25'!Std2EmployeeRequirements, 0, 11, 1, 1) = 0, "", OFFSET('IWP25'!Std2EmployeeRequirements, 0, 11, 1, 1))</f>
        <v/>
      </c>
      <c r="L325" s="87" t="str">
        <f ca="1">IF(OFFSET('IWP25'!Std2EmployeeRequirements, 0, 7, 1, 1) = 0, "", OFFSET('IWP25'!Std2EmployeeRequirements, 0, 7, 1, 1))</f>
        <v/>
      </c>
    </row>
    <row r="326" spans="1:12" x14ac:dyDescent="0.2">
      <c r="A326" s="73" t="s">
        <v>306</v>
      </c>
      <c r="B326" s="82" t="str">
        <f ca="1">IF(OFFSET('IWP25'!Std2EmployeeRequirements, 1, 0, 1, 1) = 0, "", OFFSET('IWP25'!Std2EmployeeRequirements, 1, 0, 1, 1))</f>
        <v/>
      </c>
      <c r="C326" s="82" t="str">
        <f ca="1">IF(OFFSET('IWP25'!Std2EmployeeRequirements, 1, 2, 1, 1) = 0, "", OFFSET('IWP25'!Std2EmployeeRequirements, 1, 2, 1, 1))</f>
        <v/>
      </c>
      <c r="D326" s="82" t="str">
        <f ca="1">IF(OFFSET('IWP25'!Std2EmployeeRequirements, 1, 3, 1, 1) = 0, "", OFFSET('IWP25'!Std2EmployeeRequirements, 1, 3, 1, 1))</f>
        <v/>
      </c>
      <c r="E326" s="82" t="str">
        <f ca="1">IF(OFFSET('IWP25'!Std2EmployeeRequirements, 1, 4, 1, 1) = 0, "", OFFSET('IWP25'!Std2EmployeeRequirements, 1, 4, 1, 1))</f>
        <v/>
      </c>
      <c r="F326" s="82" t="str">
        <f ca="1">IF(OFFSET('IWP25'!Std2EmployeeRequirements, 1,5, 1, 1) = 0, "", OFFSET('IWP25'!Std2EmployeeRequirements, 1,5, 1, 1))</f>
        <v/>
      </c>
      <c r="G326" s="82" t="str">
        <f ca="1">IF(OFFSET('IWP25'!Std2EmployeeRequirements, 1,6, 1, 1) = 0, "", OFFSET('IWP25'!Std2EmployeeRequirements, 1,6, 1, 1))</f>
        <v/>
      </c>
      <c r="H326" s="82" t="str">
        <f ca="1">IF(OFFSET('IWP25'!Std2EmployeeRequirements, 1, 8, 1, 1) = 0, "", OFFSET('IWP25'!Std2EmployeeRequirements, 1, 8, 1, 1))</f>
        <v/>
      </c>
      <c r="I326" s="82" t="str">
        <f ca="1">IF(OFFSET('IWP25'!Std2EmployeeRequirements, 1, 9, 1, 1) = 0, "", OFFSET('IWP25'!Std2EmployeeRequirements, 1, 9, 1, 1))</f>
        <v/>
      </c>
      <c r="J326" s="82" t="str">
        <f ca="1">IF(OFFSET('IWP25'!Std2EmployeeRequirements, 1,10, 1, 1) = 0, "", OFFSET('IWP25'!Std2EmployeeRequirements, 1,10, 1, 1))</f>
        <v/>
      </c>
      <c r="K326" s="82" t="str">
        <f ca="1">IF(OFFSET('IWP25'!Std2EmployeeRequirements, 1, 11, 1, 1) = 0, "", OFFSET('IWP25'!Std2EmployeeRequirements, 1, 11, 1, 1))</f>
        <v/>
      </c>
      <c r="L326" s="87" t="str">
        <f ca="1">IF(OFFSET('IWP25'!Std2EmployeeRequirements, 1, 7, 1, 1) = 0, "", OFFSET('IWP25'!Std2EmployeeRequirements, 1, 7, 1, 1))</f>
        <v/>
      </c>
    </row>
    <row r="327" spans="1:12" x14ac:dyDescent="0.2">
      <c r="A327" s="73" t="s">
        <v>306</v>
      </c>
      <c r="B327" s="82" t="str">
        <f ca="1">IF(OFFSET('IWP25'!Std2EmployeeRequirements, 2, 0, 1, 1) = 0, "", OFFSET('IWP25'!Std2EmployeeRequirements, 2, 0, 1, 1))</f>
        <v/>
      </c>
      <c r="C327" s="82" t="str">
        <f ca="1">IF(OFFSET('IWP25'!Std2EmployeeRequirements, 2, 2, 1, 1) = 0, "", OFFSET('IWP25'!Std2EmployeeRequirements, 2, 2, 1, 1))</f>
        <v/>
      </c>
      <c r="D327" s="82" t="str">
        <f ca="1">IF(OFFSET('IWP25'!Std2EmployeeRequirements, 2, 3, 1, 1) = 0, "", OFFSET('IWP25'!Std2EmployeeRequirements, 2, 3, 1, 1))</f>
        <v/>
      </c>
      <c r="E327" s="82" t="str">
        <f ca="1">IF(OFFSET('IWP25'!Std2EmployeeRequirements, 2, 4, 1, 1) = 0, "", OFFSET('IWP25'!Std2EmployeeRequirements, 2, 4, 1, 1))</f>
        <v/>
      </c>
      <c r="F327" s="82" t="str">
        <f ca="1">IF(OFFSET('IWP25'!Std2EmployeeRequirements, 2,5, 1, 1) = 0, "", OFFSET('IWP25'!Std2EmployeeRequirements, 2,5, 1, 1))</f>
        <v/>
      </c>
      <c r="G327" s="82" t="str">
        <f ca="1">IF(OFFSET('IWP25'!Std2EmployeeRequirements, 2,6, 1, 1) = 0, "", OFFSET('IWP25'!Std2EmployeeRequirements, 2,6, 1, 1))</f>
        <v/>
      </c>
      <c r="H327" s="82" t="str">
        <f ca="1">IF(OFFSET('IWP25'!Std2EmployeeRequirements, 2, 8, 1, 1) = 0, "", OFFSET('IWP25'!Std2EmployeeRequirements, 2, 8, 1, 1))</f>
        <v/>
      </c>
      <c r="I327" s="82" t="str">
        <f ca="1">IF(OFFSET('IWP25'!Std2EmployeeRequirements, 2, 9, 1, 1) = 0, "", OFFSET('IWP25'!Std2EmployeeRequirements, 2, 9, 1, 1))</f>
        <v/>
      </c>
      <c r="J327" s="82" t="str">
        <f ca="1">IF(OFFSET('IWP25'!Std2EmployeeRequirements, 2,10, 1, 1) = 0, "", OFFSET('IWP25'!Std2EmployeeRequirements, 2,10, 1, 1))</f>
        <v/>
      </c>
      <c r="K327" s="82" t="str">
        <f ca="1">IF(OFFSET('IWP25'!Std2EmployeeRequirements, 2, 11, 1, 1) = 0, "", OFFSET('IWP25'!Std2EmployeeRequirements, 2, 11, 1, 1))</f>
        <v/>
      </c>
      <c r="L327" s="87" t="str">
        <f ca="1">IF(OFFSET('IWP25'!Std2EmployeeRequirements, 2, 7, 1, 1) = 0, "", OFFSET('IWP25'!Std2EmployeeRequirements, 2, 7, 1, 1))</f>
        <v/>
      </c>
    </row>
    <row r="328" spans="1:12" x14ac:dyDescent="0.2">
      <c r="A328" s="73" t="s">
        <v>306</v>
      </c>
      <c r="B328" s="82" t="str">
        <f ca="1">IF(OFFSET('IWP25'!Std2EmployeeRequirements, 3, 0, 1, 1) = 0, "", OFFSET('IWP25'!Std2EmployeeRequirements, 3, 0, 1, 1))</f>
        <v/>
      </c>
      <c r="C328" s="82" t="str">
        <f ca="1">IF(OFFSET('IWP25'!Std2EmployeeRequirements, 3, 2, 1, 1) = 0, "", OFFSET('IWP25'!Std2EmployeeRequirements, 3, 2, 1, 1))</f>
        <v/>
      </c>
      <c r="D328" s="82" t="str">
        <f ca="1">IF(OFFSET('IWP25'!Std2EmployeeRequirements, 3, 3, 1, 1) = 0, "", OFFSET('IWP25'!Std2EmployeeRequirements, 3, 3, 1, 1))</f>
        <v/>
      </c>
      <c r="E328" s="82" t="str">
        <f ca="1">IF(OFFSET('IWP25'!Std2EmployeeRequirements, 3, 4, 1, 1) = 0, "", OFFSET('IWP25'!Std2EmployeeRequirements, 3, 4, 1, 1))</f>
        <v/>
      </c>
      <c r="F328" s="82" t="str">
        <f ca="1">IF(OFFSET('IWP25'!Std2EmployeeRequirements, 3,5, 1, 1) = 0, "", OFFSET('IWP25'!Std2EmployeeRequirements, 3,5, 1, 1))</f>
        <v/>
      </c>
      <c r="G328" s="82" t="str">
        <f ca="1">IF(OFFSET('IWP25'!Std2EmployeeRequirements, 3,6, 1, 1) = 0, "", OFFSET('IWP25'!Std2EmployeeRequirements, 3,6, 1, 1))</f>
        <v/>
      </c>
      <c r="H328" s="82" t="str">
        <f ca="1">IF(OFFSET('IWP25'!Std2EmployeeRequirements, 3, 8, 1, 1) = 0, "", OFFSET('IWP25'!Std2EmployeeRequirements, 3, 8, 1, 1))</f>
        <v/>
      </c>
      <c r="I328" s="82" t="str">
        <f ca="1">IF(OFFSET('IWP25'!Std2EmployeeRequirements, 3, 9, 1, 1) = 0, "", OFFSET('IWP25'!Std2EmployeeRequirements, 3, 9, 1, 1))</f>
        <v/>
      </c>
      <c r="J328" s="82" t="str">
        <f ca="1">IF(OFFSET('IWP25'!Std2EmployeeRequirements, 3,10, 1, 1) = 0, "", OFFSET('IWP25'!Std2EmployeeRequirements, 3,10, 1, 1))</f>
        <v/>
      </c>
      <c r="K328" s="82" t="str">
        <f ca="1">IF(OFFSET('IWP25'!Std2EmployeeRequirements, 3, 11, 1, 1) = 0, "", OFFSET('IWP25'!Std2EmployeeRequirements, 3, 11, 1, 1))</f>
        <v/>
      </c>
      <c r="L328" s="87" t="str">
        <f ca="1">IF(OFFSET('IWP25'!Std2EmployeeRequirements, 3, 7, 1, 1) = 0, "", OFFSET('IWP25'!Std2EmployeeRequirements, 3, 7, 1, 1))</f>
        <v/>
      </c>
    </row>
    <row r="329" spans="1:12" x14ac:dyDescent="0.2">
      <c r="A329" s="73" t="s">
        <v>306</v>
      </c>
      <c r="B329" s="82" t="str">
        <f ca="1">IF(OFFSET('IWP25'!Std2EmployeeRequirements, 4, 0, 1, 1) = 0, "", OFFSET('IWP25'!Std2EmployeeRequirements, 4, 0, 1, 1))</f>
        <v/>
      </c>
      <c r="C329" s="82" t="str">
        <f ca="1">IF(OFFSET('IWP25'!Std2EmployeeRequirements, 4, 2, 1, 1) = 0, "", OFFSET('IWP25'!Std2EmployeeRequirements, 4, 2, 1, 1))</f>
        <v/>
      </c>
      <c r="D329" s="82" t="str">
        <f ca="1">IF(OFFSET('IWP25'!Std2EmployeeRequirements, 4, 3, 1, 1) = 0, "", OFFSET('IWP25'!Std2EmployeeRequirements, 4, 3, 1, 1))</f>
        <v/>
      </c>
      <c r="E329" s="82" t="str">
        <f ca="1">IF(OFFSET('IWP25'!Std2EmployeeRequirements, 4, 4, 1, 1) = 0, "", OFFSET('IWP25'!Std2EmployeeRequirements, 4, 4, 1, 1))</f>
        <v/>
      </c>
      <c r="F329" s="82" t="str">
        <f ca="1">IF(OFFSET('IWP25'!Std2EmployeeRequirements, 4,5, 1, 1) = 0, "", OFFSET('IWP25'!Std2EmployeeRequirements, 4,5, 1, 1))</f>
        <v/>
      </c>
      <c r="G329" s="82" t="str">
        <f ca="1">IF(OFFSET('IWP25'!Std2EmployeeRequirements, 4,6, 1, 1) = 0, "", OFFSET('IWP25'!Std2EmployeeRequirements, 4,6, 1, 1))</f>
        <v/>
      </c>
      <c r="H329" s="82" t="str">
        <f ca="1">IF(OFFSET('IWP25'!Std2EmployeeRequirements, 4, 8, 1, 1) = 0, "", OFFSET('IWP25'!Std2EmployeeRequirements, 4, 8, 1, 1))</f>
        <v/>
      </c>
      <c r="I329" s="82" t="str">
        <f ca="1">IF(OFFSET('IWP25'!Std2EmployeeRequirements, 4, 9, 1, 1) = 0, "", OFFSET('IWP25'!Std2EmployeeRequirements, 4, 9, 1, 1))</f>
        <v/>
      </c>
      <c r="J329" s="82" t="str">
        <f ca="1">IF(OFFSET('IWP25'!Std2EmployeeRequirements, 4,10, 1, 1) = 0, "", OFFSET('IWP25'!Std2EmployeeRequirements, 4,10, 1, 1))</f>
        <v/>
      </c>
      <c r="K329" s="82" t="str">
        <f ca="1">IF(OFFSET('IWP25'!Std2EmployeeRequirements, 4, 11, 1, 1) = 0, "", OFFSET('IWP25'!Std2EmployeeRequirements, 4, 11, 1, 1))</f>
        <v/>
      </c>
      <c r="L329" s="87" t="str">
        <f ca="1">IF(OFFSET('IWP25'!Std2EmployeeRequirements, 4, 7, 1, 1) = 0, "", OFFSET('IWP25'!Std2EmployeeRequirements, 4, 7, 1, 1))</f>
        <v/>
      </c>
    </row>
    <row r="330" spans="1:12" x14ac:dyDescent="0.2">
      <c r="A330" s="73" t="s">
        <v>306</v>
      </c>
      <c r="B330" s="82" t="str">
        <f ca="1">IF(OFFSET('IWP25'!Std2EmployeeRequirements, 5, 0, 1, 1) = 0, "", OFFSET('IWP25'!Std2EmployeeRequirements, 5, 0, 1, 1))</f>
        <v/>
      </c>
      <c r="C330" s="82" t="str">
        <f ca="1">IF(OFFSET('IWP25'!Std2EmployeeRequirements, 5, 2, 1, 1) = 0, "", OFFSET('IWP25'!Std2EmployeeRequirements, 5, 2, 1, 1))</f>
        <v/>
      </c>
      <c r="D330" s="82" t="str">
        <f ca="1">IF(OFFSET('IWP25'!Std2EmployeeRequirements, 5, 3, 1, 1) = 0, "", OFFSET('IWP25'!Std2EmployeeRequirements, 5, 3, 1, 1))</f>
        <v/>
      </c>
      <c r="E330" s="82" t="str">
        <f ca="1">IF(OFFSET('IWP25'!Std2EmployeeRequirements, 5, 4, 1, 1) = 0, "", OFFSET('IWP25'!Std2EmployeeRequirements, 5, 4, 1, 1))</f>
        <v/>
      </c>
      <c r="F330" s="82" t="str">
        <f ca="1">IF(OFFSET('IWP25'!Std2EmployeeRequirements, 5,5, 1, 1) = 0, "", OFFSET('IWP25'!Std2EmployeeRequirements, 5,5, 1, 1))</f>
        <v/>
      </c>
      <c r="G330" s="82" t="str">
        <f ca="1">IF(OFFSET('IWP25'!Std2EmployeeRequirements, 5,6, 1, 1) = 0, "", OFFSET('IWP25'!Std2EmployeeRequirements, 5,6, 1, 1))</f>
        <v/>
      </c>
      <c r="H330" s="82" t="str">
        <f ca="1">IF(OFFSET('IWP25'!Std2EmployeeRequirements, 5, 8, 1, 1) = 0, "", OFFSET('IWP25'!Std2EmployeeRequirements, 5, 8, 1, 1))</f>
        <v/>
      </c>
      <c r="I330" s="82" t="str">
        <f ca="1">IF(OFFSET('IWP25'!Std2EmployeeRequirements, 5, 9, 1, 1) = 0, "", OFFSET('IWP25'!Std2EmployeeRequirements, 5, 9, 1, 1))</f>
        <v/>
      </c>
      <c r="J330" s="82" t="str">
        <f ca="1">IF(OFFSET('IWP25'!Std2EmployeeRequirements, 5,10, 1, 1) = 0, "", OFFSET('IWP25'!Std2EmployeeRequirements, 5,10, 1, 1))</f>
        <v/>
      </c>
      <c r="K330" s="82" t="str">
        <f ca="1">IF(OFFSET('IWP25'!Std2EmployeeRequirements, 5, 11, 1, 1) = 0, "", OFFSET('IWP25'!Std2EmployeeRequirements, 5, 11, 1, 1))</f>
        <v/>
      </c>
      <c r="L330" s="87" t="str">
        <f ca="1">IF(OFFSET('IWP25'!Std2EmployeeRequirements, 5, 7, 1, 1) = 0, "", OFFSET('IWP25'!Std2EmployeeRequirements, 5, 7, 1, 1))</f>
        <v/>
      </c>
    </row>
    <row r="331" spans="1:12" x14ac:dyDescent="0.2">
      <c r="A331" s="73" t="s">
        <v>306</v>
      </c>
      <c r="B331" s="82" t="str">
        <f ca="1">IF(OFFSET('IWP25'!Std2EmployeeRequirements, 6, 0, 1, 1) = 0, "", OFFSET('IWP25'!Std2EmployeeRequirements, 6, 0, 1, 1))</f>
        <v/>
      </c>
      <c r="C331" s="82" t="str">
        <f ca="1">IF(OFFSET('IWP25'!Std2EmployeeRequirements, 6, 2, 1, 1) = 0, "", OFFSET('IWP25'!Std2EmployeeRequirements, 6, 2, 1, 1))</f>
        <v/>
      </c>
      <c r="D331" s="82" t="str">
        <f ca="1">IF(OFFSET('IWP25'!Std2EmployeeRequirements, 6, 3, 1, 1) = 0, "", OFFSET('IWP25'!Std2EmployeeRequirements, 6, 3, 1, 1))</f>
        <v/>
      </c>
      <c r="E331" s="82" t="str">
        <f ca="1">IF(OFFSET('IWP25'!Std2EmployeeRequirements, 6, 4, 1, 1) = 0, "", OFFSET('IWP25'!Std2EmployeeRequirements, 6, 4, 1, 1))</f>
        <v/>
      </c>
      <c r="F331" s="82" t="str">
        <f ca="1">IF(OFFSET('IWP25'!Std2EmployeeRequirements, 6,5, 1, 1) = 0, "", OFFSET('IWP25'!Std2EmployeeRequirements, 6,5, 1, 1))</f>
        <v/>
      </c>
      <c r="G331" s="82" t="str">
        <f ca="1">IF(OFFSET('IWP25'!Std2EmployeeRequirements, 6,6, 1, 1) = 0, "", OFFSET('IWP25'!Std2EmployeeRequirements, 6,6, 1, 1))</f>
        <v/>
      </c>
      <c r="H331" s="82" t="str">
        <f ca="1">IF(OFFSET('IWP25'!Std2EmployeeRequirements, 6, 8, 1, 1) = 0, "", OFFSET('IWP25'!Std2EmployeeRequirements, 6, 8, 1, 1))</f>
        <v/>
      </c>
      <c r="I331" s="82" t="str">
        <f ca="1">IF(OFFSET('IWP25'!Std2EmployeeRequirements, 6, 9, 1, 1) = 0, "", OFFSET('IWP25'!Std2EmployeeRequirements, 6, 9, 1, 1))</f>
        <v/>
      </c>
      <c r="J331" s="82" t="str">
        <f ca="1">IF(OFFSET('IWP25'!Std2EmployeeRequirements, 6,10, 1, 1) = 0, "", OFFSET('IWP25'!Std2EmployeeRequirements, 6,10, 1, 1))</f>
        <v/>
      </c>
      <c r="K331" s="82" t="str">
        <f ca="1">IF(OFFSET('IWP25'!Std2EmployeeRequirements, 6, 11, 1, 1) = 0, "", OFFSET('IWP25'!Std2EmployeeRequirements, 6, 11, 1, 1))</f>
        <v/>
      </c>
      <c r="L331" s="87" t="str">
        <f ca="1">IF(OFFSET('IWP25'!Std2EmployeeRequirements, 6, 7, 1, 1) = 0, "", OFFSET('IWP25'!Std2EmployeeRequirements, 6, 7, 1, 1))</f>
        <v/>
      </c>
    </row>
    <row r="332" spans="1:12" x14ac:dyDescent="0.2">
      <c r="A332" s="73" t="s">
        <v>306</v>
      </c>
      <c r="B332" s="82" t="str">
        <f ca="1">IF(OFFSET('IWP25'!Std2EmployeeRequirements, 7, 0, 1, 1) = 0, "", OFFSET('IWP25'!Std2EmployeeRequirements, 7, 0, 1, 1))</f>
        <v/>
      </c>
      <c r="C332" s="82" t="str">
        <f ca="1">IF(OFFSET('IWP25'!Std2EmployeeRequirements, 7, 2, 1, 1) = 0, "", OFFSET('IWP25'!Std2EmployeeRequirements, 7, 2, 1, 1))</f>
        <v/>
      </c>
      <c r="D332" s="82" t="str">
        <f ca="1">IF(OFFSET('IWP25'!Std2EmployeeRequirements, 7, 3, 1, 1) = 0, "", OFFSET('IWP25'!Std2EmployeeRequirements, 7, 3, 1, 1))</f>
        <v/>
      </c>
      <c r="E332" s="82" t="str">
        <f ca="1">IF(OFFSET('IWP25'!Std2EmployeeRequirements, 7, 4, 1, 1) = 0, "", OFFSET('IWP25'!Std2EmployeeRequirements, 7, 4, 1, 1))</f>
        <v/>
      </c>
      <c r="F332" s="82" t="str">
        <f ca="1">IF(OFFSET('IWP25'!Std2EmployeeRequirements, 7,5, 1, 1) = 0, "", OFFSET('IWP25'!Std2EmployeeRequirements, 7,5, 1, 1))</f>
        <v/>
      </c>
      <c r="G332" s="82" t="str">
        <f ca="1">IF(OFFSET('IWP25'!Std2EmployeeRequirements, 7,6, 1, 1) = 0, "", OFFSET('IWP25'!Std2EmployeeRequirements, 7,6, 1, 1))</f>
        <v/>
      </c>
      <c r="H332" s="82" t="str">
        <f ca="1">IF(OFFSET('IWP25'!Std2EmployeeRequirements, 7, 8, 1, 1) = 0, "", OFFSET('IWP25'!Std2EmployeeRequirements, 7, 8, 1, 1))</f>
        <v/>
      </c>
      <c r="I332" s="82" t="str">
        <f ca="1">IF(OFFSET('IWP25'!Std2EmployeeRequirements, 7, 9, 1, 1) = 0, "", OFFSET('IWP25'!Std2EmployeeRequirements, 7, 9, 1, 1))</f>
        <v/>
      </c>
      <c r="J332" s="82" t="str">
        <f ca="1">IF(OFFSET('IWP25'!Std2EmployeeRequirements, 7,10, 1, 1) = 0, "", OFFSET('IWP25'!Std2EmployeeRequirements, 7,10, 1, 1))</f>
        <v/>
      </c>
      <c r="K332" s="82" t="str">
        <f ca="1">IF(OFFSET('IWP25'!Std2EmployeeRequirements, 7, 11, 1, 1) = 0, "", OFFSET('IWP25'!Std2EmployeeRequirements, 7, 11, 1, 1))</f>
        <v/>
      </c>
      <c r="L332" s="87" t="str">
        <f ca="1">IF(OFFSET('IWP25'!Std2EmployeeRequirements, 7, 7, 1, 1) = 0, "", OFFSET('IWP25'!Std2EmployeeRequirements, 7, 7, 1, 1))</f>
        <v/>
      </c>
    </row>
    <row r="333" spans="1:12" x14ac:dyDescent="0.2">
      <c r="A333" s="73" t="s">
        <v>306</v>
      </c>
      <c r="B333" s="82" t="str">
        <f ca="1">IF(OFFSET('IWP25'!Std2EmployeeRequirements, 8, 0, 1, 1) = 0, "", OFFSET('IWP25'!Std2EmployeeRequirements, 8, 0, 1, 1))</f>
        <v/>
      </c>
      <c r="C333" s="82" t="str">
        <f ca="1">IF(OFFSET('IWP25'!Std2EmployeeRequirements, 8, 2, 1, 1) = 0, "", OFFSET('IWP25'!Std2EmployeeRequirements, 8, 2, 1, 1))</f>
        <v/>
      </c>
      <c r="D333" s="82" t="str">
        <f ca="1">IF(OFFSET('IWP25'!Std2EmployeeRequirements, 8, 3, 1, 1) = 0, "", OFFSET('IWP25'!Std2EmployeeRequirements, 8, 3, 1, 1))</f>
        <v/>
      </c>
      <c r="E333" s="82" t="str">
        <f ca="1">IF(OFFSET('IWP25'!Std2EmployeeRequirements, 8, 4, 1, 1) = 0, "", OFFSET('IWP25'!Std2EmployeeRequirements, 8, 4, 1, 1))</f>
        <v/>
      </c>
      <c r="F333" s="82" t="str">
        <f ca="1">IF(OFFSET('IWP25'!Std2EmployeeRequirements, 8,5, 1, 1) = 0, "", OFFSET('IWP25'!Std2EmployeeRequirements, 8,5, 1, 1))</f>
        <v/>
      </c>
      <c r="G333" s="82" t="str">
        <f ca="1">IF(OFFSET('IWP25'!Std2EmployeeRequirements, 8,6, 1, 1) = 0, "", OFFSET('IWP25'!Std2EmployeeRequirements, 8,6, 1, 1))</f>
        <v/>
      </c>
      <c r="H333" s="82" t="str">
        <f ca="1">IF(OFFSET('IWP25'!Std2EmployeeRequirements, 8, 8, 1, 1) = 0, "", OFFSET('IWP25'!Std2EmployeeRequirements, 8, 8, 1, 1))</f>
        <v/>
      </c>
      <c r="I333" s="82" t="str">
        <f ca="1">IF(OFFSET('IWP25'!Std2EmployeeRequirements, 8, 9, 1, 1) = 0, "", OFFSET('IWP25'!Std2EmployeeRequirements, 8, 9, 1, 1))</f>
        <v/>
      </c>
      <c r="J333" s="82" t="str">
        <f ca="1">IF(OFFSET('IWP25'!Std2EmployeeRequirements, 8,10, 1, 1) = 0, "", OFFSET('IWP25'!Std2EmployeeRequirements, 8,10, 1, 1))</f>
        <v/>
      </c>
      <c r="K333" s="82" t="str">
        <f ca="1">IF(OFFSET('IWP25'!Std2EmployeeRequirements, 8, 11, 1, 1) = 0, "", OFFSET('IWP25'!Std2EmployeeRequirements, 8, 11, 1, 1))</f>
        <v/>
      </c>
      <c r="L333" s="87" t="str">
        <f ca="1">IF(OFFSET('IWP25'!Std2EmployeeRequirements, 8, 7, 1, 1) = 0, "", OFFSET('IWP25'!Std2EmployeeRequirements, 8, 7, 1, 1))</f>
        <v/>
      </c>
    </row>
    <row r="334" spans="1:12" x14ac:dyDescent="0.2">
      <c r="A334" s="73" t="s">
        <v>306</v>
      </c>
      <c r="B334" s="82" t="str">
        <f ca="1">IF(OFFSET('IWP25'!Std2EmployeeRequirements, 9, 0, 1, 1) = 0, "", OFFSET('IWP25'!Std2EmployeeRequirements, 9, 0, 1, 1))</f>
        <v/>
      </c>
      <c r="C334" s="82" t="str">
        <f ca="1">IF(OFFSET('IWP25'!Std2EmployeeRequirements, 9, 2, 1, 1) = 0, "", OFFSET('IWP25'!Std2EmployeeRequirements, 9, 2, 1, 1))</f>
        <v/>
      </c>
      <c r="D334" s="82" t="str">
        <f ca="1">IF(OFFSET('IWP25'!Std2EmployeeRequirements, 9, 3, 1, 1) = 0, "", OFFSET('IWP25'!Std2EmployeeRequirements, 9, 3, 1, 1))</f>
        <v/>
      </c>
      <c r="E334" s="82" t="str">
        <f ca="1">IF(OFFSET('IWP25'!Std2EmployeeRequirements, 9, 4, 1, 1) = 0, "", OFFSET('IWP25'!Std2EmployeeRequirements, 9, 4, 1, 1))</f>
        <v/>
      </c>
      <c r="F334" s="82" t="str">
        <f ca="1">IF(OFFSET('IWP25'!Std2EmployeeRequirements, 9,5, 1, 1) = 0, "", OFFSET('IWP25'!Std2EmployeeRequirements, 9,5, 1, 1))</f>
        <v/>
      </c>
      <c r="G334" s="82" t="str">
        <f ca="1">IF(OFFSET('IWP25'!Std2EmployeeRequirements, 9,6, 1, 1) = 0, "", OFFSET('IWP25'!Std2EmployeeRequirements, 9,6, 1, 1))</f>
        <v/>
      </c>
      <c r="H334" s="82" t="str">
        <f ca="1">IF(OFFSET('IWP25'!Std2EmployeeRequirements, 9, 8, 1, 1) = 0, "", OFFSET('IWP25'!Std2EmployeeRequirements, 9, 8, 1, 1))</f>
        <v/>
      </c>
      <c r="I334" s="82" t="str">
        <f ca="1">IF(OFFSET('IWP25'!Std2EmployeeRequirements, 9, 9, 1, 1) = 0, "", OFFSET('IWP25'!Std2EmployeeRequirements, 9, 9, 1, 1))</f>
        <v/>
      </c>
      <c r="J334" s="82" t="str">
        <f ca="1">IF(OFFSET('IWP25'!Std2EmployeeRequirements, 9,10, 1, 1) = 0, "", OFFSET('IWP25'!Std2EmployeeRequirements, 9,10, 1, 1))</f>
        <v/>
      </c>
      <c r="K334" s="82" t="str">
        <f ca="1">IF(OFFSET('IWP25'!Std2EmployeeRequirements, 9, 11, 1, 1) = 0, "", OFFSET('IWP25'!Std2EmployeeRequirements, 9, 11, 1, 1))</f>
        <v/>
      </c>
      <c r="L334" s="87" t="str">
        <f ca="1">IF(OFFSET('IWP25'!Std2EmployeeRequirements, 9, 7, 1, 1) = 0, "", OFFSET('IWP25'!Std2EmployeeRequirements, 9, 7, 1, 1))</f>
        <v/>
      </c>
    </row>
    <row r="335" spans="1:12" x14ac:dyDescent="0.2">
      <c r="A335" s="73" t="s">
        <v>307</v>
      </c>
      <c r="B335" s="82" t="str">
        <f ca="1">IF(OFFSET('IWP26'!Std2EmployeeRequirements, 0, 0, 1, 1) = 0, "", OFFSET('IWP26'!Std2EmployeeRequirements, 0, 0, 1, 1))</f>
        <v/>
      </c>
      <c r="C335" s="82" t="str">
        <f ca="1">IF(OFFSET('IWP26'!Std2EmployeeRequirements, 0, 2, 1, 1) = 0, "", OFFSET('IWP26'!Std2EmployeeRequirements, 0, 2, 1, 1))</f>
        <v/>
      </c>
      <c r="D335" s="82" t="str">
        <f ca="1">IF(OFFSET('IWP26'!Std2EmployeeRequirements, 0, 3, 1, 1) = 0, "", OFFSET('IWP26'!Std2EmployeeRequirements, 0, 3, 1, 1))</f>
        <v/>
      </c>
      <c r="E335" s="82" t="str">
        <f ca="1">IF(OFFSET('IWP26'!Std2EmployeeRequirements, 0, 4, 1, 1) = 0, "", OFFSET('IWP26'!Std2EmployeeRequirements, 0, 4, 1, 1))</f>
        <v/>
      </c>
      <c r="F335" s="82" t="str">
        <f ca="1">IF(OFFSET('IWP26'!Std2EmployeeRequirements, 0,5, 1, 1) = 0, "", OFFSET('IWP26'!Std2EmployeeRequirements, 0,5, 1, 1))</f>
        <v/>
      </c>
      <c r="G335" s="82" t="str">
        <f ca="1">IF(OFFSET('IWP26'!Std2EmployeeRequirements, 0,6, 1, 1) = 0, "", OFFSET('IWP26'!Std2EmployeeRequirements, 0,6, 1, 1))</f>
        <v/>
      </c>
      <c r="H335" s="82" t="str">
        <f ca="1">IF(OFFSET('IWP26'!Std2EmployeeRequirements, 0, 8, 1, 1) = 0, "", OFFSET('IWP26'!Std2EmployeeRequirements, 0, 8, 1, 1))</f>
        <v/>
      </c>
      <c r="I335" s="82" t="str">
        <f ca="1">IF(OFFSET('IWP26'!Std2EmployeeRequirements, 0, 9, 1, 1) = 0, "", OFFSET('IWP26'!Std2EmployeeRequirements, 0, 9, 1, 1))</f>
        <v/>
      </c>
      <c r="J335" s="82" t="str">
        <f ca="1">IF(OFFSET('IWP26'!Std2EmployeeRequirements, 0,10, 1, 1) = 0, "", OFFSET('IWP26'!Std2EmployeeRequirements, 0,10, 1, 1))</f>
        <v/>
      </c>
      <c r="K335" s="82" t="str">
        <f ca="1">IF(OFFSET('IWP26'!Std2EmployeeRequirements, 0, 11, 1, 1) = 0, "", OFFSET('IWP26'!Std2EmployeeRequirements, 0, 11, 1, 1))</f>
        <v/>
      </c>
      <c r="L335" s="87" t="str">
        <f ca="1">IF(OFFSET('IWP26'!Std2EmployeeRequirements, 0, 7, 1, 1) = 0, "", OFFSET('IWP26'!Std2EmployeeRequirements, 0, 7, 1, 1))</f>
        <v/>
      </c>
    </row>
    <row r="336" spans="1:12" x14ac:dyDescent="0.2">
      <c r="A336" s="73" t="s">
        <v>307</v>
      </c>
      <c r="B336" s="82" t="str">
        <f ca="1">IF(OFFSET('IWP26'!Std2EmployeeRequirements, 1, 0, 1, 1) = 0, "", OFFSET('IWP26'!Std2EmployeeRequirements, 1, 0, 1, 1))</f>
        <v/>
      </c>
      <c r="C336" s="82" t="str">
        <f ca="1">IF(OFFSET('IWP26'!Std2EmployeeRequirements, 1, 2, 1, 1) = 0, "", OFFSET('IWP26'!Std2EmployeeRequirements, 1, 2, 1, 1))</f>
        <v/>
      </c>
      <c r="D336" s="82" t="str">
        <f ca="1">IF(OFFSET('IWP26'!Std2EmployeeRequirements, 1, 3, 1, 1) = 0, "", OFFSET('IWP26'!Std2EmployeeRequirements, 1, 3, 1, 1))</f>
        <v/>
      </c>
      <c r="E336" s="82" t="str">
        <f ca="1">IF(OFFSET('IWP26'!Std2EmployeeRequirements, 1, 4, 1, 1) = 0, "", OFFSET('IWP26'!Std2EmployeeRequirements, 1, 4, 1, 1))</f>
        <v/>
      </c>
      <c r="F336" s="82" t="str">
        <f ca="1">IF(OFFSET('IWP26'!Std2EmployeeRequirements, 1,5, 1, 1) = 0, "", OFFSET('IWP26'!Std2EmployeeRequirements, 1,5, 1, 1))</f>
        <v/>
      </c>
      <c r="G336" s="82" t="str">
        <f ca="1">IF(OFFSET('IWP26'!Std2EmployeeRequirements, 1,6, 1, 1) = 0, "", OFFSET('IWP26'!Std2EmployeeRequirements, 1,6, 1, 1))</f>
        <v/>
      </c>
      <c r="H336" s="82" t="str">
        <f ca="1">IF(OFFSET('IWP26'!Std2EmployeeRequirements, 1, 8, 1, 1) = 0, "", OFFSET('IWP26'!Std2EmployeeRequirements, 1, 8, 1, 1))</f>
        <v/>
      </c>
      <c r="I336" s="82" t="str">
        <f ca="1">IF(OFFSET('IWP26'!Std2EmployeeRequirements, 1, 9, 1, 1) = 0, "", OFFSET('IWP26'!Std2EmployeeRequirements, 1, 9, 1, 1))</f>
        <v/>
      </c>
      <c r="J336" s="82" t="str">
        <f ca="1">IF(OFFSET('IWP26'!Std2EmployeeRequirements, 1,10, 1, 1) = 0, "", OFFSET('IWP26'!Std2EmployeeRequirements, 1,10, 1, 1))</f>
        <v/>
      </c>
      <c r="K336" s="82" t="str">
        <f ca="1">IF(OFFSET('IWP26'!Std2EmployeeRequirements, 1, 11, 1, 1) = 0, "", OFFSET('IWP26'!Std2EmployeeRequirements, 1, 11, 1, 1))</f>
        <v/>
      </c>
      <c r="L336" s="87" t="str">
        <f ca="1">IF(OFFSET('IWP26'!Std2EmployeeRequirements, 1, 7, 1, 1) = 0, "", OFFSET('IWP26'!Std2EmployeeRequirements, 1, 7, 1, 1))</f>
        <v/>
      </c>
    </row>
    <row r="337" spans="1:12" x14ac:dyDescent="0.2">
      <c r="A337" s="73" t="s">
        <v>307</v>
      </c>
      <c r="B337" s="82" t="str">
        <f ca="1">IF(OFFSET('IWP26'!Std2EmployeeRequirements, 2, 0, 1, 1) = 0, "", OFFSET('IWP26'!Std2EmployeeRequirements, 2, 0, 1, 1))</f>
        <v/>
      </c>
      <c r="C337" s="82" t="str">
        <f ca="1">IF(OFFSET('IWP26'!Std2EmployeeRequirements, 2, 2, 1, 1) = 0, "", OFFSET('IWP26'!Std2EmployeeRequirements, 2, 2, 1, 1))</f>
        <v/>
      </c>
      <c r="D337" s="82" t="str">
        <f ca="1">IF(OFFSET('IWP26'!Std2EmployeeRequirements, 2, 3, 1, 1) = 0, "", OFFSET('IWP26'!Std2EmployeeRequirements, 2, 3, 1, 1))</f>
        <v/>
      </c>
      <c r="E337" s="82" t="str">
        <f ca="1">IF(OFFSET('IWP26'!Std2EmployeeRequirements, 2, 4, 1, 1) = 0, "", OFFSET('IWP26'!Std2EmployeeRequirements, 2, 4, 1, 1))</f>
        <v/>
      </c>
      <c r="F337" s="82" t="str">
        <f ca="1">IF(OFFSET('IWP26'!Std2EmployeeRequirements, 2,5, 1, 1) = 0, "", OFFSET('IWP26'!Std2EmployeeRequirements, 2,5, 1, 1))</f>
        <v/>
      </c>
      <c r="G337" s="82" t="str">
        <f ca="1">IF(OFFSET('IWP26'!Std2EmployeeRequirements, 2,6, 1, 1) = 0, "", OFFSET('IWP26'!Std2EmployeeRequirements, 2,6, 1, 1))</f>
        <v/>
      </c>
      <c r="H337" s="82" t="str">
        <f ca="1">IF(OFFSET('IWP26'!Std2EmployeeRequirements, 2, 8, 1, 1) = 0, "", OFFSET('IWP26'!Std2EmployeeRequirements, 2, 8, 1, 1))</f>
        <v/>
      </c>
      <c r="I337" s="82" t="str">
        <f ca="1">IF(OFFSET('IWP26'!Std2EmployeeRequirements, 2, 9, 1, 1) = 0, "", OFFSET('IWP26'!Std2EmployeeRequirements, 2, 9, 1, 1))</f>
        <v/>
      </c>
      <c r="J337" s="82" t="str">
        <f ca="1">IF(OFFSET('IWP26'!Std2EmployeeRequirements, 2,10, 1, 1) = 0, "", OFFSET('IWP26'!Std2EmployeeRequirements, 2,10, 1, 1))</f>
        <v/>
      </c>
      <c r="K337" s="82" t="str">
        <f ca="1">IF(OFFSET('IWP26'!Std2EmployeeRequirements, 2, 11, 1, 1) = 0, "", OFFSET('IWP26'!Std2EmployeeRequirements, 2, 11, 1, 1))</f>
        <v/>
      </c>
      <c r="L337" s="87" t="str">
        <f ca="1">IF(OFFSET('IWP26'!Std2EmployeeRequirements, 2, 7, 1, 1) = 0, "", OFFSET('IWP26'!Std2EmployeeRequirements, 2, 7, 1, 1))</f>
        <v/>
      </c>
    </row>
    <row r="338" spans="1:12" x14ac:dyDescent="0.2">
      <c r="A338" s="73" t="s">
        <v>307</v>
      </c>
      <c r="B338" s="82" t="str">
        <f ca="1">IF(OFFSET('IWP26'!Std2EmployeeRequirements, 3, 0, 1, 1) = 0, "", OFFSET('IWP26'!Std2EmployeeRequirements, 3, 0, 1, 1))</f>
        <v/>
      </c>
      <c r="C338" s="82" t="str">
        <f ca="1">IF(OFFSET('IWP26'!Std2EmployeeRequirements, 3, 2, 1, 1) = 0, "", OFFSET('IWP26'!Std2EmployeeRequirements, 3, 2, 1, 1))</f>
        <v/>
      </c>
      <c r="D338" s="82" t="str">
        <f ca="1">IF(OFFSET('IWP26'!Std2EmployeeRequirements, 3, 3, 1, 1) = 0, "", OFFSET('IWP26'!Std2EmployeeRequirements, 3, 3, 1, 1))</f>
        <v/>
      </c>
      <c r="E338" s="82" t="str">
        <f ca="1">IF(OFFSET('IWP26'!Std2EmployeeRequirements, 3, 4, 1, 1) = 0, "", OFFSET('IWP26'!Std2EmployeeRequirements, 3, 4, 1, 1))</f>
        <v/>
      </c>
      <c r="F338" s="82" t="str">
        <f ca="1">IF(OFFSET('IWP26'!Std2EmployeeRequirements, 3,5, 1, 1) = 0, "", OFFSET('IWP26'!Std2EmployeeRequirements, 3,5, 1, 1))</f>
        <v/>
      </c>
      <c r="G338" s="82" t="str">
        <f ca="1">IF(OFFSET('IWP26'!Std2EmployeeRequirements, 3,6, 1, 1) = 0, "", OFFSET('IWP26'!Std2EmployeeRequirements, 3,6, 1, 1))</f>
        <v/>
      </c>
      <c r="H338" s="82" t="str">
        <f ca="1">IF(OFFSET('IWP26'!Std2EmployeeRequirements, 3, 8, 1, 1) = 0, "", OFFSET('IWP26'!Std2EmployeeRequirements, 3, 8, 1, 1))</f>
        <v/>
      </c>
      <c r="I338" s="82" t="str">
        <f ca="1">IF(OFFSET('IWP26'!Std2EmployeeRequirements, 3, 9, 1, 1) = 0, "", OFFSET('IWP26'!Std2EmployeeRequirements, 3, 9, 1, 1))</f>
        <v/>
      </c>
      <c r="J338" s="82" t="str">
        <f ca="1">IF(OFFSET('IWP26'!Std2EmployeeRequirements, 3,10, 1, 1) = 0, "", OFFSET('IWP26'!Std2EmployeeRequirements, 3,10, 1, 1))</f>
        <v/>
      </c>
      <c r="K338" s="82" t="str">
        <f ca="1">IF(OFFSET('IWP26'!Std2EmployeeRequirements, 3, 11, 1, 1) = 0, "", OFFSET('IWP26'!Std2EmployeeRequirements, 3, 11, 1, 1))</f>
        <v/>
      </c>
      <c r="L338" s="87" t="str">
        <f ca="1">IF(OFFSET('IWP26'!Std2EmployeeRequirements, 3, 7, 1, 1) = 0, "", OFFSET('IWP26'!Std2EmployeeRequirements, 3, 7, 1, 1))</f>
        <v/>
      </c>
    </row>
    <row r="339" spans="1:12" x14ac:dyDescent="0.2">
      <c r="A339" s="73" t="s">
        <v>307</v>
      </c>
      <c r="B339" s="82" t="str">
        <f ca="1">IF(OFFSET('IWP26'!Std2EmployeeRequirements, 4, 0, 1, 1) = 0, "", OFFSET('IWP26'!Std2EmployeeRequirements, 4, 0, 1, 1))</f>
        <v/>
      </c>
      <c r="C339" s="82" t="str">
        <f ca="1">IF(OFFSET('IWP26'!Std2EmployeeRequirements, 4, 2, 1, 1) = 0, "", OFFSET('IWP26'!Std2EmployeeRequirements, 4, 2, 1, 1))</f>
        <v/>
      </c>
      <c r="D339" s="82" t="str">
        <f ca="1">IF(OFFSET('IWP26'!Std2EmployeeRequirements, 4, 3, 1, 1) = 0, "", OFFSET('IWP26'!Std2EmployeeRequirements, 4, 3, 1, 1))</f>
        <v/>
      </c>
      <c r="E339" s="82" t="str">
        <f ca="1">IF(OFFSET('IWP26'!Std2EmployeeRequirements, 4, 4, 1, 1) = 0, "", OFFSET('IWP26'!Std2EmployeeRequirements, 4, 4, 1, 1))</f>
        <v/>
      </c>
      <c r="F339" s="82" t="str">
        <f ca="1">IF(OFFSET('IWP26'!Std2EmployeeRequirements, 4,5, 1, 1) = 0, "", OFFSET('IWP26'!Std2EmployeeRequirements, 4,5, 1, 1))</f>
        <v/>
      </c>
      <c r="G339" s="82" t="str">
        <f ca="1">IF(OFFSET('IWP26'!Std2EmployeeRequirements, 4,6, 1, 1) = 0, "", OFFSET('IWP26'!Std2EmployeeRequirements, 4,6, 1, 1))</f>
        <v/>
      </c>
      <c r="H339" s="82" t="str">
        <f ca="1">IF(OFFSET('IWP26'!Std2EmployeeRequirements, 4, 8, 1, 1) = 0, "", OFFSET('IWP26'!Std2EmployeeRequirements, 4, 8, 1, 1))</f>
        <v/>
      </c>
      <c r="I339" s="82" t="str">
        <f ca="1">IF(OFFSET('IWP26'!Std2EmployeeRequirements, 4, 9, 1, 1) = 0, "", OFFSET('IWP26'!Std2EmployeeRequirements, 4, 9, 1, 1))</f>
        <v/>
      </c>
      <c r="J339" s="82" t="str">
        <f ca="1">IF(OFFSET('IWP26'!Std2EmployeeRequirements, 4,10, 1, 1) = 0, "", OFFSET('IWP26'!Std2EmployeeRequirements, 4,10, 1, 1))</f>
        <v/>
      </c>
      <c r="K339" s="82" t="str">
        <f ca="1">IF(OFFSET('IWP26'!Std2EmployeeRequirements, 4, 11, 1, 1) = 0, "", OFFSET('IWP26'!Std2EmployeeRequirements, 4, 11, 1, 1))</f>
        <v/>
      </c>
      <c r="L339" s="87" t="str">
        <f ca="1">IF(OFFSET('IWP26'!Std2EmployeeRequirements, 4, 7, 1, 1) = 0, "", OFFSET('IWP26'!Std2EmployeeRequirements, 4, 7, 1, 1))</f>
        <v/>
      </c>
    </row>
    <row r="340" spans="1:12" x14ac:dyDescent="0.2">
      <c r="A340" s="73" t="s">
        <v>307</v>
      </c>
      <c r="B340" s="82" t="str">
        <f ca="1">IF(OFFSET('IWP26'!Std2EmployeeRequirements, 5, 0, 1, 1) = 0, "", OFFSET('IWP26'!Std2EmployeeRequirements, 5, 0, 1, 1))</f>
        <v/>
      </c>
      <c r="C340" s="82" t="str">
        <f ca="1">IF(OFFSET('IWP26'!Std2EmployeeRequirements, 5, 2, 1, 1) = 0, "", OFFSET('IWP26'!Std2EmployeeRequirements, 5, 2, 1, 1))</f>
        <v/>
      </c>
      <c r="D340" s="82" t="str">
        <f ca="1">IF(OFFSET('IWP26'!Std2EmployeeRequirements, 5, 3, 1, 1) = 0, "", OFFSET('IWP26'!Std2EmployeeRequirements, 5, 3, 1, 1))</f>
        <v/>
      </c>
      <c r="E340" s="82" t="str">
        <f ca="1">IF(OFFSET('IWP26'!Std2EmployeeRequirements, 5, 4, 1, 1) = 0, "", OFFSET('IWP26'!Std2EmployeeRequirements, 5, 4, 1, 1))</f>
        <v/>
      </c>
      <c r="F340" s="82" t="str">
        <f ca="1">IF(OFFSET('IWP26'!Std2EmployeeRequirements, 5,5, 1, 1) = 0, "", OFFSET('IWP26'!Std2EmployeeRequirements, 5,5, 1, 1))</f>
        <v/>
      </c>
      <c r="G340" s="82" t="str">
        <f ca="1">IF(OFFSET('IWP26'!Std2EmployeeRequirements, 5,6, 1, 1) = 0, "", OFFSET('IWP26'!Std2EmployeeRequirements, 5,6, 1, 1))</f>
        <v/>
      </c>
      <c r="H340" s="82" t="str">
        <f ca="1">IF(OFFSET('IWP26'!Std2EmployeeRequirements, 5, 8, 1, 1) = 0, "", OFFSET('IWP26'!Std2EmployeeRequirements, 5, 8, 1, 1))</f>
        <v/>
      </c>
      <c r="I340" s="82" t="str">
        <f ca="1">IF(OFFSET('IWP26'!Std2EmployeeRequirements, 5, 9, 1, 1) = 0, "", OFFSET('IWP26'!Std2EmployeeRequirements, 5, 9, 1, 1))</f>
        <v/>
      </c>
      <c r="J340" s="82" t="str">
        <f ca="1">IF(OFFSET('IWP26'!Std2EmployeeRequirements, 5,10, 1, 1) = 0, "", OFFSET('IWP26'!Std2EmployeeRequirements, 5,10, 1, 1))</f>
        <v/>
      </c>
      <c r="K340" s="82" t="str">
        <f ca="1">IF(OFFSET('IWP26'!Std2EmployeeRequirements, 5, 11, 1, 1) = 0, "", OFFSET('IWP26'!Std2EmployeeRequirements, 5, 11, 1, 1))</f>
        <v/>
      </c>
      <c r="L340" s="87" t="str">
        <f ca="1">IF(OFFSET('IWP26'!Std2EmployeeRequirements, 5, 7, 1, 1) = 0, "", OFFSET('IWP26'!Std2EmployeeRequirements, 5, 7, 1, 1))</f>
        <v/>
      </c>
    </row>
    <row r="341" spans="1:12" x14ac:dyDescent="0.2">
      <c r="A341" s="73" t="s">
        <v>307</v>
      </c>
      <c r="B341" s="82" t="str">
        <f ca="1">IF(OFFSET('IWP26'!Std2EmployeeRequirements, 6, 0, 1, 1) = 0, "", OFFSET('IWP26'!Std2EmployeeRequirements, 6, 0, 1, 1))</f>
        <v/>
      </c>
      <c r="C341" s="82" t="str">
        <f ca="1">IF(OFFSET('IWP26'!Std2EmployeeRequirements, 6, 2, 1, 1) = 0, "", OFFSET('IWP26'!Std2EmployeeRequirements, 6, 2, 1, 1))</f>
        <v/>
      </c>
      <c r="D341" s="82" t="str">
        <f ca="1">IF(OFFSET('IWP26'!Std2EmployeeRequirements, 6, 3, 1, 1) = 0, "", OFFSET('IWP26'!Std2EmployeeRequirements, 6, 3, 1, 1))</f>
        <v/>
      </c>
      <c r="E341" s="82" t="str">
        <f ca="1">IF(OFFSET('IWP26'!Std2EmployeeRequirements, 6, 4, 1, 1) = 0, "", OFFSET('IWP26'!Std2EmployeeRequirements, 6, 4, 1, 1))</f>
        <v/>
      </c>
      <c r="F341" s="82" t="str">
        <f ca="1">IF(OFFSET('IWP26'!Std2EmployeeRequirements, 6,5, 1, 1) = 0, "", OFFSET('IWP26'!Std2EmployeeRequirements, 6,5, 1, 1))</f>
        <v/>
      </c>
      <c r="G341" s="82" t="str">
        <f ca="1">IF(OFFSET('IWP26'!Std2EmployeeRequirements, 6,6, 1, 1) = 0, "", OFFSET('IWP26'!Std2EmployeeRequirements, 6,6, 1, 1))</f>
        <v/>
      </c>
      <c r="H341" s="82" t="str">
        <f ca="1">IF(OFFSET('IWP26'!Std2EmployeeRequirements, 6, 8, 1, 1) = 0, "", OFFSET('IWP26'!Std2EmployeeRequirements, 6, 8, 1, 1))</f>
        <v/>
      </c>
      <c r="I341" s="82" t="str">
        <f ca="1">IF(OFFSET('IWP26'!Std2EmployeeRequirements, 6, 9, 1, 1) = 0, "", OFFSET('IWP26'!Std2EmployeeRequirements, 6, 9, 1, 1))</f>
        <v/>
      </c>
      <c r="J341" s="82" t="str">
        <f ca="1">IF(OFFSET('IWP26'!Std2EmployeeRequirements, 6,10, 1, 1) = 0, "", OFFSET('IWP26'!Std2EmployeeRequirements, 6,10, 1, 1))</f>
        <v/>
      </c>
      <c r="K341" s="82" t="str">
        <f ca="1">IF(OFFSET('IWP26'!Std2EmployeeRequirements, 6, 11, 1, 1) = 0, "", OFFSET('IWP26'!Std2EmployeeRequirements, 6, 11, 1, 1))</f>
        <v/>
      </c>
      <c r="L341" s="87" t="str">
        <f ca="1">IF(OFFSET('IWP26'!Std2EmployeeRequirements, 6, 7, 1, 1) = 0, "", OFFSET('IWP26'!Std2EmployeeRequirements, 6, 7, 1, 1))</f>
        <v/>
      </c>
    </row>
    <row r="342" spans="1:12" x14ac:dyDescent="0.2">
      <c r="A342" s="73" t="s">
        <v>307</v>
      </c>
      <c r="B342" s="82" t="str">
        <f ca="1">IF(OFFSET('IWP26'!Std2EmployeeRequirements, 7, 0, 1, 1) = 0, "", OFFSET('IWP26'!Std2EmployeeRequirements, 7, 0, 1, 1))</f>
        <v/>
      </c>
      <c r="C342" s="82" t="str">
        <f ca="1">IF(OFFSET('IWP26'!Std2EmployeeRequirements, 7, 2, 1, 1) = 0, "", OFFSET('IWP26'!Std2EmployeeRequirements, 7, 2, 1, 1))</f>
        <v/>
      </c>
      <c r="D342" s="82" t="str">
        <f ca="1">IF(OFFSET('IWP26'!Std2EmployeeRequirements, 7, 3, 1, 1) = 0, "", OFFSET('IWP26'!Std2EmployeeRequirements, 7, 3, 1, 1))</f>
        <v/>
      </c>
      <c r="E342" s="82" t="str">
        <f ca="1">IF(OFFSET('IWP26'!Std2EmployeeRequirements, 7, 4, 1, 1) = 0, "", OFFSET('IWP26'!Std2EmployeeRequirements, 7, 4, 1, 1))</f>
        <v/>
      </c>
      <c r="F342" s="82" t="str">
        <f ca="1">IF(OFFSET('IWP26'!Std2EmployeeRequirements, 7,5, 1, 1) = 0, "", OFFSET('IWP26'!Std2EmployeeRequirements, 7,5, 1, 1))</f>
        <v/>
      </c>
      <c r="G342" s="82" t="str">
        <f ca="1">IF(OFFSET('IWP26'!Std2EmployeeRequirements, 7,6, 1, 1) = 0, "", OFFSET('IWP26'!Std2EmployeeRequirements, 7,6, 1, 1))</f>
        <v/>
      </c>
      <c r="H342" s="82" t="str">
        <f ca="1">IF(OFFSET('IWP26'!Std2EmployeeRequirements, 7, 8, 1, 1) = 0, "", OFFSET('IWP26'!Std2EmployeeRequirements, 7, 8, 1, 1))</f>
        <v/>
      </c>
      <c r="I342" s="82" t="str">
        <f ca="1">IF(OFFSET('IWP26'!Std2EmployeeRequirements, 7, 9, 1, 1) = 0, "", OFFSET('IWP26'!Std2EmployeeRequirements, 7, 9, 1, 1))</f>
        <v/>
      </c>
      <c r="J342" s="82" t="str">
        <f ca="1">IF(OFFSET('IWP26'!Std2EmployeeRequirements, 7,10, 1, 1) = 0, "", OFFSET('IWP26'!Std2EmployeeRequirements, 7,10, 1, 1))</f>
        <v/>
      </c>
      <c r="K342" s="82" t="str">
        <f ca="1">IF(OFFSET('IWP26'!Std2EmployeeRequirements, 7, 11, 1, 1) = 0, "", OFFSET('IWP26'!Std2EmployeeRequirements, 7, 11, 1, 1))</f>
        <v/>
      </c>
      <c r="L342" s="87" t="str">
        <f ca="1">IF(OFFSET('IWP26'!Std2EmployeeRequirements, 7, 7, 1, 1) = 0, "", OFFSET('IWP26'!Std2EmployeeRequirements, 7, 7, 1, 1))</f>
        <v/>
      </c>
    </row>
    <row r="343" spans="1:12" x14ac:dyDescent="0.2">
      <c r="A343" s="73" t="s">
        <v>307</v>
      </c>
      <c r="B343" s="82" t="str">
        <f ca="1">IF(OFFSET('IWP26'!Std2EmployeeRequirements, 8, 0, 1, 1) = 0, "", OFFSET('IWP26'!Std2EmployeeRequirements, 8, 0, 1, 1))</f>
        <v/>
      </c>
      <c r="C343" s="82" t="str">
        <f ca="1">IF(OFFSET('IWP26'!Std2EmployeeRequirements, 8, 2, 1, 1) = 0, "", OFFSET('IWP26'!Std2EmployeeRequirements, 8, 2, 1, 1))</f>
        <v/>
      </c>
      <c r="D343" s="82" t="str">
        <f ca="1">IF(OFFSET('IWP26'!Std2EmployeeRequirements, 8, 3, 1, 1) = 0, "", OFFSET('IWP26'!Std2EmployeeRequirements, 8, 3, 1, 1))</f>
        <v/>
      </c>
      <c r="E343" s="82" t="str">
        <f ca="1">IF(OFFSET('IWP26'!Std2EmployeeRequirements, 8, 4, 1, 1) = 0, "", OFFSET('IWP26'!Std2EmployeeRequirements, 8, 4, 1, 1))</f>
        <v/>
      </c>
      <c r="F343" s="82" t="str">
        <f ca="1">IF(OFFSET('IWP26'!Std2EmployeeRequirements, 8,5, 1, 1) = 0, "", OFFSET('IWP26'!Std2EmployeeRequirements, 8,5, 1, 1))</f>
        <v/>
      </c>
      <c r="G343" s="82" t="str">
        <f ca="1">IF(OFFSET('IWP26'!Std2EmployeeRequirements, 8,6, 1, 1) = 0, "", OFFSET('IWP26'!Std2EmployeeRequirements, 8,6, 1, 1))</f>
        <v/>
      </c>
      <c r="H343" s="82" t="str">
        <f ca="1">IF(OFFSET('IWP26'!Std2EmployeeRequirements, 8, 8, 1, 1) = 0, "", OFFSET('IWP26'!Std2EmployeeRequirements, 8, 8, 1, 1))</f>
        <v/>
      </c>
      <c r="I343" s="82" t="str">
        <f ca="1">IF(OFFSET('IWP26'!Std2EmployeeRequirements, 8, 9, 1, 1) = 0, "", OFFSET('IWP26'!Std2EmployeeRequirements, 8, 9, 1, 1))</f>
        <v/>
      </c>
      <c r="J343" s="82" t="str">
        <f ca="1">IF(OFFSET('IWP26'!Std2EmployeeRequirements, 8,10, 1, 1) = 0, "", OFFSET('IWP26'!Std2EmployeeRequirements, 8,10, 1, 1))</f>
        <v/>
      </c>
      <c r="K343" s="82" t="str">
        <f ca="1">IF(OFFSET('IWP26'!Std2EmployeeRequirements, 8, 11, 1, 1) = 0, "", OFFSET('IWP26'!Std2EmployeeRequirements, 8, 11, 1, 1))</f>
        <v/>
      </c>
      <c r="L343" s="87" t="str">
        <f ca="1">IF(OFFSET('IWP26'!Std2EmployeeRequirements, 8, 7, 1, 1) = 0, "", OFFSET('IWP26'!Std2EmployeeRequirements, 8, 7, 1, 1))</f>
        <v/>
      </c>
    </row>
    <row r="344" spans="1:12" x14ac:dyDescent="0.2">
      <c r="A344" s="73" t="s">
        <v>307</v>
      </c>
      <c r="B344" s="82" t="str">
        <f ca="1">IF(OFFSET('IWP26'!Std2EmployeeRequirements, 9, 0, 1, 1) = 0, "", OFFSET('IWP26'!Std2EmployeeRequirements, 9, 0, 1, 1))</f>
        <v/>
      </c>
      <c r="C344" s="82" t="str">
        <f ca="1">IF(OFFSET('IWP26'!Std2EmployeeRequirements, 9, 2, 1, 1) = 0, "", OFFSET('IWP26'!Std2EmployeeRequirements, 9, 2, 1, 1))</f>
        <v/>
      </c>
      <c r="D344" s="82" t="str">
        <f ca="1">IF(OFFSET('IWP26'!Std2EmployeeRequirements, 9, 3, 1, 1) = 0, "", OFFSET('IWP26'!Std2EmployeeRequirements, 9, 3, 1, 1))</f>
        <v/>
      </c>
      <c r="E344" s="82" t="str">
        <f ca="1">IF(OFFSET('IWP26'!Std2EmployeeRequirements, 9, 4, 1, 1) = 0, "", OFFSET('IWP26'!Std2EmployeeRequirements, 9, 4, 1, 1))</f>
        <v/>
      </c>
      <c r="F344" s="82" t="str">
        <f ca="1">IF(OFFSET('IWP26'!Std2EmployeeRequirements, 9,5, 1, 1) = 0, "", OFFSET('IWP26'!Std2EmployeeRequirements, 9,5, 1, 1))</f>
        <v/>
      </c>
      <c r="G344" s="82" t="str">
        <f ca="1">IF(OFFSET('IWP26'!Std2EmployeeRequirements, 9,6, 1, 1) = 0, "", OFFSET('IWP26'!Std2EmployeeRequirements, 9,6, 1, 1))</f>
        <v/>
      </c>
      <c r="H344" s="82" t="str">
        <f ca="1">IF(OFFSET('IWP26'!Std2EmployeeRequirements, 9, 8, 1, 1) = 0, "", OFFSET('IWP26'!Std2EmployeeRequirements, 9, 8, 1, 1))</f>
        <v/>
      </c>
      <c r="I344" s="82" t="str">
        <f ca="1">IF(OFFSET('IWP26'!Std2EmployeeRequirements, 9, 9, 1, 1) = 0, "", OFFSET('IWP26'!Std2EmployeeRequirements, 9, 9, 1, 1))</f>
        <v/>
      </c>
      <c r="J344" s="82" t="str">
        <f ca="1">IF(OFFSET('IWP26'!Std2EmployeeRequirements, 9,10, 1, 1) = 0, "", OFFSET('IWP26'!Std2EmployeeRequirements, 9,10, 1, 1))</f>
        <v/>
      </c>
      <c r="K344" s="82" t="str">
        <f ca="1">IF(OFFSET('IWP26'!Std2EmployeeRequirements, 9, 11, 1, 1) = 0, "", OFFSET('IWP26'!Std2EmployeeRequirements, 9, 11, 1, 1))</f>
        <v/>
      </c>
      <c r="L344" s="87" t="str">
        <f ca="1">IF(OFFSET('IWP26'!Std2EmployeeRequirements, 9, 7, 1, 1) = 0, "", OFFSET('IWP26'!Std2EmployeeRequirements, 9, 7, 1, 1))</f>
        <v/>
      </c>
    </row>
    <row r="345" spans="1:12" x14ac:dyDescent="0.2">
      <c r="A345" s="73" t="s">
        <v>308</v>
      </c>
      <c r="B345" s="82" t="str">
        <f ca="1">IF(OFFSET('IWP27'!Std2EmployeeRequirements, 0, 0, 1, 1) = 0, "", OFFSET('IWP27'!Std2EmployeeRequirements, 0, 0, 1, 1))</f>
        <v/>
      </c>
      <c r="C345" s="82" t="str">
        <f ca="1">IF(OFFSET('IWP27'!Std2EmployeeRequirements, 0, 2, 1, 1) = 0, "", OFFSET('IWP27'!Std2EmployeeRequirements, 0, 2, 1, 1))</f>
        <v/>
      </c>
      <c r="D345" s="82" t="str">
        <f ca="1">IF(OFFSET('IWP27'!Std2EmployeeRequirements, 0, 3, 1, 1) = 0, "", OFFSET('IWP27'!Std2EmployeeRequirements, 0, 3, 1, 1))</f>
        <v/>
      </c>
      <c r="E345" s="82" t="str">
        <f ca="1">IF(OFFSET('IWP27'!Std2EmployeeRequirements, 0, 4, 1, 1) = 0, "", OFFSET('IWP27'!Std2EmployeeRequirements, 0, 4, 1, 1))</f>
        <v/>
      </c>
      <c r="F345" s="82" t="str">
        <f ca="1">IF(OFFSET('IWP27'!Std2EmployeeRequirements, 0,5, 1, 1) = 0, "", OFFSET('IWP27'!Std2EmployeeRequirements, 0,5, 1, 1))</f>
        <v/>
      </c>
      <c r="G345" s="82" t="str">
        <f ca="1">IF(OFFSET('IWP27'!Std2EmployeeRequirements, 0,6, 1, 1) = 0, "", OFFSET('IWP27'!Std2EmployeeRequirements, 0,6, 1, 1))</f>
        <v/>
      </c>
      <c r="H345" s="82" t="str">
        <f ca="1">IF(OFFSET('IWP27'!Std2EmployeeRequirements, 0, 8, 1, 1) = 0, "", OFFSET('IWP27'!Std2EmployeeRequirements, 0, 8, 1, 1))</f>
        <v/>
      </c>
      <c r="I345" s="82" t="str">
        <f ca="1">IF(OFFSET('IWP27'!Std2EmployeeRequirements, 0, 9, 1, 1) = 0, "", OFFSET('IWP27'!Std2EmployeeRequirements, 0, 9, 1, 1))</f>
        <v/>
      </c>
      <c r="J345" s="82" t="str">
        <f ca="1">IF(OFFSET('IWP27'!Std2EmployeeRequirements, 0,10, 1, 1) = 0, "", OFFSET('IWP27'!Std2EmployeeRequirements, 0,10, 1, 1))</f>
        <v/>
      </c>
      <c r="K345" s="82" t="str">
        <f ca="1">IF(OFFSET('IWP27'!Std2EmployeeRequirements, 0, 11, 1, 1) = 0, "", OFFSET('IWP27'!Std2EmployeeRequirements, 0, 11, 1, 1))</f>
        <v/>
      </c>
      <c r="L345" s="87" t="str">
        <f ca="1">IF(OFFSET('IWP27'!Std2EmployeeRequirements, 0, 7, 1, 1) = 0, "", OFFSET('IWP27'!Std2EmployeeRequirements, 0, 7, 1, 1))</f>
        <v/>
      </c>
    </row>
    <row r="346" spans="1:12" x14ac:dyDescent="0.2">
      <c r="A346" s="73" t="s">
        <v>308</v>
      </c>
      <c r="B346" s="82" t="str">
        <f ca="1">IF(OFFSET('IWP27'!Std2EmployeeRequirements, 1, 0, 1, 1) = 0, "", OFFSET('IWP27'!Std2EmployeeRequirements, 1, 0, 1, 1))</f>
        <v/>
      </c>
      <c r="C346" s="82" t="str">
        <f ca="1">IF(OFFSET('IWP27'!Std2EmployeeRequirements, 1, 2, 1, 1) = 0, "", OFFSET('IWP27'!Std2EmployeeRequirements, 1, 2, 1, 1))</f>
        <v/>
      </c>
      <c r="D346" s="82" t="str">
        <f ca="1">IF(OFFSET('IWP27'!Std2EmployeeRequirements, 1, 3, 1, 1) = 0, "", OFFSET('IWP27'!Std2EmployeeRequirements, 1, 3, 1, 1))</f>
        <v/>
      </c>
      <c r="E346" s="82" t="str">
        <f ca="1">IF(OFFSET('IWP27'!Std2EmployeeRequirements, 1, 4, 1, 1) = 0, "", OFFSET('IWP27'!Std2EmployeeRequirements, 1, 4, 1, 1))</f>
        <v/>
      </c>
      <c r="F346" s="82" t="str">
        <f ca="1">IF(OFFSET('IWP27'!Std2EmployeeRequirements, 1,5, 1, 1) = 0, "", OFFSET('IWP27'!Std2EmployeeRequirements, 1,5, 1, 1))</f>
        <v/>
      </c>
      <c r="G346" s="82" t="str">
        <f ca="1">IF(OFFSET('IWP27'!Std2EmployeeRequirements, 1,6, 1, 1) = 0, "", OFFSET('IWP27'!Std2EmployeeRequirements, 1,6, 1, 1))</f>
        <v/>
      </c>
      <c r="H346" s="82" t="str">
        <f ca="1">IF(OFFSET('IWP27'!Std2EmployeeRequirements, 1, 8, 1, 1) = 0, "", OFFSET('IWP27'!Std2EmployeeRequirements, 1, 8, 1, 1))</f>
        <v/>
      </c>
      <c r="I346" s="82" t="str">
        <f ca="1">IF(OFFSET('IWP27'!Std2EmployeeRequirements, 1, 9, 1, 1) = 0, "", OFFSET('IWP27'!Std2EmployeeRequirements, 1, 9, 1, 1))</f>
        <v/>
      </c>
      <c r="J346" s="82" t="str">
        <f ca="1">IF(OFFSET('IWP27'!Std2EmployeeRequirements, 1,10, 1, 1) = 0, "", OFFSET('IWP27'!Std2EmployeeRequirements, 1,10, 1, 1))</f>
        <v/>
      </c>
      <c r="K346" s="82" t="str">
        <f ca="1">IF(OFFSET('IWP27'!Std2EmployeeRequirements, 1, 11, 1, 1) = 0, "", OFFSET('IWP27'!Std2EmployeeRequirements, 1, 11, 1, 1))</f>
        <v/>
      </c>
      <c r="L346" s="87" t="str">
        <f ca="1">IF(OFFSET('IWP27'!Std2EmployeeRequirements, 1, 7, 1, 1) = 0, "", OFFSET('IWP27'!Std2EmployeeRequirements, 1, 7, 1, 1))</f>
        <v/>
      </c>
    </row>
    <row r="347" spans="1:12" x14ac:dyDescent="0.2">
      <c r="A347" s="73" t="s">
        <v>308</v>
      </c>
      <c r="B347" s="82" t="str">
        <f ca="1">IF(OFFSET('IWP27'!Std2EmployeeRequirements, 2, 0, 1, 1) = 0, "", OFFSET('IWP27'!Std2EmployeeRequirements, 2, 0, 1, 1))</f>
        <v/>
      </c>
      <c r="C347" s="82" t="str">
        <f ca="1">IF(OFFSET('IWP27'!Std2EmployeeRequirements, 2, 2, 1, 1) = 0, "", OFFSET('IWP27'!Std2EmployeeRequirements, 2, 2, 1, 1))</f>
        <v/>
      </c>
      <c r="D347" s="82" t="str">
        <f ca="1">IF(OFFSET('IWP27'!Std2EmployeeRequirements, 2, 3, 1, 1) = 0, "", OFFSET('IWP27'!Std2EmployeeRequirements, 2, 3, 1, 1))</f>
        <v/>
      </c>
      <c r="E347" s="82" t="str">
        <f ca="1">IF(OFFSET('IWP27'!Std2EmployeeRequirements, 2, 4, 1, 1) = 0, "", OFFSET('IWP27'!Std2EmployeeRequirements, 2, 4, 1, 1))</f>
        <v/>
      </c>
      <c r="F347" s="82" t="str">
        <f ca="1">IF(OFFSET('IWP27'!Std2EmployeeRequirements, 2,5, 1, 1) = 0, "", OFFSET('IWP27'!Std2EmployeeRequirements, 2,5, 1, 1))</f>
        <v/>
      </c>
      <c r="G347" s="82" t="str">
        <f ca="1">IF(OFFSET('IWP27'!Std2EmployeeRequirements, 2,6, 1, 1) = 0, "", OFFSET('IWP27'!Std2EmployeeRequirements, 2,6, 1, 1))</f>
        <v/>
      </c>
      <c r="H347" s="82" t="str">
        <f ca="1">IF(OFFSET('IWP27'!Std2EmployeeRequirements, 2, 8, 1, 1) = 0, "", OFFSET('IWP27'!Std2EmployeeRequirements, 2, 8, 1, 1))</f>
        <v/>
      </c>
      <c r="I347" s="82" t="str">
        <f ca="1">IF(OFFSET('IWP27'!Std2EmployeeRequirements, 2, 9, 1, 1) = 0, "", OFFSET('IWP27'!Std2EmployeeRequirements, 2, 9, 1, 1))</f>
        <v/>
      </c>
      <c r="J347" s="82" t="str">
        <f ca="1">IF(OFFSET('IWP27'!Std2EmployeeRequirements, 2,10, 1, 1) = 0, "", OFFSET('IWP27'!Std2EmployeeRequirements, 2,10, 1, 1))</f>
        <v/>
      </c>
      <c r="K347" s="82" t="str">
        <f ca="1">IF(OFFSET('IWP27'!Std2EmployeeRequirements, 2, 11, 1, 1) = 0, "", OFFSET('IWP27'!Std2EmployeeRequirements, 2, 11, 1, 1))</f>
        <v/>
      </c>
      <c r="L347" s="87" t="str">
        <f ca="1">IF(OFFSET('IWP27'!Std2EmployeeRequirements, 2, 7, 1, 1) = 0, "", OFFSET('IWP27'!Std2EmployeeRequirements, 2, 7, 1, 1))</f>
        <v/>
      </c>
    </row>
    <row r="348" spans="1:12" x14ac:dyDescent="0.2">
      <c r="A348" s="73" t="s">
        <v>308</v>
      </c>
      <c r="B348" s="82" t="str">
        <f ca="1">IF(OFFSET('IWP27'!Std2EmployeeRequirements, 3, 0, 1, 1) = 0, "", OFFSET('IWP27'!Std2EmployeeRequirements, 3, 0, 1, 1))</f>
        <v/>
      </c>
      <c r="C348" s="82" t="str">
        <f ca="1">IF(OFFSET('IWP27'!Std2EmployeeRequirements, 3, 2, 1, 1) = 0, "", OFFSET('IWP27'!Std2EmployeeRequirements, 3, 2, 1, 1))</f>
        <v/>
      </c>
      <c r="D348" s="82" t="str">
        <f ca="1">IF(OFFSET('IWP27'!Std2EmployeeRequirements, 3, 3, 1, 1) = 0, "", OFFSET('IWP27'!Std2EmployeeRequirements, 3, 3, 1, 1))</f>
        <v/>
      </c>
      <c r="E348" s="82" t="str">
        <f ca="1">IF(OFFSET('IWP27'!Std2EmployeeRequirements, 3, 4, 1, 1) = 0, "", OFFSET('IWP27'!Std2EmployeeRequirements, 3, 4, 1, 1))</f>
        <v/>
      </c>
      <c r="F348" s="82" t="str">
        <f ca="1">IF(OFFSET('IWP27'!Std2EmployeeRequirements, 3,5, 1, 1) = 0, "", OFFSET('IWP27'!Std2EmployeeRequirements, 3,5, 1, 1))</f>
        <v/>
      </c>
      <c r="G348" s="82" t="str">
        <f ca="1">IF(OFFSET('IWP27'!Std2EmployeeRequirements, 3,6, 1, 1) = 0, "", OFFSET('IWP27'!Std2EmployeeRequirements, 3,6, 1, 1))</f>
        <v/>
      </c>
      <c r="H348" s="82" t="str">
        <f ca="1">IF(OFFSET('IWP27'!Std2EmployeeRequirements, 3, 8, 1, 1) = 0, "", OFFSET('IWP27'!Std2EmployeeRequirements, 3, 8, 1, 1))</f>
        <v/>
      </c>
      <c r="I348" s="82" t="str">
        <f ca="1">IF(OFFSET('IWP27'!Std2EmployeeRequirements, 3, 9, 1, 1) = 0, "", OFFSET('IWP27'!Std2EmployeeRequirements, 3, 9, 1, 1))</f>
        <v/>
      </c>
      <c r="J348" s="82" t="str">
        <f ca="1">IF(OFFSET('IWP27'!Std2EmployeeRequirements, 3,10, 1, 1) = 0, "", OFFSET('IWP27'!Std2EmployeeRequirements, 3,10, 1, 1))</f>
        <v/>
      </c>
      <c r="K348" s="82" t="str">
        <f ca="1">IF(OFFSET('IWP27'!Std2EmployeeRequirements, 3, 11, 1, 1) = 0, "", OFFSET('IWP27'!Std2EmployeeRequirements, 3, 11, 1, 1))</f>
        <v/>
      </c>
      <c r="L348" s="87" t="str">
        <f ca="1">IF(OFFSET('IWP27'!Std2EmployeeRequirements, 3, 7, 1, 1) = 0, "", OFFSET('IWP27'!Std2EmployeeRequirements, 3, 7, 1, 1))</f>
        <v/>
      </c>
    </row>
    <row r="349" spans="1:12" x14ac:dyDescent="0.2">
      <c r="A349" s="73" t="s">
        <v>308</v>
      </c>
      <c r="B349" s="82" t="str">
        <f ca="1">IF(OFFSET('IWP27'!Std2EmployeeRequirements, 4, 0, 1, 1) = 0, "", OFFSET('IWP27'!Std2EmployeeRequirements, 4, 0, 1, 1))</f>
        <v/>
      </c>
      <c r="C349" s="82" t="str">
        <f ca="1">IF(OFFSET('IWP27'!Std2EmployeeRequirements, 4, 2, 1, 1) = 0, "", OFFSET('IWP27'!Std2EmployeeRequirements, 4, 2, 1, 1))</f>
        <v/>
      </c>
      <c r="D349" s="82" t="str">
        <f ca="1">IF(OFFSET('IWP27'!Std2EmployeeRequirements, 4, 3, 1, 1) = 0, "", OFFSET('IWP27'!Std2EmployeeRequirements, 4, 3, 1, 1))</f>
        <v/>
      </c>
      <c r="E349" s="82" t="str">
        <f ca="1">IF(OFFSET('IWP27'!Std2EmployeeRequirements, 4, 4, 1, 1) = 0, "", OFFSET('IWP27'!Std2EmployeeRequirements, 4, 4, 1, 1))</f>
        <v/>
      </c>
      <c r="F349" s="82" t="str">
        <f ca="1">IF(OFFSET('IWP27'!Std2EmployeeRequirements, 4,5, 1, 1) = 0, "", OFFSET('IWP27'!Std2EmployeeRequirements, 4,5, 1, 1))</f>
        <v/>
      </c>
      <c r="G349" s="82" t="str">
        <f ca="1">IF(OFFSET('IWP27'!Std2EmployeeRequirements, 4,6, 1, 1) = 0, "", OFFSET('IWP27'!Std2EmployeeRequirements, 4,6, 1, 1))</f>
        <v/>
      </c>
      <c r="H349" s="82" t="str">
        <f ca="1">IF(OFFSET('IWP27'!Std2EmployeeRequirements, 4, 8, 1, 1) = 0, "", OFFSET('IWP27'!Std2EmployeeRequirements, 4, 8, 1, 1))</f>
        <v/>
      </c>
      <c r="I349" s="82" t="str">
        <f ca="1">IF(OFFSET('IWP27'!Std2EmployeeRequirements, 4, 9, 1, 1) = 0, "", OFFSET('IWP27'!Std2EmployeeRequirements, 4, 9, 1, 1))</f>
        <v/>
      </c>
      <c r="J349" s="82" t="str">
        <f ca="1">IF(OFFSET('IWP27'!Std2EmployeeRequirements, 4,10, 1, 1) = 0, "", OFFSET('IWP27'!Std2EmployeeRequirements, 4,10, 1, 1))</f>
        <v/>
      </c>
      <c r="K349" s="82" t="str">
        <f ca="1">IF(OFFSET('IWP27'!Std2EmployeeRequirements, 4, 11, 1, 1) = 0, "", OFFSET('IWP27'!Std2EmployeeRequirements, 4, 11, 1, 1))</f>
        <v/>
      </c>
      <c r="L349" s="87" t="str">
        <f ca="1">IF(OFFSET('IWP27'!Std2EmployeeRequirements, 4, 7, 1, 1) = 0, "", OFFSET('IWP27'!Std2EmployeeRequirements, 4, 7, 1, 1))</f>
        <v/>
      </c>
    </row>
    <row r="350" spans="1:12" x14ac:dyDescent="0.2">
      <c r="A350" s="73" t="s">
        <v>308</v>
      </c>
      <c r="B350" s="82" t="str">
        <f ca="1">IF(OFFSET('IWP27'!Std2EmployeeRequirements, 5, 0, 1, 1) = 0, "", OFFSET('IWP27'!Std2EmployeeRequirements, 5, 0, 1, 1))</f>
        <v/>
      </c>
      <c r="C350" s="82" t="str">
        <f ca="1">IF(OFFSET('IWP27'!Std2EmployeeRequirements, 5, 2, 1, 1) = 0, "", OFFSET('IWP27'!Std2EmployeeRequirements, 5, 2, 1, 1))</f>
        <v/>
      </c>
      <c r="D350" s="82" t="str">
        <f ca="1">IF(OFFSET('IWP27'!Std2EmployeeRequirements, 5, 3, 1, 1) = 0, "", OFFSET('IWP27'!Std2EmployeeRequirements, 5, 3, 1, 1))</f>
        <v/>
      </c>
      <c r="E350" s="82" t="str">
        <f ca="1">IF(OFFSET('IWP27'!Std2EmployeeRequirements, 5, 4, 1, 1) = 0, "", OFFSET('IWP27'!Std2EmployeeRequirements, 5, 4, 1, 1))</f>
        <v/>
      </c>
      <c r="F350" s="82" t="str">
        <f ca="1">IF(OFFSET('IWP27'!Std2EmployeeRequirements, 5,5, 1, 1) = 0, "", OFFSET('IWP27'!Std2EmployeeRequirements, 5,5, 1, 1))</f>
        <v/>
      </c>
      <c r="G350" s="82" t="str">
        <f ca="1">IF(OFFSET('IWP27'!Std2EmployeeRequirements, 5,6, 1, 1) = 0, "", OFFSET('IWP27'!Std2EmployeeRequirements, 5,6, 1, 1))</f>
        <v/>
      </c>
      <c r="H350" s="82" t="str">
        <f ca="1">IF(OFFSET('IWP27'!Std2EmployeeRequirements, 5, 8, 1, 1) = 0, "", OFFSET('IWP27'!Std2EmployeeRequirements, 5, 8, 1, 1))</f>
        <v/>
      </c>
      <c r="I350" s="82" t="str">
        <f ca="1">IF(OFFSET('IWP27'!Std2EmployeeRequirements, 5, 9, 1, 1) = 0, "", OFFSET('IWP27'!Std2EmployeeRequirements, 5, 9, 1, 1))</f>
        <v/>
      </c>
      <c r="J350" s="82" t="str">
        <f ca="1">IF(OFFSET('IWP27'!Std2EmployeeRequirements, 5,10, 1, 1) = 0, "", OFFSET('IWP27'!Std2EmployeeRequirements, 5,10, 1, 1))</f>
        <v/>
      </c>
      <c r="K350" s="82" t="str">
        <f ca="1">IF(OFFSET('IWP27'!Std2EmployeeRequirements, 5, 11, 1, 1) = 0, "", OFFSET('IWP27'!Std2EmployeeRequirements, 5, 11, 1, 1))</f>
        <v/>
      </c>
      <c r="L350" s="87" t="str">
        <f ca="1">IF(OFFSET('IWP27'!Std2EmployeeRequirements, 5, 7, 1, 1) = 0, "", OFFSET('IWP27'!Std2EmployeeRequirements, 5, 7, 1, 1))</f>
        <v/>
      </c>
    </row>
    <row r="351" spans="1:12" x14ac:dyDescent="0.2">
      <c r="A351" s="73" t="s">
        <v>308</v>
      </c>
      <c r="B351" s="82" t="str">
        <f ca="1">IF(OFFSET('IWP27'!Std2EmployeeRequirements, 6, 0, 1, 1) = 0, "", OFFSET('IWP27'!Std2EmployeeRequirements, 6, 0, 1, 1))</f>
        <v/>
      </c>
      <c r="C351" s="82" t="str">
        <f ca="1">IF(OFFSET('IWP27'!Std2EmployeeRequirements, 6, 2, 1, 1) = 0, "", OFFSET('IWP27'!Std2EmployeeRequirements, 6, 2, 1, 1))</f>
        <v/>
      </c>
      <c r="D351" s="82" t="str">
        <f ca="1">IF(OFFSET('IWP27'!Std2EmployeeRequirements, 6, 3, 1, 1) = 0, "", OFFSET('IWP27'!Std2EmployeeRequirements, 6, 3, 1, 1))</f>
        <v/>
      </c>
      <c r="E351" s="82" t="str">
        <f ca="1">IF(OFFSET('IWP27'!Std2EmployeeRequirements, 6, 4, 1, 1) = 0, "", OFFSET('IWP27'!Std2EmployeeRequirements, 6, 4, 1, 1))</f>
        <v/>
      </c>
      <c r="F351" s="82" t="str">
        <f ca="1">IF(OFFSET('IWP27'!Std2EmployeeRequirements, 6,5, 1, 1) = 0, "", OFFSET('IWP27'!Std2EmployeeRequirements, 6,5, 1, 1))</f>
        <v/>
      </c>
      <c r="G351" s="82" t="str">
        <f ca="1">IF(OFFSET('IWP27'!Std2EmployeeRequirements, 6,6, 1, 1) = 0, "", OFFSET('IWP27'!Std2EmployeeRequirements, 6,6, 1, 1))</f>
        <v/>
      </c>
      <c r="H351" s="82" t="str">
        <f ca="1">IF(OFFSET('IWP27'!Std2EmployeeRequirements, 6, 8, 1, 1) = 0, "", OFFSET('IWP27'!Std2EmployeeRequirements, 6, 8, 1, 1))</f>
        <v/>
      </c>
      <c r="I351" s="82" t="str">
        <f ca="1">IF(OFFSET('IWP27'!Std2EmployeeRequirements, 6, 9, 1, 1) = 0, "", OFFSET('IWP27'!Std2EmployeeRequirements, 6, 9, 1, 1))</f>
        <v/>
      </c>
      <c r="J351" s="82" t="str">
        <f ca="1">IF(OFFSET('IWP27'!Std2EmployeeRequirements, 6,10, 1, 1) = 0, "", OFFSET('IWP27'!Std2EmployeeRequirements, 6,10, 1, 1))</f>
        <v/>
      </c>
      <c r="K351" s="82" t="str">
        <f ca="1">IF(OFFSET('IWP27'!Std2EmployeeRequirements, 6, 11, 1, 1) = 0, "", OFFSET('IWP27'!Std2EmployeeRequirements, 6, 11, 1, 1))</f>
        <v/>
      </c>
      <c r="L351" s="87" t="str">
        <f ca="1">IF(OFFSET('IWP27'!Std2EmployeeRequirements, 6, 7, 1, 1) = 0, "", OFFSET('IWP27'!Std2EmployeeRequirements, 6, 7, 1, 1))</f>
        <v/>
      </c>
    </row>
    <row r="352" spans="1:12" x14ac:dyDescent="0.2">
      <c r="A352" s="73" t="s">
        <v>308</v>
      </c>
      <c r="B352" s="82" t="str">
        <f ca="1">IF(OFFSET('IWP27'!Std2EmployeeRequirements, 7, 0, 1, 1) = 0, "", OFFSET('IWP27'!Std2EmployeeRequirements, 7, 0, 1, 1))</f>
        <v/>
      </c>
      <c r="C352" s="82" t="str">
        <f ca="1">IF(OFFSET('IWP27'!Std2EmployeeRequirements, 7, 2, 1, 1) = 0, "", OFFSET('IWP27'!Std2EmployeeRequirements, 7, 2, 1, 1))</f>
        <v/>
      </c>
      <c r="D352" s="82" t="str">
        <f ca="1">IF(OFFSET('IWP27'!Std2EmployeeRequirements, 7, 3, 1, 1) = 0, "", OFFSET('IWP27'!Std2EmployeeRequirements, 7, 3, 1, 1))</f>
        <v/>
      </c>
      <c r="E352" s="82" t="str">
        <f ca="1">IF(OFFSET('IWP27'!Std2EmployeeRequirements, 7, 4, 1, 1) = 0, "", OFFSET('IWP27'!Std2EmployeeRequirements, 7, 4, 1, 1))</f>
        <v/>
      </c>
      <c r="F352" s="82" t="str">
        <f ca="1">IF(OFFSET('IWP27'!Std2EmployeeRequirements, 7,5, 1, 1) = 0, "", OFFSET('IWP27'!Std2EmployeeRequirements, 7,5, 1, 1))</f>
        <v/>
      </c>
      <c r="G352" s="82" t="str">
        <f ca="1">IF(OFFSET('IWP27'!Std2EmployeeRequirements, 7,6, 1, 1) = 0, "", OFFSET('IWP27'!Std2EmployeeRequirements, 7,6, 1, 1))</f>
        <v/>
      </c>
      <c r="H352" s="82" t="str">
        <f ca="1">IF(OFFSET('IWP27'!Std2EmployeeRequirements, 7, 8, 1, 1) = 0, "", OFFSET('IWP27'!Std2EmployeeRequirements, 7, 8, 1, 1))</f>
        <v/>
      </c>
      <c r="I352" s="82" t="str">
        <f ca="1">IF(OFFSET('IWP27'!Std2EmployeeRequirements, 7, 9, 1, 1) = 0, "", OFFSET('IWP27'!Std2EmployeeRequirements, 7, 9, 1, 1))</f>
        <v/>
      </c>
      <c r="J352" s="82" t="str">
        <f ca="1">IF(OFFSET('IWP27'!Std2EmployeeRequirements, 7,10, 1, 1) = 0, "", OFFSET('IWP27'!Std2EmployeeRequirements, 7,10, 1, 1))</f>
        <v/>
      </c>
      <c r="K352" s="82" t="str">
        <f ca="1">IF(OFFSET('IWP27'!Std2EmployeeRequirements, 7, 11, 1, 1) = 0, "", OFFSET('IWP27'!Std2EmployeeRequirements, 7, 11, 1, 1))</f>
        <v/>
      </c>
      <c r="L352" s="87" t="str">
        <f ca="1">IF(OFFSET('IWP27'!Std2EmployeeRequirements, 7, 7, 1, 1) = 0, "", OFFSET('IWP27'!Std2EmployeeRequirements, 7, 7, 1, 1))</f>
        <v/>
      </c>
    </row>
    <row r="353" spans="1:12" x14ac:dyDescent="0.2">
      <c r="A353" s="73" t="s">
        <v>308</v>
      </c>
      <c r="B353" s="82" t="str">
        <f ca="1">IF(OFFSET('IWP27'!Std2EmployeeRequirements, 8, 0, 1, 1) = 0, "", OFFSET('IWP27'!Std2EmployeeRequirements, 8, 0, 1, 1))</f>
        <v/>
      </c>
      <c r="C353" s="82" t="str">
        <f ca="1">IF(OFFSET('IWP27'!Std2EmployeeRequirements, 8, 2, 1, 1) = 0, "", OFFSET('IWP27'!Std2EmployeeRequirements, 8, 2, 1, 1))</f>
        <v/>
      </c>
      <c r="D353" s="82" t="str">
        <f ca="1">IF(OFFSET('IWP27'!Std2EmployeeRequirements, 8, 3, 1, 1) = 0, "", OFFSET('IWP27'!Std2EmployeeRequirements, 8, 3, 1, 1))</f>
        <v/>
      </c>
      <c r="E353" s="82" t="str">
        <f ca="1">IF(OFFSET('IWP27'!Std2EmployeeRequirements, 8, 4, 1, 1) = 0, "", OFFSET('IWP27'!Std2EmployeeRequirements, 8, 4, 1, 1))</f>
        <v/>
      </c>
      <c r="F353" s="82" t="str">
        <f ca="1">IF(OFFSET('IWP27'!Std2EmployeeRequirements, 8,5, 1, 1) = 0, "", OFFSET('IWP27'!Std2EmployeeRequirements, 8,5, 1, 1))</f>
        <v/>
      </c>
      <c r="G353" s="82" t="str">
        <f ca="1">IF(OFFSET('IWP27'!Std2EmployeeRequirements, 8,6, 1, 1) = 0, "", OFFSET('IWP27'!Std2EmployeeRequirements, 8,6, 1, 1))</f>
        <v/>
      </c>
      <c r="H353" s="82" t="str">
        <f ca="1">IF(OFFSET('IWP27'!Std2EmployeeRequirements, 8, 8, 1, 1) = 0, "", OFFSET('IWP27'!Std2EmployeeRequirements, 8, 8, 1, 1))</f>
        <v/>
      </c>
      <c r="I353" s="82" t="str">
        <f ca="1">IF(OFFSET('IWP27'!Std2EmployeeRequirements, 8, 9, 1, 1) = 0, "", OFFSET('IWP27'!Std2EmployeeRequirements, 8, 9, 1, 1))</f>
        <v/>
      </c>
      <c r="J353" s="82" t="str">
        <f ca="1">IF(OFFSET('IWP27'!Std2EmployeeRequirements, 8,10, 1, 1) = 0, "", OFFSET('IWP27'!Std2EmployeeRequirements, 8,10, 1, 1))</f>
        <v/>
      </c>
      <c r="K353" s="82" t="str">
        <f ca="1">IF(OFFSET('IWP27'!Std2EmployeeRequirements, 8, 11, 1, 1) = 0, "", OFFSET('IWP27'!Std2EmployeeRequirements, 8, 11, 1, 1))</f>
        <v/>
      </c>
      <c r="L353" s="87" t="str">
        <f ca="1">IF(OFFSET('IWP27'!Std2EmployeeRequirements, 8, 7, 1, 1) = 0, "", OFFSET('IWP27'!Std2EmployeeRequirements, 8, 7, 1, 1))</f>
        <v/>
      </c>
    </row>
    <row r="354" spans="1:12" x14ac:dyDescent="0.2">
      <c r="A354" s="73" t="s">
        <v>308</v>
      </c>
      <c r="B354" s="82" t="str">
        <f ca="1">IF(OFFSET('IWP27'!Std2EmployeeRequirements, 9, 0, 1, 1) = 0, "", OFFSET('IWP27'!Std2EmployeeRequirements, 9, 0, 1, 1))</f>
        <v/>
      </c>
      <c r="C354" s="82" t="str">
        <f ca="1">IF(OFFSET('IWP27'!Std2EmployeeRequirements, 9, 2, 1, 1) = 0, "", OFFSET('IWP27'!Std2EmployeeRequirements, 9, 2, 1, 1))</f>
        <v/>
      </c>
      <c r="D354" s="82" t="str">
        <f ca="1">IF(OFFSET('IWP27'!Std2EmployeeRequirements, 9, 3, 1, 1) = 0, "", OFFSET('IWP27'!Std2EmployeeRequirements, 9, 3, 1, 1))</f>
        <v/>
      </c>
      <c r="E354" s="82" t="str">
        <f ca="1">IF(OFFSET('IWP27'!Std2EmployeeRequirements, 9, 4, 1, 1) = 0, "", OFFSET('IWP27'!Std2EmployeeRequirements, 9, 4, 1, 1))</f>
        <v/>
      </c>
      <c r="F354" s="82" t="str">
        <f ca="1">IF(OFFSET('IWP27'!Std2EmployeeRequirements, 9,5, 1, 1) = 0, "", OFFSET('IWP27'!Std2EmployeeRequirements, 9,5, 1, 1))</f>
        <v/>
      </c>
      <c r="G354" s="82" t="str">
        <f ca="1">IF(OFFSET('IWP27'!Std2EmployeeRequirements, 9,6, 1, 1) = 0, "", OFFSET('IWP27'!Std2EmployeeRequirements, 9,6, 1, 1))</f>
        <v/>
      </c>
      <c r="H354" s="82" t="str">
        <f ca="1">IF(OFFSET('IWP27'!Std2EmployeeRequirements, 9, 8, 1, 1) = 0, "", OFFSET('IWP27'!Std2EmployeeRequirements, 9, 8, 1, 1))</f>
        <v/>
      </c>
      <c r="I354" s="82" t="str">
        <f ca="1">IF(OFFSET('IWP27'!Std2EmployeeRequirements, 9, 9, 1, 1) = 0, "", OFFSET('IWP27'!Std2EmployeeRequirements, 9, 9, 1, 1))</f>
        <v/>
      </c>
      <c r="J354" s="82" t="str">
        <f ca="1">IF(OFFSET('IWP27'!Std2EmployeeRequirements, 9,10, 1, 1) = 0, "", OFFSET('IWP27'!Std2EmployeeRequirements, 9,10, 1, 1))</f>
        <v/>
      </c>
      <c r="K354" s="82" t="str">
        <f ca="1">IF(OFFSET('IWP27'!Std2EmployeeRequirements, 9, 11, 1, 1) = 0, "", OFFSET('IWP27'!Std2EmployeeRequirements, 9, 11, 1, 1))</f>
        <v/>
      </c>
      <c r="L354" s="87" t="str">
        <f ca="1">IF(OFFSET('IWP27'!Std2EmployeeRequirements, 9, 7, 1, 1) = 0, "", OFFSET('IWP27'!Std2EmployeeRequirements, 9, 7, 1, 1))</f>
        <v/>
      </c>
    </row>
    <row r="355" spans="1:12" x14ac:dyDescent="0.2">
      <c r="A355" s="73" t="s">
        <v>309</v>
      </c>
      <c r="B355" s="82" t="str">
        <f ca="1">IF(OFFSET('IWP28'!Std2EmployeeRequirements, 0, 0, 1, 1) = 0, "", OFFSET('IWP28'!Std2EmployeeRequirements, 0, 0, 1, 1))</f>
        <v/>
      </c>
      <c r="C355" s="82" t="str">
        <f ca="1">IF(OFFSET('IWP28'!Std2EmployeeRequirements, 0, 2, 1, 1) = 0, "", OFFSET('IWP28'!Std2EmployeeRequirements, 0, 2, 1, 1))</f>
        <v/>
      </c>
      <c r="D355" s="82" t="str">
        <f ca="1">IF(OFFSET('IWP28'!Std2EmployeeRequirements, 0, 3, 1, 1) = 0, "", OFFSET('IWP28'!Std2EmployeeRequirements, 0, 3, 1, 1))</f>
        <v/>
      </c>
      <c r="E355" s="82" t="str">
        <f ca="1">IF(OFFSET('IWP28'!Std2EmployeeRequirements, 0, 4, 1, 1) = 0, "", OFFSET('IWP28'!Std2EmployeeRequirements, 0, 4, 1, 1))</f>
        <v/>
      </c>
      <c r="F355" s="82" t="str">
        <f ca="1">IF(OFFSET('IWP28'!Std2EmployeeRequirements, 0,5, 1, 1) = 0, "", OFFSET('IWP28'!Std2EmployeeRequirements, 0,5, 1, 1))</f>
        <v/>
      </c>
      <c r="G355" s="82" t="str">
        <f ca="1">IF(OFFSET('IWP28'!Std2EmployeeRequirements, 0,6, 1, 1) = 0, "", OFFSET('IWP28'!Std2EmployeeRequirements, 0,6, 1, 1))</f>
        <v/>
      </c>
      <c r="H355" s="82" t="str">
        <f ca="1">IF(OFFSET('IWP28'!Std2EmployeeRequirements, 0, 8, 1, 1) = 0, "", OFFSET('IWP28'!Std2EmployeeRequirements, 0, 8, 1, 1))</f>
        <v/>
      </c>
      <c r="I355" s="82" t="str">
        <f ca="1">IF(OFFSET('IWP28'!Std2EmployeeRequirements, 0, 9, 1, 1) = 0, "", OFFSET('IWP28'!Std2EmployeeRequirements, 0, 9, 1, 1))</f>
        <v/>
      </c>
      <c r="J355" s="82" t="str">
        <f ca="1">IF(OFFSET('IWP28'!Std2EmployeeRequirements, 0,10, 1, 1) = 0, "", OFFSET('IWP28'!Std2EmployeeRequirements, 0,10, 1, 1))</f>
        <v/>
      </c>
      <c r="K355" s="82" t="str">
        <f ca="1">IF(OFFSET('IWP28'!Std2EmployeeRequirements, 0, 11, 1, 1) = 0, "", OFFSET('IWP28'!Std2EmployeeRequirements, 0, 11, 1, 1))</f>
        <v/>
      </c>
      <c r="L355" s="87" t="str">
        <f ca="1">IF(OFFSET('IWP28'!Std2EmployeeRequirements, 0, 7, 1, 1) = 0, "", OFFSET('IWP28'!Std2EmployeeRequirements, 0, 7, 1, 1))</f>
        <v/>
      </c>
    </row>
    <row r="356" spans="1:12" x14ac:dyDescent="0.2">
      <c r="A356" s="73" t="s">
        <v>309</v>
      </c>
      <c r="B356" s="82" t="str">
        <f ca="1">IF(OFFSET('IWP28'!Std2EmployeeRequirements, 1, 0, 1, 1) = 0, "", OFFSET('IWP28'!Std2EmployeeRequirements, 1, 0, 1, 1))</f>
        <v/>
      </c>
      <c r="C356" s="82" t="str">
        <f ca="1">IF(OFFSET('IWP28'!Std2EmployeeRequirements, 1, 2, 1, 1) = 0, "", OFFSET('IWP28'!Std2EmployeeRequirements, 1, 2, 1, 1))</f>
        <v/>
      </c>
      <c r="D356" s="82" t="str">
        <f ca="1">IF(OFFSET('IWP28'!Std2EmployeeRequirements, 1, 3, 1, 1) = 0, "", OFFSET('IWP28'!Std2EmployeeRequirements, 1, 3, 1, 1))</f>
        <v/>
      </c>
      <c r="E356" s="82" t="str">
        <f ca="1">IF(OFFSET('IWP28'!Std2EmployeeRequirements, 1, 4, 1, 1) = 0, "", OFFSET('IWP28'!Std2EmployeeRequirements, 1, 4, 1, 1))</f>
        <v/>
      </c>
      <c r="F356" s="82" t="str">
        <f ca="1">IF(OFFSET('IWP28'!Std2EmployeeRequirements, 1,5, 1, 1) = 0, "", OFFSET('IWP28'!Std2EmployeeRequirements, 1,5, 1, 1))</f>
        <v/>
      </c>
      <c r="G356" s="82" t="str">
        <f ca="1">IF(OFFSET('IWP28'!Std2EmployeeRequirements, 1,6, 1, 1) = 0, "", OFFSET('IWP28'!Std2EmployeeRequirements, 1,6, 1, 1))</f>
        <v/>
      </c>
      <c r="H356" s="82" t="str">
        <f ca="1">IF(OFFSET('IWP28'!Std2EmployeeRequirements, 1, 8, 1, 1) = 0, "", OFFSET('IWP28'!Std2EmployeeRequirements, 1, 8, 1, 1))</f>
        <v/>
      </c>
      <c r="I356" s="82" t="str">
        <f ca="1">IF(OFFSET('IWP28'!Std2EmployeeRequirements, 1, 9, 1, 1) = 0, "", OFFSET('IWP28'!Std2EmployeeRequirements, 1, 9, 1, 1))</f>
        <v/>
      </c>
      <c r="J356" s="82" t="str">
        <f ca="1">IF(OFFSET('IWP28'!Std2EmployeeRequirements, 1,10, 1, 1) = 0, "", OFFSET('IWP28'!Std2EmployeeRequirements, 1,10, 1, 1))</f>
        <v/>
      </c>
      <c r="K356" s="82" t="str">
        <f ca="1">IF(OFFSET('IWP28'!Std2EmployeeRequirements, 1, 11, 1, 1) = 0, "", OFFSET('IWP28'!Std2EmployeeRequirements, 1, 11, 1, 1))</f>
        <v/>
      </c>
      <c r="L356" s="87" t="str">
        <f ca="1">IF(OFFSET('IWP28'!Std2EmployeeRequirements, 1, 7, 1, 1) = 0, "", OFFSET('IWP28'!Std2EmployeeRequirements, 1, 7, 1, 1))</f>
        <v/>
      </c>
    </row>
    <row r="357" spans="1:12" x14ac:dyDescent="0.2">
      <c r="A357" s="73" t="s">
        <v>309</v>
      </c>
      <c r="B357" s="82" t="str">
        <f ca="1">IF(OFFSET('IWP28'!Std2EmployeeRequirements, 2, 0, 1, 1) = 0, "", OFFSET('IWP28'!Std2EmployeeRequirements, 2, 0, 1, 1))</f>
        <v/>
      </c>
      <c r="C357" s="82" t="str">
        <f ca="1">IF(OFFSET('IWP28'!Std2EmployeeRequirements, 2, 2, 1, 1) = 0, "", OFFSET('IWP28'!Std2EmployeeRequirements, 2, 2, 1, 1))</f>
        <v/>
      </c>
      <c r="D357" s="82" t="str">
        <f ca="1">IF(OFFSET('IWP28'!Std2EmployeeRequirements, 2, 3, 1, 1) = 0, "", OFFSET('IWP28'!Std2EmployeeRequirements, 2, 3, 1, 1))</f>
        <v/>
      </c>
      <c r="E357" s="82" t="str">
        <f ca="1">IF(OFFSET('IWP28'!Std2EmployeeRequirements, 2, 4, 1, 1) = 0, "", OFFSET('IWP28'!Std2EmployeeRequirements, 2, 4, 1, 1))</f>
        <v/>
      </c>
      <c r="F357" s="82" t="str">
        <f ca="1">IF(OFFSET('IWP28'!Std2EmployeeRequirements, 2,5, 1, 1) = 0, "", OFFSET('IWP28'!Std2EmployeeRequirements, 2,5, 1, 1))</f>
        <v/>
      </c>
      <c r="G357" s="82" t="str">
        <f ca="1">IF(OFFSET('IWP28'!Std2EmployeeRequirements, 2,6, 1, 1) = 0, "", OFFSET('IWP28'!Std2EmployeeRequirements, 2,6, 1, 1))</f>
        <v/>
      </c>
      <c r="H357" s="82" t="str">
        <f ca="1">IF(OFFSET('IWP28'!Std2EmployeeRequirements, 2, 8, 1, 1) = 0, "", OFFSET('IWP28'!Std2EmployeeRequirements, 2, 8, 1, 1))</f>
        <v/>
      </c>
      <c r="I357" s="82" t="str">
        <f ca="1">IF(OFFSET('IWP28'!Std2EmployeeRequirements, 2, 9, 1, 1) = 0, "", OFFSET('IWP28'!Std2EmployeeRequirements, 2, 9, 1, 1))</f>
        <v/>
      </c>
      <c r="J357" s="82" t="str">
        <f ca="1">IF(OFFSET('IWP28'!Std2EmployeeRequirements, 2,10, 1, 1) = 0, "", OFFSET('IWP28'!Std2EmployeeRequirements, 2,10, 1, 1))</f>
        <v/>
      </c>
      <c r="K357" s="82" t="str">
        <f ca="1">IF(OFFSET('IWP28'!Std2EmployeeRequirements, 2, 11, 1, 1) = 0, "", OFFSET('IWP28'!Std2EmployeeRequirements, 2, 11, 1, 1))</f>
        <v/>
      </c>
      <c r="L357" s="87" t="str">
        <f ca="1">IF(OFFSET('IWP28'!Std2EmployeeRequirements, 2, 7, 1, 1) = 0, "", OFFSET('IWP28'!Std2EmployeeRequirements, 2, 7, 1, 1))</f>
        <v/>
      </c>
    </row>
    <row r="358" spans="1:12" x14ac:dyDescent="0.2">
      <c r="A358" s="73" t="s">
        <v>309</v>
      </c>
      <c r="B358" s="82" t="str">
        <f ca="1">IF(OFFSET('IWP28'!Std2EmployeeRequirements, 3, 0, 1, 1) = 0, "", OFFSET('IWP28'!Std2EmployeeRequirements, 3, 0, 1, 1))</f>
        <v/>
      </c>
      <c r="C358" s="82" t="str">
        <f ca="1">IF(OFFSET('IWP28'!Std2EmployeeRequirements, 3, 2, 1, 1) = 0, "", OFFSET('IWP28'!Std2EmployeeRequirements, 3, 2, 1, 1))</f>
        <v/>
      </c>
      <c r="D358" s="82" t="str">
        <f ca="1">IF(OFFSET('IWP28'!Std2EmployeeRequirements, 3, 3, 1, 1) = 0, "", OFFSET('IWP28'!Std2EmployeeRequirements, 3, 3, 1, 1))</f>
        <v/>
      </c>
      <c r="E358" s="82" t="str">
        <f ca="1">IF(OFFSET('IWP28'!Std2EmployeeRequirements, 3, 4, 1, 1) = 0, "", OFFSET('IWP28'!Std2EmployeeRequirements, 3, 4, 1, 1))</f>
        <v/>
      </c>
      <c r="F358" s="82" t="str">
        <f ca="1">IF(OFFSET('IWP28'!Std2EmployeeRequirements, 3,5, 1, 1) = 0, "", OFFSET('IWP28'!Std2EmployeeRequirements, 3,5, 1, 1))</f>
        <v/>
      </c>
      <c r="G358" s="82" t="str">
        <f ca="1">IF(OFFSET('IWP28'!Std2EmployeeRequirements, 3,6, 1, 1) = 0, "", OFFSET('IWP28'!Std2EmployeeRequirements, 3,6, 1, 1))</f>
        <v/>
      </c>
      <c r="H358" s="82" t="str">
        <f ca="1">IF(OFFSET('IWP28'!Std2EmployeeRequirements, 3, 8, 1, 1) = 0, "", OFFSET('IWP28'!Std2EmployeeRequirements, 3, 8, 1, 1))</f>
        <v/>
      </c>
      <c r="I358" s="82" t="str">
        <f ca="1">IF(OFFSET('IWP28'!Std2EmployeeRequirements, 3, 9, 1, 1) = 0, "", OFFSET('IWP28'!Std2EmployeeRequirements, 3, 9, 1, 1))</f>
        <v/>
      </c>
      <c r="J358" s="82" t="str">
        <f ca="1">IF(OFFSET('IWP28'!Std2EmployeeRequirements, 3,10, 1, 1) = 0, "", OFFSET('IWP28'!Std2EmployeeRequirements, 3,10, 1, 1))</f>
        <v/>
      </c>
      <c r="K358" s="82" t="str">
        <f ca="1">IF(OFFSET('IWP28'!Std2EmployeeRequirements, 3, 11, 1, 1) = 0, "", OFFSET('IWP28'!Std2EmployeeRequirements, 3, 11, 1, 1))</f>
        <v/>
      </c>
      <c r="L358" s="87" t="str">
        <f ca="1">IF(OFFSET('IWP28'!Std2EmployeeRequirements, 3, 7, 1, 1) = 0, "", OFFSET('IWP28'!Std2EmployeeRequirements, 3, 7, 1, 1))</f>
        <v/>
      </c>
    </row>
    <row r="359" spans="1:12" x14ac:dyDescent="0.2">
      <c r="A359" s="73" t="s">
        <v>309</v>
      </c>
      <c r="B359" s="82" t="str">
        <f ca="1">IF(OFFSET('IWP28'!Std2EmployeeRequirements, 4, 0, 1, 1) = 0, "", OFFSET('IWP28'!Std2EmployeeRequirements, 4, 0, 1, 1))</f>
        <v/>
      </c>
      <c r="C359" s="82" t="str">
        <f ca="1">IF(OFFSET('IWP28'!Std2EmployeeRequirements, 4, 2, 1, 1) = 0, "", OFFSET('IWP28'!Std2EmployeeRequirements, 4, 2, 1, 1))</f>
        <v/>
      </c>
      <c r="D359" s="82" t="str">
        <f ca="1">IF(OFFSET('IWP28'!Std2EmployeeRequirements, 4, 3, 1, 1) = 0, "", OFFSET('IWP28'!Std2EmployeeRequirements, 4, 3, 1, 1))</f>
        <v/>
      </c>
      <c r="E359" s="82" t="str">
        <f ca="1">IF(OFFSET('IWP28'!Std2EmployeeRequirements, 4, 4, 1, 1) = 0, "", OFFSET('IWP28'!Std2EmployeeRequirements, 4, 4, 1, 1))</f>
        <v/>
      </c>
      <c r="F359" s="82" t="str">
        <f ca="1">IF(OFFSET('IWP28'!Std2EmployeeRequirements, 4,5, 1, 1) = 0, "", OFFSET('IWP28'!Std2EmployeeRequirements, 4,5, 1, 1))</f>
        <v/>
      </c>
      <c r="G359" s="82" t="str">
        <f ca="1">IF(OFFSET('IWP28'!Std2EmployeeRequirements, 4,6, 1, 1) = 0, "", OFFSET('IWP28'!Std2EmployeeRequirements, 4,6, 1, 1))</f>
        <v/>
      </c>
      <c r="H359" s="82" t="str">
        <f ca="1">IF(OFFSET('IWP28'!Std2EmployeeRequirements, 4, 8, 1, 1) = 0, "", OFFSET('IWP28'!Std2EmployeeRequirements, 4, 8, 1, 1))</f>
        <v/>
      </c>
      <c r="I359" s="82" t="str">
        <f ca="1">IF(OFFSET('IWP28'!Std2EmployeeRequirements, 4, 9, 1, 1) = 0, "", OFFSET('IWP28'!Std2EmployeeRequirements, 4, 9, 1, 1))</f>
        <v/>
      </c>
      <c r="J359" s="82" t="str">
        <f ca="1">IF(OFFSET('IWP28'!Std2EmployeeRequirements, 4,10, 1, 1) = 0, "", OFFSET('IWP28'!Std2EmployeeRequirements, 4,10, 1, 1))</f>
        <v/>
      </c>
      <c r="K359" s="82" t="str">
        <f ca="1">IF(OFFSET('IWP28'!Std2EmployeeRequirements, 4, 11, 1, 1) = 0, "", OFFSET('IWP28'!Std2EmployeeRequirements, 4, 11, 1, 1))</f>
        <v/>
      </c>
      <c r="L359" s="87" t="str">
        <f ca="1">IF(OFFSET('IWP28'!Std2EmployeeRequirements, 4, 7, 1, 1) = 0, "", OFFSET('IWP28'!Std2EmployeeRequirements, 4, 7, 1, 1))</f>
        <v/>
      </c>
    </row>
    <row r="360" spans="1:12" x14ac:dyDescent="0.2">
      <c r="A360" s="73" t="s">
        <v>309</v>
      </c>
      <c r="B360" s="82" t="str">
        <f ca="1">IF(OFFSET('IWP28'!Std2EmployeeRequirements, 5, 0, 1, 1) = 0, "", OFFSET('IWP28'!Std2EmployeeRequirements, 5, 0, 1, 1))</f>
        <v/>
      </c>
      <c r="C360" s="82" t="str">
        <f ca="1">IF(OFFSET('IWP28'!Std2EmployeeRequirements, 5, 2, 1, 1) = 0, "", OFFSET('IWP28'!Std2EmployeeRequirements, 5, 2, 1, 1))</f>
        <v/>
      </c>
      <c r="D360" s="82" t="str">
        <f ca="1">IF(OFFSET('IWP28'!Std2EmployeeRequirements, 5, 3, 1, 1) = 0, "", OFFSET('IWP28'!Std2EmployeeRequirements, 5, 3, 1, 1))</f>
        <v/>
      </c>
      <c r="E360" s="82" t="str">
        <f ca="1">IF(OFFSET('IWP28'!Std2EmployeeRequirements, 5, 4, 1, 1) = 0, "", OFFSET('IWP28'!Std2EmployeeRequirements, 5, 4, 1, 1))</f>
        <v/>
      </c>
      <c r="F360" s="82" t="str">
        <f ca="1">IF(OFFSET('IWP28'!Std2EmployeeRequirements, 5,5, 1, 1) = 0, "", OFFSET('IWP28'!Std2EmployeeRequirements, 5,5, 1, 1))</f>
        <v/>
      </c>
      <c r="G360" s="82" t="str">
        <f ca="1">IF(OFFSET('IWP28'!Std2EmployeeRequirements, 5,6, 1, 1) = 0, "", OFFSET('IWP28'!Std2EmployeeRequirements, 5,6, 1, 1))</f>
        <v/>
      </c>
      <c r="H360" s="82" t="str">
        <f ca="1">IF(OFFSET('IWP28'!Std2EmployeeRequirements, 5, 8, 1, 1) = 0, "", OFFSET('IWP28'!Std2EmployeeRequirements, 5, 8, 1, 1))</f>
        <v/>
      </c>
      <c r="I360" s="82" t="str">
        <f ca="1">IF(OFFSET('IWP28'!Std2EmployeeRequirements, 5, 9, 1, 1) = 0, "", OFFSET('IWP28'!Std2EmployeeRequirements, 5, 9, 1, 1))</f>
        <v/>
      </c>
      <c r="J360" s="82" t="str">
        <f ca="1">IF(OFFSET('IWP28'!Std2EmployeeRequirements, 5,10, 1, 1) = 0, "", OFFSET('IWP28'!Std2EmployeeRequirements, 5,10, 1, 1))</f>
        <v/>
      </c>
      <c r="K360" s="82" t="str">
        <f ca="1">IF(OFFSET('IWP28'!Std2EmployeeRequirements, 5, 11, 1, 1) = 0, "", OFFSET('IWP28'!Std2EmployeeRequirements, 5, 11, 1, 1))</f>
        <v/>
      </c>
      <c r="L360" s="87" t="str">
        <f ca="1">IF(OFFSET('IWP28'!Std2EmployeeRequirements, 5, 7, 1, 1) = 0, "", OFFSET('IWP28'!Std2EmployeeRequirements, 5, 7, 1, 1))</f>
        <v/>
      </c>
    </row>
    <row r="361" spans="1:12" x14ac:dyDescent="0.2">
      <c r="A361" s="73" t="s">
        <v>309</v>
      </c>
      <c r="B361" s="82" t="str">
        <f ca="1">IF(OFFSET('IWP28'!Std2EmployeeRequirements, 6, 0, 1, 1) = 0, "", OFFSET('IWP28'!Std2EmployeeRequirements, 6, 0, 1, 1))</f>
        <v/>
      </c>
      <c r="C361" s="82" t="str">
        <f ca="1">IF(OFFSET('IWP28'!Std2EmployeeRequirements, 6, 2, 1, 1) = 0, "", OFFSET('IWP28'!Std2EmployeeRequirements, 6, 2, 1, 1))</f>
        <v/>
      </c>
      <c r="D361" s="82" t="str">
        <f ca="1">IF(OFFSET('IWP28'!Std2EmployeeRequirements, 6, 3, 1, 1) = 0, "", OFFSET('IWP28'!Std2EmployeeRequirements, 6, 3, 1, 1))</f>
        <v/>
      </c>
      <c r="E361" s="82" t="str">
        <f ca="1">IF(OFFSET('IWP28'!Std2EmployeeRequirements, 6, 4, 1, 1) = 0, "", OFFSET('IWP28'!Std2EmployeeRequirements, 6, 4, 1, 1))</f>
        <v/>
      </c>
      <c r="F361" s="82" t="str">
        <f ca="1">IF(OFFSET('IWP28'!Std2EmployeeRequirements, 6,5, 1, 1) = 0, "", OFFSET('IWP28'!Std2EmployeeRequirements, 6,5, 1, 1))</f>
        <v/>
      </c>
      <c r="G361" s="82" t="str">
        <f ca="1">IF(OFFSET('IWP28'!Std2EmployeeRequirements, 6,6, 1, 1) = 0, "", OFFSET('IWP28'!Std2EmployeeRequirements, 6,6, 1, 1))</f>
        <v/>
      </c>
      <c r="H361" s="82" t="str">
        <f ca="1">IF(OFFSET('IWP28'!Std2EmployeeRequirements, 6, 8, 1, 1) = 0, "", OFFSET('IWP28'!Std2EmployeeRequirements, 6, 8, 1, 1))</f>
        <v/>
      </c>
      <c r="I361" s="82" t="str">
        <f ca="1">IF(OFFSET('IWP28'!Std2EmployeeRequirements, 6, 9, 1, 1) = 0, "", OFFSET('IWP28'!Std2EmployeeRequirements, 6, 9, 1, 1))</f>
        <v/>
      </c>
      <c r="J361" s="82" t="str">
        <f ca="1">IF(OFFSET('IWP28'!Std2EmployeeRequirements, 6,10, 1, 1) = 0, "", OFFSET('IWP28'!Std2EmployeeRequirements, 6,10, 1, 1))</f>
        <v/>
      </c>
      <c r="K361" s="82" t="str">
        <f ca="1">IF(OFFSET('IWP28'!Std2EmployeeRequirements, 6, 11, 1, 1) = 0, "", OFFSET('IWP28'!Std2EmployeeRequirements, 6, 11, 1, 1))</f>
        <v/>
      </c>
      <c r="L361" s="87" t="str">
        <f ca="1">IF(OFFSET('IWP28'!Std2EmployeeRequirements, 6, 7, 1, 1) = 0, "", OFFSET('IWP28'!Std2EmployeeRequirements, 6, 7, 1, 1))</f>
        <v/>
      </c>
    </row>
    <row r="362" spans="1:12" x14ac:dyDescent="0.2">
      <c r="A362" s="73" t="s">
        <v>309</v>
      </c>
      <c r="B362" s="82" t="str">
        <f ca="1">IF(OFFSET('IWP28'!Std2EmployeeRequirements, 7, 0, 1, 1) = 0, "", OFFSET('IWP28'!Std2EmployeeRequirements, 7, 0, 1, 1))</f>
        <v/>
      </c>
      <c r="C362" s="82" t="str">
        <f ca="1">IF(OFFSET('IWP28'!Std2EmployeeRequirements, 7, 2, 1, 1) = 0, "", OFFSET('IWP28'!Std2EmployeeRequirements, 7, 2, 1, 1))</f>
        <v/>
      </c>
      <c r="D362" s="82" t="str">
        <f ca="1">IF(OFFSET('IWP28'!Std2EmployeeRequirements, 7, 3, 1, 1) = 0, "", OFFSET('IWP28'!Std2EmployeeRequirements, 7, 3, 1, 1))</f>
        <v/>
      </c>
      <c r="E362" s="82" t="str">
        <f ca="1">IF(OFFSET('IWP28'!Std2EmployeeRequirements, 7, 4, 1, 1) = 0, "", OFFSET('IWP28'!Std2EmployeeRequirements, 7, 4, 1, 1))</f>
        <v/>
      </c>
      <c r="F362" s="82" t="str">
        <f ca="1">IF(OFFSET('IWP28'!Std2EmployeeRequirements, 7,5, 1, 1) = 0, "", OFFSET('IWP28'!Std2EmployeeRequirements, 7,5, 1, 1))</f>
        <v/>
      </c>
      <c r="G362" s="82" t="str">
        <f ca="1">IF(OFFSET('IWP28'!Std2EmployeeRequirements, 7,6, 1, 1) = 0, "", OFFSET('IWP28'!Std2EmployeeRequirements, 7,6, 1, 1))</f>
        <v/>
      </c>
      <c r="H362" s="82" t="str">
        <f ca="1">IF(OFFSET('IWP28'!Std2EmployeeRequirements, 7, 8, 1, 1) = 0, "", OFFSET('IWP28'!Std2EmployeeRequirements, 7, 8, 1, 1))</f>
        <v/>
      </c>
      <c r="I362" s="82" t="str">
        <f ca="1">IF(OFFSET('IWP28'!Std2EmployeeRequirements, 7, 9, 1, 1) = 0, "", OFFSET('IWP28'!Std2EmployeeRequirements, 7, 9, 1, 1))</f>
        <v/>
      </c>
      <c r="J362" s="82" t="str">
        <f ca="1">IF(OFFSET('IWP28'!Std2EmployeeRequirements, 7,10, 1, 1) = 0, "", OFFSET('IWP28'!Std2EmployeeRequirements, 7,10, 1, 1))</f>
        <v/>
      </c>
      <c r="K362" s="82" t="str">
        <f ca="1">IF(OFFSET('IWP28'!Std2EmployeeRequirements, 7, 11, 1, 1) = 0, "", OFFSET('IWP28'!Std2EmployeeRequirements, 7, 11, 1, 1))</f>
        <v/>
      </c>
      <c r="L362" s="87" t="str">
        <f ca="1">IF(OFFSET('IWP28'!Std2EmployeeRequirements, 7, 7, 1, 1) = 0, "", OFFSET('IWP28'!Std2EmployeeRequirements, 7, 7, 1, 1))</f>
        <v/>
      </c>
    </row>
    <row r="363" spans="1:12" x14ac:dyDescent="0.2">
      <c r="A363" s="73" t="s">
        <v>309</v>
      </c>
      <c r="B363" s="82" t="str">
        <f ca="1">IF(OFFSET('IWP28'!Std2EmployeeRequirements, 8, 0, 1, 1) = 0, "", OFFSET('IWP28'!Std2EmployeeRequirements, 8, 0, 1, 1))</f>
        <v/>
      </c>
      <c r="C363" s="82" t="str">
        <f ca="1">IF(OFFSET('IWP28'!Std2EmployeeRequirements, 8, 2, 1, 1) = 0, "", OFFSET('IWP28'!Std2EmployeeRequirements, 8, 2, 1, 1))</f>
        <v/>
      </c>
      <c r="D363" s="82" t="str">
        <f ca="1">IF(OFFSET('IWP28'!Std2EmployeeRequirements, 8, 3, 1, 1) = 0, "", OFFSET('IWP28'!Std2EmployeeRequirements, 8, 3, 1, 1))</f>
        <v/>
      </c>
      <c r="E363" s="82" t="str">
        <f ca="1">IF(OFFSET('IWP28'!Std2EmployeeRequirements, 8, 4, 1, 1) = 0, "", OFFSET('IWP28'!Std2EmployeeRequirements, 8, 4, 1, 1))</f>
        <v/>
      </c>
      <c r="F363" s="82" t="str">
        <f ca="1">IF(OFFSET('IWP28'!Std2EmployeeRequirements, 8,5, 1, 1) = 0, "", OFFSET('IWP28'!Std2EmployeeRequirements, 8,5, 1, 1))</f>
        <v/>
      </c>
      <c r="G363" s="82" t="str">
        <f ca="1">IF(OFFSET('IWP28'!Std2EmployeeRequirements, 8,6, 1, 1) = 0, "", OFFSET('IWP28'!Std2EmployeeRequirements, 8,6, 1, 1))</f>
        <v/>
      </c>
      <c r="H363" s="82" t="str">
        <f ca="1">IF(OFFSET('IWP28'!Std2EmployeeRequirements, 8, 8, 1, 1) = 0, "", OFFSET('IWP28'!Std2EmployeeRequirements, 8, 8, 1, 1))</f>
        <v/>
      </c>
      <c r="I363" s="82" t="str">
        <f ca="1">IF(OFFSET('IWP28'!Std2EmployeeRequirements, 8, 9, 1, 1) = 0, "", OFFSET('IWP28'!Std2EmployeeRequirements, 8, 9, 1, 1))</f>
        <v/>
      </c>
      <c r="J363" s="82" t="str">
        <f ca="1">IF(OFFSET('IWP28'!Std2EmployeeRequirements, 8,10, 1, 1) = 0, "", OFFSET('IWP28'!Std2EmployeeRequirements, 8,10, 1, 1))</f>
        <v/>
      </c>
      <c r="K363" s="82" t="str">
        <f ca="1">IF(OFFSET('IWP28'!Std2EmployeeRequirements, 8, 11, 1, 1) = 0, "", OFFSET('IWP28'!Std2EmployeeRequirements, 8, 11, 1, 1))</f>
        <v/>
      </c>
      <c r="L363" s="87" t="str">
        <f ca="1">IF(OFFSET('IWP28'!Std2EmployeeRequirements, 8, 7, 1, 1) = 0, "", OFFSET('IWP28'!Std2EmployeeRequirements, 8, 7, 1, 1))</f>
        <v/>
      </c>
    </row>
    <row r="364" spans="1:12" x14ac:dyDescent="0.2">
      <c r="A364" s="73" t="s">
        <v>309</v>
      </c>
      <c r="B364" s="82" t="str">
        <f ca="1">IF(OFFSET('IWP28'!Std2EmployeeRequirements, 9, 0, 1, 1) = 0, "", OFFSET('IWP28'!Std2EmployeeRequirements, 9, 0, 1, 1))</f>
        <v/>
      </c>
      <c r="C364" s="82" t="str">
        <f ca="1">IF(OFFSET('IWP28'!Std2EmployeeRequirements, 9, 2, 1, 1) = 0, "", OFFSET('IWP28'!Std2EmployeeRequirements, 9, 2, 1, 1))</f>
        <v/>
      </c>
      <c r="D364" s="82" t="str">
        <f ca="1">IF(OFFSET('IWP28'!Std2EmployeeRequirements, 9, 3, 1, 1) = 0, "", OFFSET('IWP28'!Std2EmployeeRequirements, 9, 3, 1, 1))</f>
        <v/>
      </c>
      <c r="E364" s="82" t="str">
        <f ca="1">IF(OFFSET('IWP28'!Std2EmployeeRequirements, 9, 4, 1, 1) = 0, "", OFFSET('IWP28'!Std2EmployeeRequirements, 9, 4, 1, 1))</f>
        <v/>
      </c>
      <c r="F364" s="82" t="str">
        <f ca="1">IF(OFFSET('IWP28'!Std2EmployeeRequirements, 9,5, 1, 1) = 0, "", OFFSET('IWP28'!Std2EmployeeRequirements, 9,5, 1, 1))</f>
        <v/>
      </c>
      <c r="G364" s="82" t="str">
        <f ca="1">IF(OFFSET('IWP28'!Std2EmployeeRequirements, 9,6, 1, 1) = 0, "", OFFSET('IWP28'!Std2EmployeeRequirements, 9,6, 1, 1))</f>
        <v/>
      </c>
      <c r="H364" s="82" t="str">
        <f ca="1">IF(OFFSET('IWP28'!Std2EmployeeRequirements, 9, 8, 1, 1) = 0, "", OFFSET('IWP28'!Std2EmployeeRequirements, 9, 8, 1, 1))</f>
        <v/>
      </c>
      <c r="I364" s="82" t="str">
        <f ca="1">IF(OFFSET('IWP28'!Std2EmployeeRequirements, 9, 9, 1, 1) = 0, "", OFFSET('IWP28'!Std2EmployeeRequirements, 9, 9, 1, 1))</f>
        <v/>
      </c>
      <c r="J364" s="82" t="str">
        <f ca="1">IF(OFFSET('IWP28'!Std2EmployeeRequirements, 9,10, 1, 1) = 0, "", OFFSET('IWP28'!Std2EmployeeRequirements, 9,10, 1, 1))</f>
        <v/>
      </c>
      <c r="K364" s="82" t="str">
        <f ca="1">IF(OFFSET('IWP28'!Std2EmployeeRequirements, 9, 11, 1, 1) = 0, "", OFFSET('IWP28'!Std2EmployeeRequirements, 9, 11, 1, 1))</f>
        <v/>
      </c>
      <c r="L364" s="87" t="str">
        <f ca="1">IF(OFFSET('IWP28'!Std2EmployeeRequirements, 9, 7, 1, 1) = 0, "", OFFSET('IWP28'!Std2EmployeeRequirements, 9, 7, 1, 1))</f>
        <v/>
      </c>
    </row>
    <row r="365" spans="1:12" x14ac:dyDescent="0.2">
      <c r="A365" s="73" t="s">
        <v>310</v>
      </c>
      <c r="B365" s="82" t="str">
        <f ca="1">IF(OFFSET('IWP29'!Std2EmployeeRequirements, 0, 0, 1, 1) = 0, "", OFFSET('IWP29'!Std2EmployeeRequirements, 0, 0, 1, 1))</f>
        <v/>
      </c>
      <c r="C365" s="82" t="str">
        <f ca="1">IF(OFFSET('IWP29'!Std2EmployeeRequirements, 0, 2, 1, 1) = 0, "", OFFSET('IWP29'!Std2EmployeeRequirements, 0, 2, 1, 1))</f>
        <v/>
      </c>
      <c r="D365" s="82" t="str">
        <f ca="1">IF(OFFSET('IWP29'!Std2EmployeeRequirements, 0, 3, 1, 1) = 0, "", OFFSET('IWP29'!Std2EmployeeRequirements, 0, 3, 1, 1))</f>
        <v/>
      </c>
      <c r="E365" s="82" t="str">
        <f ca="1">IF(OFFSET('IWP29'!Std2EmployeeRequirements, 0, 4, 1, 1) = 0, "", OFFSET('IWP29'!Std2EmployeeRequirements, 0, 4, 1, 1))</f>
        <v/>
      </c>
      <c r="F365" s="82" t="str">
        <f ca="1">IF(OFFSET('IWP29'!Std2EmployeeRequirements, 0,5, 1, 1) = 0, "", OFFSET('IWP29'!Std2EmployeeRequirements, 0,5, 1, 1))</f>
        <v/>
      </c>
      <c r="G365" s="82" t="str">
        <f ca="1">IF(OFFSET('IWP29'!Std2EmployeeRequirements, 0,6, 1, 1) = 0, "", OFFSET('IWP29'!Std2EmployeeRequirements, 0,6, 1, 1))</f>
        <v/>
      </c>
      <c r="H365" s="82" t="str">
        <f ca="1">IF(OFFSET('IWP29'!Std2EmployeeRequirements, 0, 8, 1, 1) = 0, "", OFFSET('IWP29'!Std2EmployeeRequirements, 0, 8, 1, 1))</f>
        <v/>
      </c>
      <c r="I365" s="82" t="str">
        <f ca="1">IF(OFFSET('IWP29'!Std2EmployeeRequirements, 0, 9, 1, 1) = 0, "", OFFSET('IWP29'!Std2EmployeeRequirements, 0, 9, 1, 1))</f>
        <v/>
      </c>
      <c r="J365" s="82" t="str">
        <f ca="1">IF(OFFSET('IWP29'!Std2EmployeeRequirements, 0,10, 1, 1) = 0, "", OFFSET('IWP29'!Std2EmployeeRequirements, 0,10, 1, 1))</f>
        <v/>
      </c>
      <c r="K365" s="82" t="str">
        <f ca="1">IF(OFFSET('IWP29'!Std2EmployeeRequirements, 0, 11, 1, 1) = 0, "", OFFSET('IWP29'!Std2EmployeeRequirements, 0, 11, 1, 1))</f>
        <v/>
      </c>
      <c r="L365" s="87" t="str">
        <f ca="1">IF(OFFSET('IWP29'!Std2EmployeeRequirements, 0, 7, 1, 1) = 0, "", OFFSET('IWP29'!Std2EmployeeRequirements, 0, 7, 1, 1))</f>
        <v/>
      </c>
    </row>
    <row r="366" spans="1:12" x14ac:dyDescent="0.2">
      <c r="A366" s="73" t="s">
        <v>310</v>
      </c>
      <c r="B366" s="82" t="str">
        <f ca="1">IF(OFFSET('IWP29'!Std2EmployeeRequirements, 1, 0, 1, 1) = 0, "", OFFSET('IWP29'!Std2EmployeeRequirements, 1, 0, 1, 1))</f>
        <v/>
      </c>
      <c r="C366" s="82" t="str">
        <f ca="1">IF(OFFSET('IWP29'!Std2EmployeeRequirements, 1, 2, 1, 1) = 0, "", OFFSET('IWP29'!Std2EmployeeRequirements, 1, 2, 1, 1))</f>
        <v/>
      </c>
      <c r="D366" s="82" t="str">
        <f ca="1">IF(OFFSET('IWP29'!Std2EmployeeRequirements, 1, 3, 1, 1) = 0, "", OFFSET('IWP29'!Std2EmployeeRequirements, 1, 3, 1, 1))</f>
        <v/>
      </c>
      <c r="E366" s="82" t="str">
        <f ca="1">IF(OFFSET('IWP29'!Std2EmployeeRequirements, 1, 4, 1, 1) = 0, "", OFFSET('IWP29'!Std2EmployeeRequirements, 1, 4, 1, 1))</f>
        <v/>
      </c>
      <c r="F366" s="82" t="str">
        <f ca="1">IF(OFFSET('IWP29'!Std2EmployeeRequirements, 1,5, 1, 1) = 0, "", OFFSET('IWP29'!Std2EmployeeRequirements, 1,5, 1, 1))</f>
        <v/>
      </c>
      <c r="G366" s="82" t="str">
        <f ca="1">IF(OFFSET('IWP29'!Std2EmployeeRequirements, 1,6, 1, 1) = 0, "", OFFSET('IWP29'!Std2EmployeeRequirements, 1,6, 1, 1))</f>
        <v/>
      </c>
      <c r="H366" s="82" t="str">
        <f ca="1">IF(OFFSET('IWP29'!Std2EmployeeRequirements, 1, 8, 1, 1) = 0, "", OFFSET('IWP29'!Std2EmployeeRequirements, 1, 8, 1, 1))</f>
        <v/>
      </c>
      <c r="I366" s="82" t="str">
        <f ca="1">IF(OFFSET('IWP29'!Std2EmployeeRequirements, 1, 9, 1, 1) = 0, "", OFFSET('IWP29'!Std2EmployeeRequirements, 1, 9, 1, 1))</f>
        <v/>
      </c>
      <c r="J366" s="82" t="str">
        <f ca="1">IF(OFFSET('IWP29'!Std2EmployeeRequirements, 1,10, 1, 1) = 0, "", OFFSET('IWP29'!Std2EmployeeRequirements, 1,10, 1, 1))</f>
        <v/>
      </c>
      <c r="K366" s="82" t="str">
        <f ca="1">IF(OFFSET('IWP29'!Std2EmployeeRequirements, 1, 11, 1, 1) = 0, "", OFFSET('IWP29'!Std2EmployeeRequirements, 1, 11, 1, 1))</f>
        <v/>
      </c>
      <c r="L366" s="87" t="str">
        <f ca="1">IF(OFFSET('IWP29'!Std2EmployeeRequirements, 1, 7, 1, 1) = 0, "", OFFSET('IWP29'!Std2EmployeeRequirements, 1, 7, 1, 1))</f>
        <v/>
      </c>
    </row>
    <row r="367" spans="1:12" x14ac:dyDescent="0.2">
      <c r="A367" s="73" t="s">
        <v>310</v>
      </c>
      <c r="B367" s="82" t="str">
        <f ca="1">IF(OFFSET('IWP29'!Std2EmployeeRequirements, 2, 0, 1, 1) = 0, "", OFFSET('IWP29'!Std2EmployeeRequirements, 2, 0, 1, 1))</f>
        <v/>
      </c>
      <c r="C367" s="82" t="str">
        <f ca="1">IF(OFFSET('IWP29'!Std2EmployeeRequirements, 2, 2, 1, 1) = 0, "", OFFSET('IWP29'!Std2EmployeeRequirements, 2, 2, 1, 1))</f>
        <v/>
      </c>
      <c r="D367" s="82" t="str">
        <f ca="1">IF(OFFSET('IWP29'!Std2EmployeeRequirements, 2, 3, 1, 1) = 0, "", OFFSET('IWP29'!Std2EmployeeRequirements, 2, 3, 1, 1))</f>
        <v/>
      </c>
      <c r="E367" s="82" t="str">
        <f ca="1">IF(OFFSET('IWP29'!Std2EmployeeRequirements, 2, 4, 1, 1) = 0, "", OFFSET('IWP29'!Std2EmployeeRequirements, 2, 4, 1, 1))</f>
        <v/>
      </c>
      <c r="F367" s="82" t="str">
        <f ca="1">IF(OFFSET('IWP29'!Std2EmployeeRequirements, 2,5, 1, 1) = 0, "", OFFSET('IWP29'!Std2EmployeeRequirements, 2,5, 1, 1))</f>
        <v/>
      </c>
      <c r="G367" s="82" t="str">
        <f ca="1">IF(OFFSET('IWP29'!Std2EmployeeRequirements, 2,6, 1, 1) = 0, "", OFFSET('IWP29'!Std2EmployeeRequirements, 2,6, 1, 1))</f>
        <v/>
      </c>
      <c r="H367" s="82" t="str">
        <f ca="1">IF(OFFSET('IWP29'!Std2EmployeeRequirements, 2, 8, 1, 1) = 0, "", OFFSET('IWP29'!Std2EmployeeRequirements, 2, 8, 1, 1))</f>
        <v/>
      </c>
      <c r="I367" s="82" t="str">
        <f ca="1">IF(OFFSET('IWP29'!Std2EmployeeRequirements, 2, 9, 1, 1) = 0, "", OFFSET('IWP29'!Std2EmployeeRequirements, 2, 9, 1, 1))</f>
        <v/>
      </c>
      <c r="J367" s="82" t="str">
        <f ca="1">IF(OFFSET('IWP29'!Std2EmployeeRequirements, 2,10, 1, 1) = 0, "", OFFSET('IWP29'!Std2EmployeeRequirements, 2,10, 1, 1))</f>
        <v/>
      </c>
      <c r="K367" s="82" t="str">
        <f ca="1">IF(OFFSET('IWP29'!Std2EmployeeRequirements, 2, 11, 1, 1) = 0, "", OFFSET('IWP29'!Std2EmployeeRequirements, 2, 11, 1, 1))</f>
        <v/>
      </c>
      <c r="L367" s="87" t="str">
        <f ca="1">IF(OFFSET('IWP29'!Std2EmployeeRequirements, 2, 7, 1, 1) = 0, "", OFFSET('IWP29'!Std2EmployeeRequirements, 2, 7, 1, 1))</f>
        <v/>
      </c>
    </row>
    <row r="368" spans="1:12" x14ac:dyDescent="0.2">
      <c r="A368" s="73" t="s">
        <v>310</v>
      </c>
      <c r="B368" s="82" t="str">
        <f ca="1">IF(OFFSET('IWP29'!Std2EmployeeRequirements, 3, 0, 1, 1) = 0, "", OFFSET('IWP29'!Std2EmployeeRequirements, 3, 0, 1, 1))</f>
        <v/>
      </c>
      <c r="C368" s="82" t="str">
        <f ca="1">IF(OFFSET('IWP29'!Std2EmployeeRequirements, 3, 2, 1, 1) = 0, "", OFFSET('IWP29'!Std2EmployeeRequirements, 3, 2, 1, 1))</f>
        <v/>
      </c>
      <c r="D368" s="82" t="str">
        <f ca="1">IF(OFFSET('IWP29'!Std2EmployeeRequirements, 3, 3, 1, 1) = 0, "", OFFSET('IWP29'!Std2EmployeeRequirements, 3, 3, 1, 1))</f>
        <v/>
      </c>
      <c r="E368" s="82" t="str">
        <f ca="1">IF(OFFSET('IWP29'!Std2EmployeeRequirements, 3, 4, 1, 1) = 0, "", OFFSET('IWP29'!Std2EmployeeRequirements, 3, 4, 1, 1))</f>
        <v/>
      </c>
      <c r="F368" s="82" t="str">
        <f ca="1">IF(OFFSET('IWP29'!Std2EmployeeRequirements, 3,5, 1, 1) = 0, "", OFFSET('IWP29'!Std2EmployeeRequirements, 3,5, 1, 1))</f>
        <v/>
      </c>
      <c r="G368" s="82" t="str">
        <f ca="1">IF(OFFSET('IWP29'!Std2EmployeeRequirements, 3,6, 1, 1) = 0, "", OFFSET('IWP29'!Std2EmployeeRequirements, 3,6, 1, 1))</f>
        <v/>
      </c>
      <c r="H368" s="82" t="str">
        <f ca="1">IF(OFFSET('IWP29'!Std2EmployeeRequirements, 3, 8, 1, 1) = 0, "", OFFSET('IWP29'!Std2EmployeeRequirements, 3, 8, 1, 1))</f>
        <v/>
      </c>
      <c r="I368" s="82" t="str">
        <f ca="1">IF(OFFSET('IWP29'!Std2EmployeeRequirements, 3, 9, 1, 1) = 0, "", OFFSET('IWP29'!Std2EmployeeRequirements, 3, 9, 1, 1))</f>
        <v/>
      </c>
      <c r="J368" s="82" t="str">
        <f ca="1">IF(OFFSET('IWP29'!Std2EmployeeRequirements, 3,10, 1, 1) = 0, "", OFFSET('IWP29'!Std2EmployeeRequirements, 3,10, 1, 1))</f>
        <v/>
      </c>
      <c r="K368" s="82" t="str">
        <f ca="1">IF(OFFSET('IWP29'!Std2EmployeeRequirements, 3, 11, 1, 1) = 0, "", OFFSET('IWP29'!Std2EmployeeRequirements, 3, 11, 1, 1))</f>
        <v/>
      </c>
      <c r="L368" s="87" t="str">
        <f ca="1">IF(OFFSET('IWP29'!Std2EmployeeRequirements, 3, 7, 1, 1) = 0, "", OFFSET('IWP29'!Std2EmployeeRequirements, 3, 7, 1, 1))</f>
        <v/>
      </c>
    </row>
    <row r="369" spans="1:12" x14ac:dyDescent="0.2">
      <c r="A369" s="73" t="s">
        <v>310</v>
      </c>
      <c r="B369" s="82" t="str">
        <f ca="1">IF(OFFSET('IWP29'!Std2EmployeeRequirements, 4, 0, 1, 1) = 0, "", OFFSET('IWP29'!Std2EmployeeRequirements, 4, 0, 1, 1))</f>
        <v/>
      </c>
      <c r="C369" s="82" t="str">
        <f ca="1">IF(OFFSET('IWP29'!Std2EmployeeRequirements, 4, 2, 1, 1) = 0, "", OFFSET('IWP29'!Std2EmployeeRequirements, 4, 2, 1, 1))</f>
        <v/>
      </c>
      <c r="D369" s="82" t="str">
        <f ca="1">IF(OFFSET('IWP29'!Std2EmployeeRequirements, 4, 3, 1, 1) = 0, "", OFFSET('IWP29'!Std2EmployeeRequirements, 4, 3, 1, 1))</f>
        <v/>
      </c>
      <c r="E369" s="82" t="str">
        <f ca="1">IF(OFFSET('IWP29'!Std2EmployeeRequirements, 4, 4, 1, 1) = 0, "", OFFSET('IWP29'!Std2EmployeeRequirements, 4, 4, 1, 1))</f>
        <v/>
      </c>
      <c r="F369" s="82" t="str">
        <f ca="1">IF(OFFSET('IWP29'!Std2EmployeeRequirements, 4,5, 1, 1) = 0, "", OFFSET('IWP29'!Std2EmployeeRequirements, 4,5, 1, 1))</f>
        <v/>
      </c>
      <c r="G369" s="82" t="str">
        <f ca="1">IF(OFFSET('IWP29'!Std2EmployeeRequirements, 4,6, 1, 1) = 0, "", OFFSET('IWP29'!Std2EmployeeRequirements, 4,6, 1, 1))</f>
        <v/>
      </c>
      <c r="H369" s="82" t="str">
        <f ca="1">IF(OFFSET('IWP29'!Std2EmployeeRequirements, 4, 8, 1, 1) = 0, "", OFFSET('IWP29'!Std2EmployeeRequirements, 4, 8, 1, 1))</f>
        <v/>
      </c>
      <c r="I369" s="82" t="str">
        <f ca="1">IF(OFFSET('IWP29'!Std2EmployeeRequirements, 4, 9, 1, 1) = 0, "", OFFSET('IWP29'!Std2EmployeeRequirements, 4, 9, 1, 1))</f>
        <v/>
      </c>
      <c r="J369" s="82" t="str">
        <f ca="1">IF(OFFSET('IWP29'!Std2EmployeeRequirements, 4,10, 1, 1) = 0, "", OFFSET('IWP29'!Std2EmployeeRequirements, 4,10, 1, 1))</f>
        <v/>
      </c>
      <c r="K369" s="82" t="str">
        <f ca="1">IF(OFFSET('IWP29'!Std2EmployeeRequirements, 4, 11, 1, 1) = 0, "", OFFSET('IWP29'!Std2EmployeeRequirements, 4, 11, 1, 1))</f>
        <v/>
      </c>
      <c r="L369" s="87" t="str">
        <f ca="1">IF(OFFSET('IWP29'!Std2EmployeeRequirements, 4, 7, 1, 1) = 0, "", OFFSET('IWP29'!Std2EmployeeRequirements, 4, 7, 1, 1))</f>
        <v/>
      </c>
    </row>
    <row r="370" spans="1:12" x14ac:dyDescent="0.2">
      <c r="A370" s="73" t="s">
        <v>310</v>
      </c>
      <c r="B370" s="82" t="str">
        <f ca="1">IF(OFFSET('IWP29'!Std2EmployeeRequirements, 5, 0, 1, 1) = 0, "", OFFSET('IWP29'!Std2EmployeeRequirements, 5, 0, 1, 1))</f>
        <v/>
      </c>
      <c r="C370" s="82" t="str">
        <f ca="1">IF(OFFSET('IWP29'!Std2EmployeeRequirements, 5, 2, 1, 1) = 0, "", OFFSET('IWP29'!Std2EmployeeRequirements, 5, 2, 1, 1))</f>
        <v/>
      </c>
      <c r="D370" s="82" t="str">
        <f ca="1">IF(OFFSET('IWP29'!Std2EmployeeRequirements, 5, 3, 1, 1) = 0, "", OFFSET('IWP29'!Std2EmployeeRequirements, 5, 3, 1, 1))</f>
        <v/>
      </c>
      <c r="E370" s="82" t="str">
        <f ca="1">IF(OFFSET('IWP29'!Std2EmployeeRequirements, 5, 4, 1, 1) = 0, "", OFFSET('IWP29'!Std2EmployeeRequirements, 5, 4, 1, 1))</f>
        <v/>
      </c>
      <c r="F370" s="82" t="str">
        <f ca="1">IF(OFFSET('IWP29'!Std2EmployeeRequirements, 5,5, 1, 1) = 0, "", OFFSET('IWP29'!Std2EmployeeRequirements, 5,5, 1, 1))</f>
        <v/>
      </c>
      <c r="G370" s="82" t="str">
        <f ca="1">IF(OFFSET('IWP29'!Std2EmployeeRequirements, 5,6, 1, 1) = 0, "", OFFSET('IWP29'!Std2EmployeeRequirements, 5,6, 1, 1))</f>
        <v/>
      </c>
      <c r="H370" s="82" t="str">
        <f ca="1">IF(OFFSET('IWP29'!Std2EmployeeRequirements, 5, 8, 1, 1) = 0, "", OFFSET('IWP29'!Std2EmployeeRequirements, 5, 8, 1, 1))</f>
        <v/>
      </c>
      <c r="I370" s="82" t="str">
        <f ca="1">IF(OFFSET('IWP29'!Std2EmployeeRequirements, 5, 9, 1, 1) = 0, "", OFFSET('IWP29'!Std2EmployeeRequirements, 5, 9, 1, 1))</f>
        <v/>
      </c>
      <c r="J370" s="82" t="str">
        <f ca="1">IF(OFFSET('IWP29'!Std2EmployeeRequirements, 5,10, 1, 1) = 0, "", OFFSET('IWP29'!Std2EmployeeRequirements, 5,10, 1, 1))</f>
        <v/>
      </c>
      <c r="K370" s="82" t="str">
        <f ca="1">IF(OFFSET('IWP29'!Std2EmployeeRequirements, 5, 11, 1, 1) = 0, "", OFFSET('IWP29'!Std2EmployeeRequirements, 5, 11, 1, 1))</f>
        <v/>
      </c>
      <c r="L370" s="87" t="str">
        <f ca="1">IF(OFFSET('IWP29'!Std2EmployeeRequirements, 5, 7, 1, 1) = 0, "", OFFSET('IWP29'!Std2EmployeeRequirements, 5, 7, 1, 1))</f>
        <v/>
      </c>
    </row>
    <row r="371" spans="1:12" x14ac:dyDescent="0.2">
      <c r="A371" s="73" t="s">
        <v>310</v>
      </c>
      <c r="B371" s="82" t="str">
        <f ca="1">IF(OFFSET('IWP29'!Std2EmployeeRequirements, 6, 0, 1, 1) = 0, "", OFFSET('IWP29'!Std2EmployeeRequirements, 6, 0, 1, 1))</f>
        <v/>
      </c>
      <c r="C371" s="82" t="str">
        <f ca="1">IF(OFFSET('IWP29'!Std2EmployeeRequirements, 6, 2, 1, 1) = 0, "", OFFSET('IWP29'!Std2EmployeeRequirements, 6, 2, 1, 1))</f>
        <v/>
      </c>
      <c r="D371" s="82" t="str">
        <f ca="1">IF(OFFSET('IWP29'!Std2EmployeeRequirements, 6, 3, 1, 1) = 0, "", OFFSET('IWP29'!Std2EmployeeRequirements, 6, 3, 1, 1))</f>
        <v/>
      </c>
      <c r="E371" s="82" t="str">
        <f ca="1">IF(OFFSET('IWP29'!Std2EmployeeRequirements, 6, 4, 1, 1) = 0, "", OFFSET('IWP29'!Std2EmployeeRequirements, 6, 4, 1, 1))</f>
        <v/>
      </c>
      <c r="F371" s="82" t="str">
        <f ca="1">IF(OFFSET('IWP29'!Std2EmployeeRequirements, 6,5, 1, 1) = 0, "", OFFSET('IWP29'!Std2EmployeeRequirements, 6,5, 1, 1))</f>
        <v/>
      </c>
      <c r="G371" s="82" t="str">
        <f ca="1">IF(OFFSET('IWP29'!Std2EmployeeRequirements, 6,6, 1, 1) = 0, "", OFFSET('IWP29'!Std2EmployeeRequirements, 6,6, 1, 1))</f>
        <v/>
      </c>
      <c r="H371" s="82" t="str">
        <f ca="1">IF(OFFSET('IWP29'!Std2EmployeeRequirements, 6, 8, 1, 1) = 0, "", OFFSET('IWP29'!Std2EmployeeRequirements, 6, 8, 1, 1))</f>
        <v/>
      </c>
      <c r="I371" s="82" t="str">
        <f ca="1">IF(OFFSET('IWP29'!Std2EmployeeRequirements, 6, 9, 1, 1) = 0, "", OFFSET('IWP29'!Std2EmployeeRequirements, 6, 9, 1, 1))</f>
        <v/>
      </c>
      <c r="J371" s="82" t="str">
        <f ca="1">IF(OFFSET('IWP29'!Std2EmployeeRequirements, 6,10, 1, 1) = 0, "", OFFSET('IWP29'!Std2EmployeeRequirements, 6,10, 1, 1))</f>
        <v/>
      </c>
      <c r="K371" s="82" t="str">
        <f ca="1">IF(OFFSET('IWP29'!Std2EmployeeRequirements, 6, 11, 1, 1) = 0, "", OFFSET('IWP29'!Std2EmployeeRequirements, 6, 11, 1, 1))</f>
        <v/>
      </c>
      <c r="L371" s="87" t="str">
        <f ca="1">IF(OFFSET('IWP29'!Std2EmployeeRequirements, 6, 7, 1, 1) = 0, "", OFFSET('IWP29'!Std2EmployeeRequirements, 6, 7, 1, 1))</f>
        <v/>
      </c>
    </row>
    <row r="372" spans="1:12" x14ac:dyDescent="0.2">
      <c r="A372" s="73" t="s">
        <v>310</v>
      </c>
      <c r="B372" s="82" t="str">
        <f ca="1">IF(OFFSET('IWP29'!Std2EmployeeRequirements, 7, 0, 1, 1) = 0, "", OFFSET('IWP29'!Std2EmployeeRequirements, 7, 0, 1, 1))</f>
        <v/>
      </c>
      <c r="C372" s="82" t="str">
        <f ca="1">IF(OFFSET('IWP29'!Std2EmployeeRequirements, 7, 2, 1, 1) = 0, "", OFFSET('IWP29'!Std2EmployeeRequirements, 7, 2, 1, 1))</f>
        <v/>
      </c>
      <c r="D372" s="82" t="str">
        <f ca="1">IF(OFFSET('IWP29'!Std2EmployeeRequirements, 7, 3, 1, 1) = 0, "", OFFSET('IWP29'!Std2EmployeeRequirements, 7, 3, 1, 1))</f>
        <v/>
      </c>
      <c r="E372" s="82" t="str">
        <f ca="1">IF(OFFSET('IWP29'!Std2EmployeeRequirements, 7, 4, 1, 1) = 0, "", OFFSET('IWP29'!Std2EmployeeRequirements, 7, 4, 1, 1))</f>
        <v/>
      </c>
      <c r="F372" s="82" t="str">
        <f ca="1">IF(OFFSET('IWP29'!Std2EmployeeRequirements, 7,5, 1, 1) = 0, "", OFFSET('IWP29'!Std2EmployeeRequirements, 7,5, 1, 1))</f>
        <v/>
      </c>
      <c r="G372" s="82" t="str">
        <f ca="1">IF(OFFSET('IWP29'!Std2EmployeeRequirements, 7,6, 1, 1) = 0, "", OFFSET('IWP29'!Std2EmployeeRequirements, 7,6, 1, 1))</f>
        <v/>
      </c>
      <c r="H372" s="82" t="str">
        <f ca="1">IF(OFFSET('IWP29'!Std2EmployeeRequirements, 7, 8, 1, 1) = 0, "", OFFSET('IWP29'!Std2EmployeeRequirements, 7, 8, 1, 1))</f>
        <v/>
      </c>
      <c r="I372" s="82" t="str">
        <f ca="1">IF(OFFSET('IWP29'!Std2EmployeeRequirements, 7, 9, 1, 1) = 0, "", OFFSET('IWP29'!Std2EmployeeRequirements, 7, 9, 1, 1))</f>
        <v/>
      </c>
      <c r="J372" s="82" t="str">
        <f ca="1">IF(OFFSET('IWP29'!Std2EmployeeRequirements, 7,10, 1, 1) = 0, "", OFFSET('IWP29'!Std2EmployeeRequirements, 7,10, 1, 1))</f>
        <v/>
      </c>
      <c r="K372" s="82" t="str">
        <f ca="1">IF(OFFSET('IWP29'!Std2EmployeeRequirements, 7, 11, 1, 1) = 0, "", OFFSET('IWP29'!Std2EmployeeRequirements, 7, 11, 1, 1))</f>
        <v/>
      </c>
      <c r="L372" s="87" t="str">
        <f ca="1">IF(OFFSET('IWP29'!Std2EmployeeRequirements, 7, 7, 1, 1) = 0, "", OFFSET('IWP29'!Std2EmployeeRequirements, 7, 7, 1, 1))</f>
        <v/>
      </c>
    </row>
    <row r="373" spans="1:12" x14ac:dyDescent="0.2">
      <c r="A373" s="73" t="s">
        <v>310</v>
      </c>
      <c r="B373" s="82" t="str">
        <f ca="1">IF(OFFSET('IWP29'!Std2EmployeeRequirements, 8, 0, 1, 1) = 0, "", OFFSET('IWP29'!Std2EmployeeRequirements, 8, 0, 1, 1))</f>
        <v/>
      </c>
      <c r="C373" s="82" t="str">
        <f ca="1">IF(OFFSET('IWP29'!Std2EmployeeRequirements, 8, 2, 1, 1) = 0, "", OFFSET('IWP29'!Std2EmployeeRequirements, 8, 2, 1, 1))</f>
        <v/>
      </c>
      <c r="D373" s="82" t="str">
        <f ca="1">IF(OFFSET('IWP29'!Std2EmployeeRequirements, 8, 3, 1, 1) = 0, "", OFFSET('IWP29'!Std2EmployeeRequirements, 8, 3, 1, 1))</f>
        <v/>
      </c>
      <c r="E373" s="82" t="str">
        <f ca="1">IF(OFFSET('IWP29'!Std2EmployeeRequirements, 8, 4, 1, 1) = 0, "", OFFSET('IWP29'!Std2EmployeeRequirements, 8, 4, 1, 1))</f>
        <v/>
      </c>
      <c r="F373" s="82" t="str">
        <f ca="1">IF(OFFSET('IWP29'!Std2EmployeeRequirements, 8,5, 1, 1) = 0, "", OFFSET('IWP29'!Std2EmployeeRequirements, 8,5, 1, 1))</f>
        <v/>
      </c>
      <c r="G373" s="82" t="str">
        <f ca="1">IF(OFFSET('IWP29'!Std2EmployeeRequirements, 8,6, 1, 1) = 0, "", OFFSET('IWP29'!Std2EmployeeRequirements, 8,6, 1, 1))</f>
        <v/>
      </c>
      <c r="H373" s="82" t="str">
        <f ca="1">IF(OFFSET('IWP29'!Std2EmployeeRequirements, 8, 8, 1, 1) = 0, "", OFFSET('IWP29'!Std2EmployeeRequirements, 8, 8, 1, 1))</f>
        <v/>
      </c>
      <c r="I373" s="82" t="str">
        <f ca="1">IF(OFFSET('IWP29'!Std2EmployeeRequirements, 8, 9, 1, 1) = 0, "", OFFSET('IWP29'!Std2EmployeeRequirements, 8, 9, 1, 1))</f>
        <v/>
      </c>
      <c r="J373" s="82" t="str">
        <f ca="1">IF(OFFSET('IWP29'!Std2EmployeeRequirements, 8,10, 1, 1) = 0, "", OFFSET('IWP29'!Std2EmployeeRequirements, 8,10, 1, 1))</f>
        <v/>
      </c>
      <c r="K373" s="82" t="str">
        <f ca="1">IF(OFFSET('IWP29'!Std2EmployeeRequirements, 8, 11, 1, 1) = 0, "", OFFSET('IWP29'!Std2EmployeeRequirements, 8, 11, 1, 1))</f>
        <v/>
      </c>
      <c r="L373" s="87" t="str">
        <f ca="1">IF(OFFSET('IWP29'!Std2EmployeeRequirements, 8, 7, 1, 1) = 0, "", OFFSET('IWP29'!Std2EmployeeRequirements, 8, 7, 1, 1))</f>
        <v/>
      </c>
    </row>
    <row r="374" spans="1:12" x14ac:dyDescent="0.2">
      <c r="A374" s="73" t="s">
        <v>310</v>
      </c>
      <c r="B374" s="82" t="str">
        <f ca="1">IF(OFFSET('IWP29'!Std2EmployeeRequirements, 9, 0, 1, 1) = 0, "", OFFSET('IWP29'!Std2EmployeeRequirements, 9, 0, 1, 1))</f>
        <v/>
      </c>
      <c r="C374" s="82" t="str">
        <f ca="1">IF(OFFSET('IWP29'!Std2EmployeeRequirements, 9, 2, 1, 1) = 0, "", OFFSET('IWP29'!Std2EmployeeRequirements, 9, 2, 1, 1))</f>
        <v/>
      </c>
      <c r="D374" s="82" t="str">
        <f ca="1">IF(OFFSET('IWP29'!Std2EmployeeRequirements, 9, 3, 1, 1) = 0, "", OFFSET('IWP29'!Std2EmployeeRequirements, 9, 3, 1, 1))</f>
        <v/>
      </c>
      <c r="E374" s="82" t="str">
        <f ca="1">IF(OFFSET('IWP29'!Std2EmployeeRequirements, 9, 4, 1, 1) = 0, "", OFFSET('IWP29'!Std2EmployeeRequirements, 9, 4, 1, 1))</f>
        <v/>
      </c>
      <c r="F374" s="82" t="str">
        <f ca="1">IF(OFFSET('IWP29'!Std2EmployeeRequirements, 9,5, 1, 1) = 0, "", OFFSET('IWP29'!Std2EmployeeRequirements, 9,5, 1, 1))</f>
        <v/>
      </c>
      <c r="G374" s="82" t="str">
        <f ca="1">IF(OFFSET('IWP29'!Std2EmployeeRequirements, 9,6, 1, 1) = 0, "", OFFSET('IWP29'!Std2EmployeeRequirements, 9,6, 1, 1))</f>
        <v/>
      </c>
      <c r="H374" s="82" t="str">
        <f ca="1">IF(OFFSET('IWP29'!Std2EmployeeRequirements, 9, 8, 1, 1) = 0, "", OFFSET('IWP29'!Std2EmployeeRequirements, 9, 8, 1, 1))</f>
        <v/>
      </c>
      <c r="I374" s="82" t="str">
        <f ca="1">IF(OFFSET('IWP29'!Std2EmployeeRequirements, 9, 9, 1, 1) = 0, "", OFFSET('IWP29'!Std2EmployeeRequirements, 9, 9, 1, 1))</f>
        <v/>
      </c>
      <c r="J374" s="82" t="str">
        <f ca="1">IF(OFFSET('IWP29'!Std2EmployeeRequirements, 9,10, 1, 1) = 0, "", OFFSET('IWP29'!Std2EmployeeRequirements, 9,10, 1, 1))</f>
        <v/>
      </c>
      <c r="K374" s="82" t="str">
        <f ca="1">IF(OFFSET('IWP29'!Std2EmployeeRequirements, 9, 11, 1, 1) = 0, "", OFFSET('IWP29'!Std2EmployeeRequirements, 9, 11, 1, 1))</f>
        <v/>
      </c>
      <c r="L374" s="87" t="str">
        <f ca="1">IF(OFFSET('IWP29'!Std2EmployeeRequirements, 9, 7, 1, 1) = 0, "", OFFSET('IWP29'!Std2EmployeeRequirements, 9, 7, 1, 1))</f>
        <v/>
      </c>
    </row>
    <row r="375" spans="1:12" x14ac:dyDescent="0.2">
      <c r="A375" s="73" t="s">
        <v>311</v>
      </c>
      <c r="B375" s="82" t="str">
        <f ca="1">IF(OFFSET('IWP30'!Std2EmployeeRequirements, 0, 0, 1, 1) = 0, "", OFFSET('IWP30'!Std2EmployeeRequirements, 0, 0, 1, 1))</f>
        <v/>
      </c>
      <c r="C375" s="82" t="str">
        <f ca="1">IF(OFFSET('IWP30'!Std2EmployeeRequirements, 0, 2, 1, 1) = 0, "", OFFSET('IWP30'!Std2EmployeeRequirements, 0, 2, 1, 1))</f>
        <v/>
      </c>
      <c r="D375" s="82" t="str">
        <f ca="1">IF(OFFSET('IWP30'!Std2EmployeeRequirements, 0, 3, 1, 1) = 0, "", OFFSET('IWP30'!Std2EmployeeRequirements, 0, 3, 1, 1))</f>
        <v/>
      </c>
      <c r="E375" s="82" t="str">
        <f ca="1">IF(OFFSET('IWP30'!Std2EmployeeRequirements, 0, 4, 1, 1) = 0, "", OFFSET('IWP30'!Std2EmployeeRequirements, 0, 4, 1, 1))</f>
        <v/>
      </c>
      <c r="F375" s="82" t="str">
        <f ca="1">IF(OFFSET('IWP30'!Std2EmployeeRequirements, 0,5, 1, 1) = 0, "", OFFSET('IWP30'!Std2EmployeeRequirements, 0,5, 1, 1))</f>
        <v/>
      </c>
      <c r="G375" s="82" t="str">
        <f ca="1">IF(OFFSET('IWP30'!Std2EmployeeRequirements, 0,6, 1, 1) = 0, "", OFFSET('IWP30'!Std2EmployeeRequirements, 0,6, 1, 1))</f>
        <v/>
      </c>
      <c r="H375" s="82" t="str">
        <f ca="1">IF(OFFSET('IWP30'!Std2EmployeeRequirements, 0, 8, 1, 1) = 0, "", OFFSET('IWP30'!Std2EmployeeRequirements, 0, 8, 1, 1))</f>
        <v/>
      </c>
      <c r="I375" s="82" t="str">
        <f ca="1">IF(OFFSET('IWP30'!Std2EmployeeRequirements, 0, 9, 1, 1) = 0, "", OFFSET('IWP30'!Std2EmployeeRequirements, 0, 9, 1, 1))</f>
        <v/>
      </c>
      <c r="J375" s="82" t="str">
        <f ca="1">IF(OFFSET('IWP30'!Std2EmployeeRequirements, 0,10, 1, 1) = 0, "", OFFSET('IWP30'!Std2EmployeeRequirements, 0,10, 1, 1))</f>
        <v/>
      </c>
      <c r="K375" s="82" t="str">
        <f ca="1">IF(OFFSET('IWP30'!Std2EmployeeRequirements, 0, 11, 1, 1) = 0, "", OFFSET('IWP30'!Std2EmployeeRequirements, 0, 11, 1, 1))</f>
        <v/>
      </c>
      <c r="L375" s="87" t="str">
        <f ca="1">IF(OFFSET('IWP30'!Std2EmployeeRequirements, 0, 7, 1, 1) = 0, "", OFFSET('IWP30'!Std2EmployeeRequirements, 0, 7, 1, 1))</f>
        <v/>
      </c>
    </row>
    <row r="376" spans="1:12" x14ac:dyDescent="0.2">
      <c r="A376" s="73" t="s">
        <v>311</v>
      </c>
      <c r="B376" s="82" t="str">
        <f ca="1">IF(OFFSET('IWP30'!Std2EmployeeRequirements, 1, 0, 1, 1) = 0, "", OFFSET('IWP30'!Std2EmployeeRequirements, 1, 0, 1, 1))</f>
        <v/>
      </c>
      <c r="C376" s="82" t="str">
        <f ca="1">IF(OFFSET('IWP30'!Std2EmployeeRequirements, 1, 2, 1, 1) = 0, "", OFFSET('IWP30'!Std2EmployeeRequirements, 1, 2, 1, 1))</f>
        <v/>
      </c>
      <c r="D376" s="82" t="str">
        <f ca="1">IF(OFFSET('IWP30'!Std2EmployeeRequirements, 1, 3, 1, 1) = 0, "", OFFSET('IWP30'!Std2EmployeeRequirements, 1, 3, 1, 1))</f>
        <v/>
      </c>
      <c r="E376" s="82" t="str">
        <f ca="1">IF(OFFSET('IWP30'!Std2EmployeeRequirements, 1, 4, 1, 1) = 0, "", OFFSET('IWP30'!Std2EmployeeRequirements, 1, 4, 1, 1))</f>
        <v/>
      </c>
      <c r="F376" s="82" t="str">
        <f ca="1">IF(OFFSET('IWP30'!Std2EmployeeRequirements, 1,5, 1, 1) = 0, "", OFFSET('IWP30'!Std2EmployeeRequirements, 1,5, 1, 1))</f>
        <v/>
      </c>
      <c r="G376" s="82" t="str">
        <f ca="1">IF(OFFSET('IWP30'!Std2EmployeeRequirements, 1,6, 1, 1) = 0, "", OFFSET('IWP30'!Std2EmployeeRequirements, 1,6, 1, 1))</f>
        <v/>
      </c>
      <c r="H376" s="82" t="str">
        <f ca="1">IF(OFFSET('IWP30'!Std2EmployeeRequirements, 1, 8, 1, 1) = 0, "", OFFSET('IWP30'!Std2EmployeeRequirements, 1, 8, 1, 1))</f>
        <v/>
      </c>
      <c r="I376" s="82" t="str">
        <f ca="1">IF(OFFSET('IWP30'!Std2EmployeeRequirements, 1, 9, 1, 1) = 0, "", OFFSET('IWP30'!Std2EmployeeRequirements, 1, 9, 1, 1))</f>
        <v/>
      </c>
      <c r="J376" s="82" t="str">
        <f ca="1">IF(OFFSET('IWP30'!Std2EmployeeRequirements, 1,10, 1, 1) = 0, "", OFFSET('IWP30'!Std2EmployeeRequirements, 1,10, 1, 1))</f>
        <v/>
      </c>
      <c r="K376" s="82" t="str">
        <f ca="1">IF(OFFSET('IWP30'!Std2EmployeeRequirements, 1, 11, 1, 1) = 0, "", OFFSET('IWP30'!Std2EmployeeRequirements, 1, 11, 1, 1))</f>
        <v/>
      </c>
      <c r="L376" s="87" t="str">
        <f ca="1">IF(OFFSET('IWP30'!Std2EmployeeRequirements, 1, 7, 1, 1) = 0, "", OFFSET('IWP30'!Std2EmployeeRequirements, 1, 7, 1, 1))</f>
        <v/>
      </c>
    </row>
    <row r="377" spans="1:12" x14ac:dyDescent="0.2">
      <c r="A377" s="73" t="s">
        <v>311</v>
      </c>
      <c r="B377" s="82" t="str">
        <f ca="1">IF(OFFSET('IWP30'!Std2EmployeeRequirements, 2, 0, 1, 1) = 0, "", OFFSET('IWP30'!Std2EmployeeRequirements, 2, 0, 1, 1))</f>
        <v/>
      </c>
      <c r="C377" s="82" t="str">
        <f ca="1">IF(OFFSET('IWP30'!Std2EmployeeRequirements, 2, 2, 1, 1) = 0, "", OFFSET('IWP30'!Std2EmployeeRequirements, 2, 2, 1, 1))</f>
        <v/>
      </c>
      <c r="D377" s="82" t="str">
        <f ca="1">IF(OFFSET('IWP30'!Std2EmployeeRequirements, 2, 3, 1, 1) = 0, "", OFFSET('IWP30'!Std2EmployeeRequirements, 2, 3, 1, 1))</f>
        <v/>
      </c>
      <c r="E377" s="82" t="str">
        <f ca="1">IF(OFFSET('IWP30'!Std2EmployeeRequirements, 2, 4, 1, 1) = 0, "", OFFSET('IWP30'!Std2EmployeeRequirements, 2, 4, 1, 1))</f>
        <v/>
      </c>
      <c r="F377" s="82" t="str">
        <f ca="1">IF(OFFSET('IWP30'!Std2EmployeeRequirements, 2,5, 1, 1) = 0, "", OFFSET('IWP30'!Std2EmployeeRequirements, 2,5, 1, 1))</f>
        <v/>
      </c>
      <c r="G377" s="82" t="str">
        <f ca="1">IF(OFFSET('IWP30'!Std2EmployeeRequirements, 2,6, 1, 1) = 0, "", OFFSET('IWP30'!Std2EmployeeRequirements, 2,6, 1, 1))</f>
        <v/>
      </c>
      <c r="H377" s="82" t="str">
        <f ca="1">IF(OFFSET('IWP30'!Std2EmployeeRequirements, 2, 8, 1, 1) = 0, "", OFFSET('IWP30'!Std2EmployeeRequirements, 2, 8, 1, 1))</f>
        <v/>
      </c>
      <c r="I377" s="82" t="str">
        <f ca="1">IF(OFFSET('IWP30'!Std2EmployeeRequirements, 2, 9, 1, 1) = 0, "", OFFSET('IWP30'!Std2EmployeeRequirements, 2, 9, 1, 1))</f>
        <v/>
      </c>
      <c r="J377" s="82" t="str">
        <f ca="1">IF(OFFSET('IWP30'!Std2EmployeeRequirements, 2,10, 1, 1) = 0, "", OFFSET('IWP30'!Std2EmployeeRequirements, 2,10, 1, 1))</f>
        <v/>
      </c>
      <c r="K377" s="82" t="str">
        <f ca="1">IF(OFFSET('IWP30'!Std2EmployeeRequirements, 2, 11, 1, 1) = 0, "", OFFSET('IWP30'!Std2EmployeeRequirements, 2, 11, 1, 1))</f>
        <v/>
      </c>
      <c r="L377" s="87" t="str">
        <f ca="1">IF(OFFSET('IWP30'!Std2EmployeeRequirements, 2, 7, 1, 1) = 0, "", OFFSET('IWP30'!Std2EmployeeRequirements, 2, 7, 1, 1))</f>
        <v/>
      </c>
    </row>
    <row r="378" spans="1:12" x14ac:dyDescent="0.2">
      <c r="A378" s="73" t="s">
        <v>311</v>
      </c>
      <c r="B378" s="82" t="str">
        <f ca="1">IF(OFFSET('IWP30'!Std2EmployeeRequirements, 3, 0, 1, 1) = 0, "", OFFSET('IWP30'!Std2EmployeeRequirements, 3, 0, 1, 1))</f>
        <v/>
      </c>
      <c r="C378" s="82" t="str">
        <f ca="1">IF(OFFSET('IWP30'!Std2EmployeeRequirements, 3, 2, 1, 1) = 0, "", OFFSET('IWP30'!Std2EmployeeRequirements, 3, 2, 1, 1))</f>
        <v/>
      </c>
      <c r="D378" s="82" t="str">
        <f ca="1">IF(OFFSET('IWP30'!Std2EmployeeRequirements, 3, 3, 1, 1) = 0, "", OFFSET('IWP30'!Std2EmployeeRequirements, 3, 3, 1, 1))</f>
        <v/>
      </c>
      <c r="E378" s="82" t="str">
        <f ca="1">IF(OFFSET('IWP30'!Std2EmployeeRequirements, 3, 4, 1, 1) = 0, "", OFFSET('IWP30'!Std2EmployeeRequirements, 3, 4, 1, 1))</f>
        <v/>
      </c>
      <c r="F378" s="82" t="str">
        <f ca="1">IF(OFFSET('IWP30'!Std2EmployeeRequirements, 3,5, 1, 1) = 0, "", OFFSET('IWP30'!Std2EmployeeRequirements, 3,5, 1, 1))</f>
        <v/>
      </c>
      <c r="G378" s="82" t="str">
        <f ca="1">IF(OFFSET('IWP30'!Std2EmployeeRequirements, 3,6, 1, 1) = 0, "", OFFSET('IWP30'!Std2EmployeeRequirements, 3,6, 1, 1))</f>
        <v/>
      </c>
      <c r="H378" s="82" t="str">
        <f ca="1">IF(OFFSET('IWP30'!Std2EmployeeRequirements, 3, 8, 1, 1) = 0, "", OFFSET('IWP30'!Std2EmployeeRequirements, 3, 8, 1, 1))</f>
        <v/>
      </c>
      <c r="I378" s="82" t="str">
        <f ca="1">IF(OFFSET('IWP30'!Std2EmployeeRequirements, 3, 9, 1, 1) = 0, "", OFFSET('IWP30'!Std2EmployeeRequirements, 3, 9, 1, 1))</f>
        <v/>
      </c>
      <c r="J378" s="82" t="str">
        <f ca="1">IF(OFFSET('IWP30'!Std2EmployeeRequirements, 3,10, 1, 1) = 0, "", OFFSET('IWP30'!Std2EmployeeRequirements, 3,10, 1, 1))</f>
        <v/>
      </c>
      <c r="K378" s="82" t="str">
        <f ca="1">IF(OFFSET('IWP30'!Std2EmployeeRequirements, 3, 11, 1, 1) = 0, "", OFFSET('IWP30'!Std2EmployeeRequirements, 3, 11, 1, 1))</f>
        <v/>
      </c>
      <c r="L378" s="87" t="str">
        <f ca="1">IF(OFFSET('IWP30'!Std2EmployeeRequirements, 3, 7, 1, 1) = 0, "", OFFSET('IWP30'!Std2EmployeeRequirements, 3, 7, 1, 1))</f>
        <v/>
      </c>
    </row>
    <row r="379" spans="1:12" x14ac:dyDescent="0.2">
      <c r="A379" s="73" t="s">
        <v>311</v>
      </c>
      <c r="B379" s="82" t="str">
        <f ca="1">IF(OFFSET('IWP30'!Std2EmployeeRequirements, 4, 0, 1, 1) = 0, "", OFFSET('IWP30'!Std2EmployeeRequirements, 4, 0, 1, 1))</f>
        <v/>
      </c>
      <c r="C379" s="82" t="str">
        <f ca="1">IF(OFFSET('IWP30'!Std2EmployeeRequirements, 4, 2, 1, 1) = 0, "", OFFSET('IWP30'!Std2EmployeeRequirements, 4, 2, 1, 1))</f>
        <v/>
      </c>
      <c r="D379" s="82" t="str">
        <f ca="1">IF(OFFSET('IWP30'!Std2EmployeeRequirements, 4, 3, 1, 1) = 0, "", OFFSET('IWP30'!Std2EmployeeRequirements, 4, 3, 1, 1))</f>
        <v/>
      </c>
      <c r="E379" s="82" t="str">
        <f ca="1">IF(OFFSET('IWP30'!Std2EmployeeRequirements, 4, 4, 1, 1) = 0, "", OFFSET('IWP30'!Std2EmployeeRequirements, 4, 4, 1, 1))</f>
        <v/>
      </c>
      <c r="F379" s="82" t="str">
        <f ca="1">IF(OFFSET('IWP30'!Std2EmployeeRequirements, 4,5, 1, 1) = 0, "", OFFSET('IWP30'!Std2EmployeeRequirements, 4,5, 1, 1))</f>
        <v/>
      </c>
      <c r="G379" s="82" t="str">
        <f ca="1">IF(OFFSET('IWP30'!Std2EmployeeRequirements, 4,6, 1, 1) = 0, "", OFFSET('IWP30'!Std2EmployeeRequirements, 4,6, 1, 1))</f>
        <v/>
      </c>
      <c r="H379" s="82" t="str">
        <f ca="1">IF(OFFSET('IWP30'!Std2EmployeeRequirements, 4, 8, 1, 1) = 0, "", OFFSET('IWP30'!Std2EmployeeRequirements, 4, 8, 1, 1))</f>
        <v/>
      </c>
      <c r="I379" s="82" t="str">
        <f ca="1">IF(OFFSET('IWP30'!Std2EmployeeRequirements, 4, 9, 1, 1) = 0, "", OFFSET('IWP30'!Std2EmployeeRequirements, 4, 9, 1, 1))</f>
        <v/>
      </c>
      <c r="J379" s="82" t="str">
        <f ca="1">IF(OFFSET('IWP30'!Std2EmployeeRequirements, 4,10, 1, 1) = 0, "", OFFSET('IWP30'!Std2EmployeeRequirements, 4,10, 1, 1))</f>
        <v/>
      </c>
      <c r="K379" s="82" t="str">
        <f ca="1">IF(OFFSET('IWP30'!Std2EmployeeRequirements, 4, 11, 1, 1) = 0, "", OFFSET('IWP30'!Std2EmployeeRequirements, 4, 11, 1, 1))</f>
        <v/>
      </c>
      <c r="L379" s="87" t="str">
        <f ca="1">IF(OFFSET('IWP30'!Std2EmployeeRequirements, 4, 7, 1, 1) = 0, "", OFFSET('IWP30'!Std2EmployeeRequirements, 4, 7, 1, 1))</f>
        <v/>
      </c>
    </row>
    <row r="380" spans="1:12" x14ac:dyDescent="0.2">
      <c r="A380" s="73" t="s">
        <v>311</v>
      </c>
      <c r="B380" s="82" t="str">
        <f ca="1">IF(OFFSET('IWP30'!Std2EmployeeRequirements, 5, 0, 1, 1) = 0, "", OFFSET('IWP30'!Std2EmployeeRequirements, 5, 0, 1, 1))</f>
        <v/>
      </c>
      <c r="C380" s="82" t="str">
        <f ca="1">IF(OFFSET('IWP30'!Std2EmployeeRequirements, 5, 2, 1, 1) = 0, "", OFFSET('IWP30'!Std2EmployeeRequirements, 5, 2, 1, 1))</f>
        <v/>
      </c>
      <c r="D380" s="82" t="str">
        <f ca="1">IF(OFFSET('IWP30'!Std2EmployeeRequirements, 5, 3, 1, 1) = 0, "", OFFSET('IWP30'!Std2EmployeeRequirements, 5, 3, 1, 1))</f>
        <v/>
      </c>
      <c r="E380" s="82" t="str">
        <f ca="1">IF(OFFSET('IWP30'!Std2EmployeeRequirements, 5, 4, 1, 1) = 0, "", OFFSET('IWP30'!Std2EmployeeRequirements, 5, 4, 1, 1))</f>
        <v/>
      </c>
      <c r="F380" s="82" t="str">
        <f ca="1">IF(OFFSET('IWP30'!Std2EmployeeRequirements, 5,5, 1, 1) = 0, "", OFFSET('IWP30'!Std2EmployeeRequirements, 5,5, 1, 1))</f>
        <v/>
      </c>
      <c r="G380" s="82" t="str">
        <f ca="1">IF(OFFSET('IWP30'!Std2EmployeeRequirements, 5,6, 1, 1) = 0, "", OFFSET('IWP30'!Std2EmployeeRequirements, 5,6, 1, 1))</f>
        <v/>
      </c>
      <c r="H380" s="82" t="str">
        <f ca="1">IF(OFFSET('IWP30'!Std2EmployeeRequirements, 5, 8, 1, 1) = 0, "", OFFSET('IWP30'!Std2EmployeeRequirements, 5, 8, 1, 1))</f>
        <v/>
      </c>
      <c r="I380" s="82" t="str">
        <f ca="1">IF(OFFSET('IWP30'!Std2EmployeeRequirements, 5, 9, 1, 1) = 0, "", OFFSET('IWP30'!Std2EmployeeRequirements, 5, 9, 1, 1))</f>
        <v/>
      </c>
      <c r="J380" s="82" t="str">
        <f ca="1">IF(OFFSET('IWP30'!Std2EmployeeRequirements, 5,10, 1, 1) = 0, "", OFFSET('IWP30'!Std2EmployeeRequirements, 5,10, 1, 1))</f>
        <v/>
      </c>
      <c r="K380" s="82" t="str">
        <f ca="1">IF(OFFSET('IWP30'!Std2EmployeeRequirements, 5, 11, 1, 1) = 0, "", OFFSET('IWP30'!Std2EmployeeRequirements, 5, 11, 1, 1))</f>
        <v/>
      </c>
      <c r="L380" s="87" t="str">
        <f ca="1">IF(OFFSET('IWP30'!Std2EmployeeRequirements, 5, 7, 1, 1) = 0, "", OFFSET('IWP30'!Std2EmployeeRequirements, 5, 7, 1, 1))</f>
        <v/>
      </c>
    </row>
    <row r="381" spans="1:12" x14ac:dyDescent="0.2">
      <c r="A381" s="73" t="s">
        <v>311</v>
      </c>
      <c r="B381" s="82" t="str">
        <f ca="1">IF(OFFSET('IWP30'!Std2EmployeeRequirements, 6, 0, 1, 1) = 0, "", OFFSET('IWP30'!Std2EmployeeRequirements, 6, 0, 1, 1))</f>
        <v/>
      </c>
      <c r="C381" s="82" t="str">
        <f ca="1">IF(OFFSET('IWP30'!Std2EmployeeRequirements, 6, 2, 1, 1) = 0, "", OFFSET('IWP30'!Std2EmployeeRequirements, 6, 2, 1, 1))</f>
        <v/>
      </c>
      <c r="D381" s="82" t="str">
        <f ca="1">IF(OFFSET('IWP30'!Std2EmployeeRequirements, 6, 3, 1, 1) = 0, "", OFFSET('IWP30'!Std2EmployeeRequirements, 6, 3, 1, 1))</f>
        <v/>
      </c>
      <c r="E381" s="82" t="str">
        <f ca="1">IF(OFFSET('IWP30'!Std2EmployeeRequirements, 6, 4, 1, 1) = 0, "", OFFSET('IWP30'!Std2EmployeeRequirements, 6, 4, 1, 1))</f>
        <v/>
      </c>
      <c r="F381" s="82" t="str">
        <f ca="1">IF(OFFSET('IWP30'!Std2EmployeeRequirements, 6,5, 1, 1) = 0, "", OFFSET('IWP30'!Std2EmployeeRequirements, 6,5, 1, 1))</f>
        <v/>
      </c>
      <c r="G381" s="82" t="str">
        <f ca="1">IF(OFFSET('IWP30'!Std2EmployeeRequirements, 6,6, 1, 1) = 0, "", OFFSET('IWP30'!Std2EmployeeRequirements, 6,6, 1, 1))</f>
        <v/>
      </c>
      <c r="H381" s="82" t="str">
        <f ca="1">IF(OFFSET('IWP30'!Std2EmployeeRequirements, 6, 8, 1, 1) = 0, "", OFFSET('IWP30'!Std2EmployeeRequirements, 6, 8, 1, 1))</f>
        <v/>
      </c>
      <c r="I381" s="82" t="str">
        <f ca="1">IF(OFFSET('IWP30'!Std2EmployeeRequirements, 6, 9, 1, 1) = 0, "", OFFSET('IWP30'!Std2EmployeeRequirements, 6, 9, 1, 1))</f>
        <v/>
      </c>
      <c r="J381" s="82" t="str">
        <f ca="1">IF(OFFSET('IWP30'!Std2EmployeeRequirements, 6,10, 1, 1) = 0, "", OFFSET('IWP30'!Std2EmployeeRequirements, 6,10, 1, 1))</f>
        <v/>
      </c>
      <c r="K381" s="82" t="str">
        <f ca="1">IF(OFFSET('IWP30'!Std2EmployeeRequirements, 6, 11, 1, 1) = 0, "", OFFSET('IWP30'!Std2EmployeeRequirements, 6, 11, 1, 1))</f>
        <v/>
      </c>
      <c r="L381" s="87" t="str">
        <f ca="1">IF(OFFSET('IWP30'!Std2EmployeeRequirements, 6, 7, 1, 1) = 0, "", OFFSET('IWP30'!Std2EmployeeRequirements, 6, 7, 1, 1))</f>
        <v/>
      </c>
    </row>
    <row r="382" spans="1:12" x14ac:dyDescent="0.2">
      <c r="A382" s="73" t="s">
        <v>311</v>
      </c>
      <c r="B382" s="82" t="str">
        <f ca="1">IF(OFFSET('IWP30'!Std2EmployeeRequirements, 7, 0, 1, 1) = 0, "", OFFSET('IWP30'!Std2EmployeeRequirements, 7, 0, 1, 1))</f>
        <v/>
      </c>
      <c r="C382" s="82" t="str">
        <f ca="1">IF(OFFSET('IWP30'!Std2EmployeeRequirements, 7, 2, 1, 1) = 0, "", OFFSET('IWP30'!Std2EmployeeRequirements, 7, 2, 1, 1))</f>
        <v/>
      </c>
      <c r="D382" s="82" t="str">
        <f ca="1">IF(OFFSET('IWP30'!Std2EmployeeRequirements, 7, 3, 1, 1) = 0, "", OFFSET('IWP30'!Std2EmployeeRequirements, 7, 3, 1, 1))</f>
        <v/>
      </c>
      <c r="E382" s="82" t="str">
        <f ca="1">IF(OFFSET('IWP30'!Std2EmployeeRequirements, 7, 4, 1, 1) = 0, "", OFFSET('IWP30'!Std2EmployeeRequirements, 7, 4, 1, 1))</f>
        <v/>
      </c>
      <c r="F382" s="82" t="str">
        <f ca="1">IF(OFFSET('IWP30'!Std2EmployeeRequirements, 7,5, 1, 1) = 0, "", OFFSET('IWP30'!Std2EmployeeRequirements, 7,5, 1, 1))</f>
        <v/>
      </c>
      <c r="G382" s="82" t="str">
        <f ca="1">IF(OFFSET('IWP30'!Std2EmployeeRequirements, 7,6, 1, 1) = 0, "", OFFSET('IWP30'!Std2EmployeeRequirements, 7,6, 1, 1))</f>
        <v/>
      </c>
      <c r="H382" s="82" t="str">
        <f ca="1">IF(OFFSET('IWP30'!Std2EmployeeRequirements, 7, 8, 1, 1) = 0, "", OFFSET('IWP30'!Std2EmployeeRequirements, 7, 8, 1, 1))</f>
        <v/>
      </c>
      <c r="I382" s="82" t="str">
        <f ca="1">IF(OFFSET('IWP30'!Std2EmployeeRequirements, 7, 9, 1, 1) = 0, "", OFFSET('IWP30'!Std2EmployeeRequirements, 7, 9, 1, 1))</f>
        <v/>
      </c>
      <c r="J382" s="82" t="str">
        <f ca="1">IF(OFFSET('IWP30'!Std2EmployeeRequirements, 7,10, 1, 1) = 0, "", OFFSET('IWP30'!Std2EmployeeRequirements, 7,10, 1, 1))</f>
        <v/>
      </c>
      <c r="K382" s="82" t="str">
        <f ca="1">IF(OFFSET('IWP30'!Std2EmployeeRequirements, 7, 11, 1, 1) = 0, "", OFFSET('IWP30'!Std2EmployeeRequirements, 7, 11, 1, 1))</f>
        <v/>
      </c>
      <c r="L382" s="87" t="str">
        <f ca="1">IF(OFFSET('IWP30'!Std2EmployeeRequirements, 7, 7, 1, 1) = 0, "", OFFSET('IWP30'!Std2EmployeeRequirements, 7, 7, 1, 1))</f>
        <v/>
      </c>
    </row>
    <row r="383" spans="1:12" x14ac:dyDescent="0.2">
      <c r="A383" s="73" t="s">
        <v>311</v>
      </c>
      <c r="B383" s="82" t="str">
        <f ca="1">IF(OFFSET('IWP30'!Std2EmployeeRequirements, 8, 0, 1, 1) = 0, "", OFFSET('IWP30'!Std2EmployeeRequirements, 8, 0, 1, 1))</f>
        <v/>
      </c>
      <c r="C383" s="82" t="str">
        <f ca="1">IF(OFFSET('IWP30'!Std2EmployeeRequirements, 8, 2, 1, 1) = 0, "", OFFSET('IWP30'!Std2EmployeeRequirements, 8, 2, 1, 1))</f>
        <v/>
      </c>
      <c r="D383" s="82" t="str">
        <f ca="1">IF(OFFSET('IWP30'!Std2EmployeeRequirements, 8, 3, 1, 1) = 0, "", OFFSET('IWP30'!Std2EmployeeRequirements, 8, 3, 1, 1))</f>
        <v/>
      </c>
      <c r="E383" s="82" t="str">
        <f ca="1">IF(OFFSET('IWP30'!Std2EmployeeRequirements, 8, 4, 1, 1) = 0, "", OFFSET('IWP30'!Std2EmployeeRequirements, 8, 4, 1, 1))</f>
        <v/>
      </c>
      <c r="F383" s="82" t="str">
        <f ca="1">IF(OFFSET('IWP30'!Std2EmployeeRequirements, 8,5, 1, 1) = 0, "", OFFSET('IWP30'!Std2EmployeeRequirements, 8,5, 1, 1))</f>
        <v/>
      </c>
      <c r="G383" s="82" t="str">
        <f ca="1">IF(OFFSET('IWP30'!Std2EmployeeRequirements, 8,6, 1, 1) = 0, "", OFFSET('IWP30'!Std2EmployeeRequirements, 8,6, 1, 1))</f>
        <v/>
      </c>
      <c r="H383" s="82" t="str">
        <f ca="1">IF(OFFSET('IWP30'!Std2EmployeeRequirements, 8, 8, 1, 1) = 0, "", OFFSET('IWP30'!Std2EmployeeRequirements, 8, 8, 1, 1))</f>
        <v/>
      </c>
      <c r="I383" s="82" t="str">
        <f ca="1">IF(OFFSET('IWP30'!Std2EmployeeRequirements, 8, 9, 1, 1) = 0, "", OFFSET('IWP30'!Std2EmployeeRequirements, 8, 9, 1, 1))</f>
        <v/>
      </c>
      <c r="J383" s="82" t="str">
        <f ca="1">IF(OFFSET('IWP30'!Std2EmployeeRequirements, 8,10, 1, 1) = 0, "", OFFSET('IWP30'!Std2EmployeeRequirements, 8,10, 1, 1))</f>
        <v/>
      </c>
      <c r="K383" s="82" t="str">
        <f ca="1">IF(OFFSET('IWP30'!Std2EmployeeRequirements, 8, 11, 1, 1) = 0, "", OFFSET('IWP30'!Std2EmployeeRequirements, 8, 11, 1, 1))</f>
        <v/>
      </c>
      <c r="L383" s="87" t="str">
        <f ca="1">IF(OFFSET('IWP30'!Std2EmployeeRequirements, 8, 7, 1, 1) = 0, "", OFFSET('IWP30'!Std2EmployeeRequirements, 8, 7, 1, 1))</f>
        <v/>
      </c>
    </row>
    <row r="384" spans="1:12" ht="13.5" thickBot="1" x14ac:dyDescent="0.25">
      <c r="A384" s="71" t="s">
        <v>311</v>
      </c>
      <c r="B384" s="75" t="str">
        <f ca="1">IF(OFFSET('IWP30'!Std2EmployeeRequirements, 9, 0, 1, 1) = 0, "", OFFSET('IWP30'!Std2EmployeeRequirements, 9, 0, 1, 1))</f>
        <v/>
      </c>
      <c r="C384" s="75" t="str">
        <f ca="1">IF(OFFSET('IWP30'!Std2EmployeeRequirements, 9, 2, 1, 1) = 0, "", OFFSET('IWP30'!Std2EmployeeRequirements, 9, 2, 1, 1))</f>
        <v/>
      </c>
      <c r="D384" s="75" t="str">
        <f ca="1">IF(OFFSET('IWP30'!Std2EmployeeRequirements, 9, 3, 1, 1) = 0, "", OFFSET('IWP30'!Std2EmployeeRequirements, 9, 3, 1, 1))</f>
        <v/>
      </c>
      <c r="E384" s="75" t="str">
        <f ca="1">IF(OFFSET('IWP30'!Std2EmployeeRequirements, 9, 4, 1, 1) = 0, "", OFFSET('IWP30'!Std2EmployeeRequirements, 9, 4, 1, 1))</f>
        <v/>
      </c>
      <c r="F384" s="75" t="str">
        <f ca="1">IF(OFFSET('IWP30'!Std2EmployeeRequirements, 9,5, 1, 1) = 0, "", OFFSET('IWP30'!Std2EmployeeRequirements, 9,5, 1, 1))</f>
        <v/>
      </c>
      <c r="G384" s="75" t="str">
        <f ca="1">IF(OFFSET('IWP30'!Std2EmployeeRequirements, 9,6, 1, 1) = 0, "", OFFSET('IWP30'!Std2EmployeeRequirements, 9,6, 1, 1))</f>
        <v/>
      </c>
      <c r="H384" s="75" t="str">
        <f ca="1">IF(OFFSET('IWP30'!Std2EmployeeRequirements, 9, 8, 1, 1) = 0, "", OFFSET('IWP30'!Std2EmployeeRequirements, 9, 8, 1, 1))</f>
        <v/>
      </c>
      <c r="I384" s="75" t="str">
        <f ca="1">IF(OFFSET('IWP30'!Std2EmployeeRequirements, 9, 9, 1, 1) = 0, "", OFFSET('IWP30'!Std2EmployeeRequirements, 9, 9, 1, 1))</f>
        <v/>
      </c>
      <c r="J384" s="75" t="str">
        <f ca="1">IF(OFFSET('IWP30'!Std2EmployeeRequirements, 9,10, 1, 1) = 0, "", OFFSET('IWP30'!Std2EmployeeRequirements, 9,10, 1, 1))</f>
        <v/>
      </c>
      <c r="K384" s="75" t="str">
        <f ca="1">IF(OFFSET('IWP30'!Std2EmployeeRequirements, 9, 11, 1, 1) = 0, "", OFFSET('IWP30'!Std2EmployeeRequirements, 9, 11, 1, 1))</f>
        <v/>
      </c>
      <c r="L384" s="88" t="str">
        <f ca="1">IF(OFFSET('IWP30'!Std2EmployeeRequirements, 9, 7, 1, 1) = 0, "", OFFSET('IWP30'!Std2EmployeeRequirements, 9, 7, 1, 1))</f>
        <v/>
      </c>
    </row>
  </sheetData>
  <sheetProtection algorithmName="SHA-512" hashValue="P/wKWFhm5RuOj/ocHEwwgLgd1cvnER1TKFt1ybHBiQGKSI2EdzeE+gAFd/t3C5So+EwU9+8QYinYKhMfREUcvw==" saltValue="/k6K37kjRxhJmSQ6HzX1mw==" spinCount="100000" sheet="1" objects="1" scenarios="1" selectLockedCells="1"/>
  <customSheetViews>
    <customSheetView guid="{F83970F9-419C-4E2C-9CF5-F83A5A5EE93C}" state="hidden">
      <pageMargins left="0.7" right="0.7" top="0.75" bottom="0.75" header="0.3" footer="0.3"/>
      <pageSetup orientation="portrait" r:id="rId1"/>
    </customSheetView>
    <customSheetView guid="{06D05541-CF5B-4B58-B76F-B2123A039153}" state="hidden">
      <selection activeCell="D1" sqref="D1"/>
      <pageMargins left="0.7" right="0.7" top="0.75" bottom="0.75" header="0.3" footer="0.3"/>
      <pageSetup orientation="portrait" r:id="rId2"/>
    </customSheetView>
  </customSheetViews>
  <dataValidations disablePrompts="1" count="1">
    <dataValidation type="textLength" operator="equal" allowBlank="1" showInputMessage="1" showErrorMessage="1" sqref="B7">
      <formula1>9</formula1>
    </dataValidation>
  </dataValidation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8</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3MTSOgEZzoHjLFt1vzWolvsE2fFdWV6mcoLWAqQ1LlBe8Rmh0E+35iBl8IjLN5cYPEph/+i7gTxO/1TL1ZphHg==" saltValue="XkaV6H2ozF9OiwkYDm4qEw=="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9</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RdTjAFIbjvWbbhqfmlFi6gYNh1dtIYuKbunxVz3RJSWLEHd2FNfbbX6sT7bZi0MOfSvUHONUR7Umej1sU2HDdQ==" saltValue="8IwTcK92MlgNJ/FLdWONh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10</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b6uHk1PvmbUqwnvCvEAWJDYsIdyiM0zG3WRRR1BKZJa0Lfij19+ksFfXLRg/Mw/HWEwtBv6duoQr8V5D4Ks0Q==" saltValue="CV80bPPx5zUtp2qELhqzW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11</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zb6dIXSDBD36/AsY1fAuPlnCn5kau+GeVGiR3Ca2RjLI3mnss2b/w8/T/Aub4Kki8/zzumJQ5/BlKLx9DzqMGA==" saltValue="gH9kUfnCWIZVfHsT6B978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12</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ofLcnSaROmABssMW8+2KGNk8vBijUwlAN2fzjB0z8jkj+NIPA0ZbdbU/G6jkjQZGnAIKB9+arCE6ZORQNHOzng==" saltValue="/Tg9Bn4m6g8gtl/aPjOZJg=="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13</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DCapS79OMsKrClOiPFDwpbH7fMxagF9gm/VzlGtrB9m+jSK6EPAZ80KaGVM7Fpiz/F8l/H5joe6Yww6/r8ZGRg==" saltValue="tfFm/OdDwvyrIFK0gU8Iog=="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14</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N0SNqm8jmleHBaOoh+0KdhCO0W45JXMtAxnh53AkVQ0+8UnYJ2P/ZUHzoJavGfHndokn0vL4Hl2HA8eZGdZacw==" saltValue="5HVV/1dyE/304SXeb+02Z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15</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cK6k8nghCAWGcTzPXWnuqBhrDHssbnZ9cGNlqac4c4+QnQIxvqPEVrWLHDFlFm9tDr5G2+R4um5WRnL6OrWK9Q==" saltValue="HZfNvEXxc/WM6/9APZFz6g=="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16</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UJdfpnH0flYuVCycqH909Df/W4royQw5l0rMoMFb3J/YRDT4zvplb+jgaYmJ2PNp3F8xthO4336L1kDaVDzG1w==" saltValue="FSdlOfRBGupbbCN+OGn0cg=="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17</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4iM4NFR7iCgPn8RFl/cWLYiV56nghLpDkmeuigCgqYxmJrIj0jufXNWAhYLRzBKU0Dk5zFeTTXKIL38t4bNL4w==" saltValue="Iv2vQKdO0TqE8Br22iK0b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84"/>
  <sheetViews>
    <sheetView tabSelected="1" zoomScaleNormal="100" workbookViewId="0">
      <selection activeCell="B4" sqref="B4"/>
    </sheetView>
  </sheetViews>
  <sheetFormatPr defaultRowHeight="14.25" x14ac:dyDescent="0.2"/>
  <cols>
    <col min="4" max="4" width="10" customWidth="1"/>
    <col min="10" max="10" width="13.125" customWidth="1"/>
    <col min="12" max="12" width="11.375" bestFit="1" customWidth="1"/>
  </cols>
  <sheetData>
    <row r="1" spans="1:12" ht="15" thickTop="1" x14ac:dyDescent="0.2">
      <c r="A1" s="313" t="s">
        <v>35</v>
      </c>
      <c r="B1" s="314"/>
      <c r="C1" s="314"/>
      <c r="D1" s="314"/>
      <c r="E1" s="315"/>
      <c r="F1" s="316" t="s">
        <v>0</v>
      </c>
      <c r="G1" s="317"/>
      <c r="H1" s="316" t="s">
        <v>36</v>
      </c>
      <c r="I1" s="318"/>
      <c r="J1" s="317"/>
      <c r="K1" s="219"/>
      <c r="L1" s="220" t="s">
        <v>409</v>
      </c>
    </row>
    <row r="2" spans="1:12" ht="16.5" customHeight="1" thickBot="1" x14ac:dyDescent="0.25">
      <c r="A2" s="319"/>
      <c r="B2" s="320"/>
      <c r="C2" s="320"/>
      <c r="D2" s="320"/>
      <c r="E2" s="321"/>
      <c r="F2" s="322"/>
      <c r="G2" s="323"/>
      <c r="H2" s="322"/>
      <c r="I2" s="324"/>
      <c r="J2" s="323"/>
      <c r="K2" s="219" t="str">
        <f ca="1">Data!D1</f>
        <v>V5.0.5</v>
      </c>
      <c r="L2" s="221">
        <v>42237</v>
      </c>
    </row>
    <row r="3" spans="1:12" ht="16.5" customHeight="1" x14ac:dyDescent="0.2">
      <c r="A3" s="410" t="s">
        <v>1</v>
      </c>
      <c r="B3" s="411"/>
      <c r="C3" s="405" t="s">
        <v>37</v>
      </c>
      <c r="D3" s="411"/>
      <c r="E3" s="405" t="s">
        <v>38</v>
      </c>
      <c r="F3" s="411"/>
      <c r="G3" s="405" t="s">
        <v>38</v>
      </c>
      <c r="H3" s="411"/>
      <c r="I3" s="405" t="s">
        <v>359</v>
      </c>
      <c r="J3" s="406"/>
    </row>
    <row r="4" spans="1:12" ht="16.5" customHeight="1" x14ac:dyDescent="0.2">
      <c r="A4" s="161" t="s">
        <v>39</v>
      </c>
      <c r="B4" s="140"/>
      <c r="C4" s="412" t="s">
        <v>40</v>
      </c>
      <c r="D4" s="413"/>
      <c r="E4" s="412" t="s">
        <v>41</v>
      </c>
      <c r="F4" s="413"/>
      <c r="G4" s="412" t="s">
        <v>382</v>
      </c>
      <c r="H4" s="413"/>
      <c r="I4" s="141" t="s">
        <v>42</v>
      </c>
      <c r="J4" s="162" t="str">
        <f>IF(DateOfMonitoringPeriodBegin=DATE(1900,1,0),"",DateOfMonitoringPeriodBegin)</f>
        <v/>
      </c>
    </row>
    <row r="5" spans="1:12" ht="16.5" customHeight="1" thickBot="1" x14ac:dyDescent="0.25">
      <c r="A5" s="163" t="s">
        <v>43</v>
      </c>
      <c r="B5" s="164"/>
      <c r="C5" s="414"/>
      <c r="D5" s="415"/>
      <c r="E5" s="414"/>
      <c r="F5" s="415"/>
      <c r="G5" s="414"/>
      <c r="H5" s="415"/>
      <c r="I5" s="165" t="s">
        <v>44</v>
      </c>
      <c r="J5" s="166" t="str">
        <f>IF(DateOfMonitoringPeriodEnd=DATE(1900,1,0),"",DateOfMonitoringPeriodEnd)</f>
        <v/>
      </c>
    </row>
    <row r="6" spans="1:12" ht="18" customHeight="1" thickTop="1" thickBot="1" x14ac:dyDescent="0.25">
      <c r="A6" s="355" t="s">
        <v>211</v>
      </c>
      <c r="B6" s="356"/>
      <c r="C6" s="357"/>
      <c r="D6" s="357"/>
      <c r="E6" s="358"/>
      <c r="F6" s="407"/>
      <c r="G6" s="408"/>
      <c r="H6" s="408"/>
      <c r="I6" s="408"/>
      <c r="J6" s="409"/>
    </row>
    <row r="7" spans="1:12" ht="16.5" thickTop="1" x14ac:dyDescent="0.2">
      <c r="A7" s="333" t="s">
        <v>47</v>
      </c>
      <c r="B7" s="333"/>
      <c r="C7" s="333"/>
      <c r="D7" s="333"/>
      <c r="E7" s="333"/>
      <c r="F7" s="333"/>
      <c r="G7" s="333"/>
      <c r="H7" s="333"/>
      <c r="I7" s="333"/>
      <c r="J7" s="334"/>
    </row>
    <row r="8" spans="1:12" ht="30.75" customHeight="1" thickBot="1" x14ac:dyDescent="0.25">
      <c r="A8" s="30"/>
      <c r="B8" s="335" t="s">
        <v>2</v>
      </c>
      <c r="C8" s="336"/>
      <c r="D8" s="336"/>
      <c r="E8" s="336"/>
      <c r="F8" s="336"/>
      <c r="G8" s="336"/>
      <c r="H8" s="336"/>
      <c r="I8" s="336"/>
      <c r="J8" s="337"/>
    </row>
    <row r="9" spans="1:12" ht="34.5" customHeight="1" thickTop="1" thickBot="1" x14ac:dyDescent="0.25">
      <c r="A9" s="390" t="s">
        <v>212</v>
      </c>
      <c r="B9" s="390"/>
      <c r="C9" s="390"/>
      <c r="D9" s="390"/>
      <c r="E9" s="390"/>
      <c r="F9" s="390"/>
      <c r="G9" s="390"/>
      <c r="H9" s="390"/>
      <c r="I9" s="390"/>
      <c r="J9" s="391"/>
    </row>
    <row r="10" spans="1:12" ht="19.5" customHeight="1" thickTop="1" thickBot="1" x14ac:dyDescent="0.25">
      <c r="A10" s="392" t="s">
        <v>3</v>
      </c>
      <c r="B10" s="392"/>
      <c r="C10" s="392"/>
      <c r="D10" s="392"/>
      <c r="E10" s="392"/>
      <c r="F10" s="392"/>
      <c r="G10" s="392"/>
      <c r="H10" s="392"/>
      <c r="I10" s="392"/>
      <c r="J10" s="393"/>
    </row>
    <row r="11" spans="1:12" ht="26.25" customHeight="1" thickTop="1" thickBot="1" x14ac:dyDescent="0.25">
      <c r="A11" s="364" t="s">
        <v>410</v>
      </c>
      <c r="B11" s="364"/>
      <c r="C11" s="364"/>
      <c r="D11" s="364"/>
      <c r="E11" s="334"/>
      <c r="F11" s="334"/>
      <c r="G11" s="334"/>
      <c r="H11" s="334"/>
      <c r="I11" s="362"/>
      <c r="J11" s="363"/>
    </row>
    <row r="12" spans="1:12" ht="69" customHeight="1" thickTop="1" thickBot="1" x14ac:dyDescent="0.25">
      <c r="A12" s="365" t="s">
        <v>411</v>
      </c>
      <c r="B12" s="366"/>
      <c r="C12" s="366"/>
      <c r="D12" s="366"/>
      <c r="E12" s="366"/>
      <c r="F12" s="366"/>
      <c r="G12" s="366"/>
      <c r="H12" s="366"/>
      <c r="I12" s="363"/>
      <c r="J12" s="363"/>
    </row>
    <row r="13" spans="1:12" ht="15" customHeight="1" thickTop="1" thickBot="1" x14ac:dyDescent="0.25">
      <c r="A13" s="338" t="s">
        <v>412</v>
      </c>
      <c r="B13" s="338"/>
      <c r="C13" s="338"/>
      <c r="D13" s="338"/>
      <c r="E13" s="337"/>
      <c r="F13" s="337"/>
      <c r="G13" s="337"/>
      <c r="H13" s="337"/>
      <c r="I13" s="363"/>
      <c r="J13" s="363"/>
    </row>
    <row r="14" spans="1:12" ht="42.75" customHeight="1" thickTop="1" x14ac:dyDescent="0.2">
      <c r="A14" s="339" t="s">
        <v>380</v>
      </c>
      <c r="B14" s="340"/>
      <c r="C14" s="340"/>
      <c r="D14" s="340"/>
      <c r="E14" s="270"/>
      <c r="F14" s="270"/>
      <c r="G14" s="270"/>
      <c r="H14" s="270"/>
      <c r="I14" s="382"/>
      <c r="J14" s="383"/>
    </row>
    <row r="15" spans="1:12" ht="15.75" customHeight="1" x14ac:dyDescent="0.2">
      <c r="A15" s="341" t="s">
        <v>385</v>
      </c>
      <c r="B15" s="342"/>
      <c r="C15" s="342"/>
      <c r="D15" s="342"/>
      <c r="E15" s="343"/>
      <c r="F15" s="343"/>
      <c r="G15" s="343"/>
      <c r="H15" s="343"/>
      <c r="I15" s="384"/>
      <c r="J15" s="385"/>
    </row>
    <row r="16" spans="1:12" ht="39.75" customHeight="1" x14ac:dyDescent="0.2">
      <c r="A16" s="341" t="s">
        <v>386</v>
      </c>
      <c r="B16" s="343"/>
      <c r="C16" s="343"/>
      <c r="D16" s="343"/>
      <c r="E16" s="343"/>
      <c r="F16" s="343"/>
      <c r="G16" s="343"/>
      <c r="H16" s="343"/>
      <c r="I16" s="384"/>
      <c r="J16" s="385"/>
    </row>
    <row r="17" spans="1:10" ht="28.5" customHeight="1" x14ac:dyDescent="0.2">
      <c r="A17" s="341" t="s">
        <v>387</v>
      </c>
      <c r="B17" s="342"/>
      <c r="C17" s="342"/>
      <c r="D17" s="342"/>
      <c r="E17" s="343"/>
      <c r="F17" s="343"/>
      <c r="G17" s="343"/>
      <c r="H17" s="343"/>
      <c r="I17" s="384"/>
      <c r="J17" s="385"/>
    </row>
    <row r="18" spans="1:10" ht="27" customHeight="1" x14ac:dyDescent="0.2">
      <c r="A18" s="341" t="s">
        <v>388</v>
      </c>
      <c r="B18" s="342"/>
      <c r="C18" s="342"/>
      <c r="D18" s="342"/>
      <c r="E18" s="343"/>
      <c r="F18" s="343"/>
      <c r="G18" s="343"/>
      <c r="H18" s="343"/>
      <c r="I18" s="384"/>
      <c r="J18" s="385"/>
    </row>
    <row r="19" spans="1:10" ht="22.5" customHeight="1" thickBot="1" x14ac:dyDescent="0.25">
      <c r="A19" s="379" t="s">
        <v>413</v>
      </c>
      <c r="B19" s="380"/>
      <c r="C19" s="380"/>
      <c r="D19" s="380"/>
      <c r="E19" s="381"/>
      <c r="F19" s="381"/>
      <c r="G19" s="381"/>
      <c r="H19" s="381"/>
      <c r="I19" s="386"/>
      <c r="J19" s="387"/>
    </row>
    <row r="20" spans="1:10" s="69" customFormat="1" ht="30.75" customHeight="1" thickTop="1" x14ac:dyDescent="0.2">
      <c r="A20" s="269" t="s">
        <v>437</v>
      </c>
      <c r="B20" s="367"/>
      <c r="C20" s="367"/>
      <c r="D20" s="367"/>
      <c r="E20" s="367"/>
      <c r="F20" s="367"/>
      <c r="G20" s="367"/>
      <c r="H20" s="368"/>
      <c r="I20" s="347"/>
      <c r="J20" s="348"/>
    </row>
    <row r="21" spans="1:10" s="69" customFormat="1" ht="28.5" customHeight="1" x14ac:dyDescent="0.2">
      <c r="A21" s="401" t="s">
        <v>394</v>
      </c>
      <c r="B21" s="402"/>
      <c r="C21" s="402"/>
      <c r="D21" s="402"/>
      <c r="E21" s="402"/>
      <c r="F21" s="402"/>
      <c r="G21" s="402"/>
      <c r="H21" s="403"/>
      <c r="I21" s="349"/>
      <c r="J21" s="350"/>
    </row>
    <row r="22" spans="1:10" s="69" customFormat="1" ht="12.75" customHeight="1" x14ac:dyDescent="0.2">
      <c r="A22" s="359" t="s">
        <v>393</v>
      </c>
      <c r="B22" s="360"/>
      <c r="C22" s="360"/>
      <c r="D22" s="360"/>
      <c r="E22" s="360"/>
      <c r="F22" s="360"/>
      <c r="G22" s="360"/>
      <c r="H22" s="361"/>
      <c r="I22" s="349"/>
      <c r="J22" s="350"/>
    </row>
    <row r="23" spans="1:10" s="69" customFormat="1" ht="26.25" customHeight="1" x14ac:dyDescent="0.2">
      <c r="A23" s="401" t="s">
        <v>392</v>
      </c>
      <c r="B23" s="402"/>
      <c r="C23" s="402"/>
      <c r="D23" s="402"/>
      <c r="E23" s="402"/>
      <c r="F23" s="402"/>
      <c r="G23" s="402"/>
      <c r="H23" s="403"/>
      <c r="I23" s="349"/>
      <c r="J23" s="350"/>
    </row>
    <row r="24" spans="1:10" s="69" customFormat="1" ht="14.25" customHeight="1" x14ac:dyDescent="0.2">
      <c r="A24" s="359" t="s">
        <v>389</v>
      </c>
      <c r="B24" s="360"/>
      <c r="C24" s="360"/>
      <c r="D24" s="360"/>
      <c r="E24" s="360"/>
      <c r="F24" s="360"/>
      <c r="G24" s="360"/>
      <c r="H24" s="361"/>
      <c r="I24" s="349"/>
      <c r="J24" s="350"/>
    </row>
    <row r="25" spans="1:10" s="69" customFormat="1" ht="14.25" customHeight="1" x14ac:dyDescent="0.2">
      <c r="A25" s="359" t="s">
        <v>467</v>
      </c>
      <c r="B25" s="360"/>
      <c r="C25" s="360"/>
      <c r="D25" s="360"/>
      <c r="E25" s="360"/>
      <c r="F25" s="360"/>
      <c r="G25" s="360"/>
      <c r="H25" s="361"/>
      <c r="I25" s="349"/>
      <c r="J25" s="350"/>
    </row>
    <row r="26" spans="1:10" s="69" customFormat="1" ht="13.5" customHeight="1" x14ac:dyDescent="0.2">
      <c r="A26" s="359" t="s">
        <v>390</v>
      </c>
      <c r="B26" s="360"/>
      <c r="C26" s="360"/>
      <c r="D26" s="360"/>
      <c r="E26" s="360"/>
      <c r="F26" s="360"/>
      <c r="G26" s="360"/>
      <c r="H26" s="361"/>
      <c r="I26" s="349"/>
      <c r="J26" s="350"/>
    </row>
    <row r="27" spans="1:10" s="69" customFormat="1" ht="15.75" customHeight="1" x14ac:dyDescent="0.2">
      <c r="A27" s="359" t="s">
        <v>391</v>
      </c>
      <c r="B27" s="360"/>
      <c r="C27" s="360"/>
      <c r="D27" s="360"/>
      <c r="E27" s="360"/>
      <c r="F27" s="360"/>
      <c r="G27" s="360"/>
      <c r="H27" s="361"/>
      <c r="I27" s="349"/>
      <c r="J27" s="350"/>
    </row>
    <row r="28" spans="1:10" s="139" customFormat="1" ht="15.75" thickBot="1" x14ac:dyDescent="0.3">
      <c r="A28" s="331" t="s">
        <v>438</v>
      </c>
      <c r="B28" s="353"/>
      <c r="C28" s="353"/>
      <c r="D28" s="353"/>
      <c r="E28" s="353"/>
      <c r="F28" s="353"/>
      <c r="G28" s="353"/>
      <c r="H28" s="354"/>
      <c r="I28" s="351"/>
      <c r="J28" s="352"/>
    </row>
    <row r="29" spans="1:10" s="69" customFormat="1" ht="30.75" customHeight="1" thickTop="1" x14ac:dyDescent="0.2">
      <c r="A29" s="269" t="s">
        <v>414</v>
      </c>
      <c r="B29" s="367"/>
      <c r="C29" s="367"/>
      <c r="D29" s="367"/>
      <c r="E29" s="367"/>
      <c r="F29" s="367"/>
      <c r="G29" s="367"/>
      <c r="H29" s="368"/>
      <c r="I29" s="347"/>
      <c r="J29" s="348"/>
    </row>
    <row r="30" spans="1:10" s="69" customFormat="1" ht="28.5" customHeight="1" x14ac:dyDescent="0.2">
      <c r="A30" s="404" t="s">
        <v>435</v>
      </c>
      <c r="B30" s="371"/>
      <c r="C30" s="371"/>
      <c r="D30" s="371"/>
      <c r="E30" s="371"/>
      <c r="F30" s="371"/>
      <c r="G30" s="371"/>
      <c r="H30" s="372"/>
      <c r="I30" s="349"/>
      <c r="J30" s="350"/>
    </row>
    <row r="31" spans="1:10" s="69" customFormat="1" ht="15.95" customHeight="1" x14ac:dyDescent="0.2">
      <c r="A31" s="401" t="s">
        <v>415</v>
      </c>
      <c r="B31" s="402"/>
      <c r="C31" s="402"/>
      <c r="D31" s="402"/>
      <c r="E31" s="402"/>
      <c r="F31" s="402"/>
      <c r="G31" s="402"/>
      <c r="H31" s="403"/>
      <c r="I31" s="349"/>
      <c r="J31" s="350"/>
    </row>
    <row r="32" spans="1:10" s="69" customFormat="1" ht="15.95" customHeight="1" x14ac:dyDescent="0.2">
      <c r="A32" s="401" t="s">
        <v>416</v>
      </c>
      <c r="B32" s="402"/>
      <c r="C32" s="402"/>
      <c r="D32" s="402"/>
      <c r="E32" s="402"/>
      <c r="F32" s="402"/>
      <c r="G32" s="402"/>
      <c r="H32" s="403"/>
      <c r="I32" s="349"/>
      <c r="J32" s="350"/>
    </row>
    <row r="33" spans="1:16" s="69" customFormat="1" ht="30" customHeight="1" x14ac:dyDescent="0.2">
      <c r="A33" s="401" t="s">
        <v>417</v>
      </c>
      <c r="B33" s="402"/>
      <c r="C33" s="402"/>
      <c r="D33" s="402"/>
      <c r="E33" s="402"/>
      <c r="F33" s="402"/>
      <c r="G33" s="402"/>
      <c r="H33" s="403"/>
      <c r="I33" s="349"/>
      <c r="J33" s="350"/>
    </row>
    <row r="34" spans="1:16" s="69" customFormat="1" ht="28.5" customHeight="1" x14ac:dyDescent="0.2">
      <c r="A34" s="401" t="s">
        <v>436</v>
      </c>
      <c r="B34" s="402"/>
      <c r="C34" s="402"/>
      <c r="D34" s="402"/>
      <c r="E34" s="402"/>
      <c r="F34" s="402"/>
      <c r="G34" s="402"/>
      <c r="H34" s="403"/>
      <c r="I34" s="349"/>
      <c r="J34" s="350"/>
    </row>
    <row r="35" spans="1:16" s="69" customFormat="1" ht="13.5" customHeight="1" thickBot="1" x14ac:dyDescent="0.3">
      <c r="A35" s="331" t="s">
        <v>439</v>
      </c>
      <c r="B35" s="353"/>
      <c r="C35" s="353"/>
      <c r="D35" s="353"/>
      <c r="E35" s="353"/>
      <c r="F35" s="353"/>
      <c r="G35" s="353"/>
      <c r="H35" s="354"/>
      <c r="I35" s="349"/>
      <c r="J35" s="350"/>
    </row>
    <row r="36" spans="1:16" s="69" customFormat="1" ht="15.75" customHeight="1" thickTop="1" x14ac:dyDescent="0.2">
      <c r="A36" s="373" t="s">
        <v>4</v>
      </c>
      <c r="B36" s="375"/>
      <c r="C36" s="375"/>
      <c r="D36" s="375"/>
      <c r="E36" s="375"/>
      <c r="F36" s="375"/>
      <c r="G36" s="375"/>
      <c r="H36" s="376"/>
      <c r="I36" s="349"/>
      <c r="J36" s="350"/>
    </row>
    <row r="37" spans="1:16" s="139" customFormat="1" ht="15" customHeight="1" thickBot="1" x14ac:dyDescent="0.25">
      <c r="A37" s="374"/>
      <c r="B37" s="377"/>
      <c r="C37" s="377"/>
      <c r="D37" s="377"/>
      <c r="E37" s="377"/>
      <c r="F37" s="377"/>
      <c r="G37" s="377"/>
      <c r="H37" s="378"/>
      <c r="I37" s="351"/>
      <c r="J37" s="352"/>
    </row>
    <row r="38" spans="1:16" s="69" customFormat="1" ht="43.5" customHeight="1" thickTop="1" x14ac:dyDescent="0.2">
      <c r="A38" s="269" t="s">
        <v>440</v>
      </c>
      <c r="B38" s="367"/>
      <c r="C38" s="367"/>
      <c r="D38" s="367"/>
      <c r="E38" s="367"/>
      <c r="F38" s="367"/>
      <c r="G38" s="367"/>
      <c r="H38" s="368"/>
      <c r="I38" s="347"/>
      <c r="J38" s="348"/>
    </row>
    <row r="39" spans="1:16" s="69" customFormat="1" ht="25.5" customHeight="1" x14ac:dyDescent="0.2">
      <c r="A39" s="371" t="s">
        <v>441</v>
      </c>
      <c r="B39" s="371"/>
      <c r="C39" s="371"/>
      <c r="D39" s="371"/>
      <c r="E39" s="371"/>
      <c r="F39" s="371"/>
      <c r="G39" s="371"/>
      <c r="H39" s="372"/>
      <c r="I39" s="349"/>
      <c r="J39" s="350"/>
    </row>
    <row r="40" spans="1:16" s="69" customFormat="1" ht="28.5" customHeight="1" x14ac:dyDescent="0.2">
      <c r="A40" s="371" t="s">
        <v>442</v>
      </c>
      <c r="B40" s="371"/>
      <c r="C40" s="371"/>
      <c r="D40" s="371"/>
      <c r="E40" s="371"/>
      <c r="F40" s="371"/>
      <c r="G40" s="371"/>
      <c r="H40" s="372"/>
      <c r="I40" s="349"/>
      <c r="J40" s="350"/>
    </row>
    <row r="41" spans="1:16" s="69" customFormat="1" ht="40.5" customHeight="1" x14ac:dyDescent="0.2">
      <c r="A41" s="371" t="s">
        <v>443</v>
      </c>
      <c r="B41" s="371"/>
      <c r="C41" s="371"/>
      <c r="D41" s="371"/>
      <c r="E41" s="371"/>
      <c r="F41" s="371"/>
      <c r="G41" s="371"/>
      <c r="H41" s="372"/>
      <c r="I41" s="349"/>
      <c r="J41" s="350"/>
    </row>
    <row r="42" spans="1:16" s="69" customFormat="1" ht="18" customHeight="1" thickBot="1" x14ac:dyDescent="0.3">
      <c r="A42" s="328" t="s">
        <v>439</v>
      </c>
      <c r="B42" s="369"/>
      <c r="C42" s="369"/>
      <c r="D42" s="369"/>
      <c r="E42" s="369"/>
      <c r="F42" s="369"/>
      <c r="G42" s="369"/>
      <c r="H42" s="370"/>
      <c r="I42" s="349"/>
      <c r="J42" s="350"/>
    </row>
    <row r="43" spans="1:16" s="69" customFormat="1" ht="15.75" customHeight="1" thickTop="1" x14ac:dyDescent="0.2">
      <c r="A43" s="373" t="s">
        <v>4</v>
      </c>
      <c r="B43" s="375"/>
      <c r="C43" s="375"/>
      <c r="D43" s="375"/>
      <c r="E43" s="375"/>
      <c r="F43" s="375"/>
      <c r="G43" s="375"/>
      <c r="H43" s="376"/>
      <c r="I43" s="349"/>
      <c r="J43" s="350"/>
    </row>
    <row r="44" spans="1:16" s="139" customFormat="1" ht="15" thickBot="1" x14ac:dyDescent="0.25">
      <c r="A44" s="374"/>
      <c r="B44" s="377"/>
      <c r="C44" s="377"/>
      <c r="D44" s="377"/>
      <c r="E44" s="377"/>
      <c r="F44" s="377"/>
      <c r="G44" s="377"/>
      <c r="H44" s="378"/>
      <c r="I44" s="351"/>
      <c r="J44" s="352"/>
    </row>
    <row r="45" spans="1:16" ht="15.75" thickTop="1" thickBot="1" x14ac:dyDescent="0.25">
      <c r="A45" s="397" t="s">
        <v>4</v>
      </c>
      <c r="B45" s="398"/>
      <c r="C45" s="398"/>
      <c r="D45" s="398"/>
      <c r="E45" s="399"/>
      <c r="F45" s="399"/>
      <c r="G45" s="399"/>
      <c r="H45" s="400"/>
      <c r="I45" s="388" t="s">
        <v>6</v>
      </c>
      <c r="J45" s="394" t="s">
        <v>7</v>
      </c>
    </row>
    <row r="46" spans="1:16" ht="15.75" thickTop="1" thickBot="1" x14ac:dyDescent="0.25">
      <c r="A46" s="416"/>
      <c r="B46" s="417"/>
      <c r="C46" s="417"/>
      <c r="D46" s="417"/>
      <c r="E46" s="418"/>
      <c r="F46" s="418"/>
      <c r="G46" s="418"/>
      <c r="H46" s="385"/>
      <c r="I46" s="389"/>
      <c r="J46" s="395"/>
      <c r="L46" s="55"/>
      <c r="M46" s="55"/>
      <c r="N46" s="55"/>
      <c r="O46" s="55"/>
      <c r="P46" s="55"/>
    </row>
    <row r="47" spans="1:16" ht="15.75" thickTop="1" thickBot="1" x14ac:dyDescent="0.25">
      <c r="A47" s="419"/>
      <c r="B47" s="420"/>
      <c r="C47" s="420"/>
      <c r="D47" s="420"/>
      <c r="E47" s="418"/>
      <c r="F47" s="418"/>
      <c r="G47" s="418"/>
      <c r="H47" s="385"/>
      <c r="I47" s="389"/>
      <c r="J47" s="396"/>
      <c r="L47" s="56"/>
      <c r="M47" s="56"/>
      <c r="N47" s="56"/>
      <c r="O47" s="56"/>
      <c r="P47" s="56"/>
    </row>
    <row r="48" spans="1:16" ht="18" customHeight="1" thickTop="1" thickBot="1" x14ac:dyDescent="0.25">
      <c r="A48" s="421" t="s">
        <v>5</v>
      </c>
      <c r="B48" s="422"/>
      <c r="C48" s="422"/>
      <c r="D48" s="422"/>
      <c r="E48" s="423"/>
      <c r="F48" s="423"/>
      <c r="G48" s="423"/>
      <c r="H48" s="424"/>
      <c r="I48" s="31">
        <f>COUNTIF(I11:I44, "Y")</f>
        <v>0</v>
      </c>
      <c r="J48" s="31">
        <f>COUNTIF(I11:I44, "N")</f>
        <v>0</v>
      </c>
      <c r="L48" s="55"/>
      <c r="M48" s="55"/>
      <c r="N48" s="55"/>
      <c r="O48" s="56"/>
      <c r="P48" s="56"/>
    </row>
    <row r="49" spans="1:16" ht="15.75" thickTop="1" thickBot="1" x14ac:dyDescent="0.25">
      <c r="A49" s="344" t="s">
        <v>49</v>
      </c>
      <c r="B49" s="345"/>
      <c r="C49" s="345"/>
      <c r="D49" s="345"/>
      <c r="E49" s="345"/>
      <c r="F49" s="345"/>
      <c r="G49" s="345"/>
      <c r="H49" s="345"/>
      <c r="I49" s="345"/>
      <c r="J49" s="346"/>
      <c r="L49" s="56"/>
      <c r="M49" s="56"/>
      <c r="N49" s="56"/>
      <c r="O49" s="56"/>
      <c r="P49" s="56"/>
    </row>
    <row r="50" spans="1:16" ht="15.75" customHeight="1" thickTop="1" thickBot="1" x14ac:dyDescent="0.25">
      <c r="A50" s="269" t="s">
        <v>48</v>
      </c>
      <c r="B50" s="325"/>
      <c r="C50" s="325"/>
      <c r="D50" s="325"/>
      <c r="E50" s="326"/>
      <c r="F50" s="66">
        <v>1</v>
      </c>
      <c r="G50" s="66">
        <v>2</v>
      </c>
      <c r="H50" s="66">
        <v>3</v>
      </c>
      <c r="I50" s="66">
        <v>4</v>
      </c>
      <c r="J50" s="66">
        <v>5</v>
      </c>
      <c r="L50" s="56"/>
      <c r="M50" s="56"/>
      <c r="N50" s="56"/>
      <c r="O50" s="56"/>
      <c r="P50" s="56"/>
    </row>
    <row r="51" spans="1:16" ht="15.75" customHeight="1" thickTop="1" thickBot="1" x14ac:dyDescent="0.25">
      <c r="A51" s="272"/>
      <c r="B51" s="273"/>
      <c r="C51" s="273"/>
      <c r="D51" s="273"/>
      <c r="E51" s="274"/>
      <c r="F51" s="67" t="str">
        <f ca="1">IF('IWP01'!ContractNumber = "", "", IF('IWP01'!Std2dot1 = "", "E", 'IWP01'!Std2dot1))</f>
        <v/>
      </c>
      <c r="G51" s="67" t="str">
        <f ca="1">IF('IWP02'!ContractNumber = "", "", IF('IWP02'!Std2dot1 = "", "E", 'IWP02'!Std2dot1))</f>
        <v/>
      </c>
      <c r="H51" s="67" t="str">
        <f ca="1">IF('IWP03'!ContractNumber = "", "", IF('IWP03'!Std2dot1 = "", "E", 'IWP03'!Std2dot1))</f>
        <v/>
      </c>
      <c r="I51" s="67" t="str">
        <f ca="1">IF('IWP04'!ContractNumber = "", "", IF('IWP04'!Std2dot1 = "", "E", 'IWP04'!Std2dot1))</f>
        <v/>
      </c>
      <c r="J51" s="67" t="str">
        <f ca="1">IF('IWP05'!ContractNumber = "", "", IF('IWP05'!Std2dot1 = "", "E", 'IWP05'!Std2dot1))</f>
        <v/>
      </c>
    </row>
    <row r="52" spans="1:16" ht="15.75" customHeight="1" thickTop="1" thickBot="1" x14ac:dyDescent="0.25">
      <c r="A52" s="272"/>
      <c r="B52" s="273"/>
      <c r="C52" s="273"/>
      <c r="D52" s="273"/>
      <c r="E52" s="274"/>
      <c r="F52" s="66">
        <v>6</v>
      </c>
      <c r="G52" s="66">
        <v>7</v>
      </c>
      <c r="H52" s="66">
        <v>8</v>
      </c>
      <c r="I52" s="66">
        <v>9</v>
      </c>
      <c r="J52" s="66">
        <v>10</v>
      </c>
    </row>
    <row r="53" spans="1:16" ht="15.75" customHeight="1" thickTop="1" thickBot="1" x14ac:dyDescent="0.25">
      <c r="A53" s="272"/>
      <c r="B53" s="273"/>
      <c r="C53" s="273"/>
      <c r="D53" s="273"/>
      <c r="E53" s="274"/>
      <c r="F53" s="67" t="str">
        <f ca="1">IF('IWP06'!ContractNumber = "", "", IF('IWP06'!Std2dot1 = "", "E", 'IWP06'!Std2dot1))</f>
        <v/>
      </c>
      <c r="G53" s="67" t="str">
        <f ca="1">IF('IWP07'!ContractNumber = "", "", IF('IWP07'!Std2dot1 = "", "E", 'IWP07'!Std2dot1))</f>
        <v/>
      </c>
      <c r="H53" s="67" t="str">
        <f ca="1">IF('IWP08'!ContractNumber = "", "", IF('IWP08'!Std2dot1 = "", "E", 'IWP08'!Std2dot1))</f>
        <v/>
      </c>
      <c r="I53" s="67" t="str">
        <f ca="1">IF('IWP09'!ContractNumber = "", "", IF('IWP09'!Std2dot1 = "", "E", 'IWP09'!Std2dot1))</f>
        <v/>
      </c>
      <c r="J53" s="67" t="str">
        <f ca="1">IF('IWP10'!ContractNumber = "", "", IF('IWP10'!Std2dot1 = "", "E", 'IWP10'!Std2dot1))</f>
        <v/>
      </c>
    </row>
    <row r="54" spans="1:16" ht="15.75" customHeight="1" thickTop="1" thickBot="1" x14ac:dyDescent="0.25">
      <c r="A54" s="272"/>
      <c r="B54" s="273"/>
      <c r="C54" s="273"/>
      <c r="D54" s="273"/>
      <c r="E54" s="274"/>
      <c r="F54" s="66">
        <v>11</v>
      </c>
      <c r="G54" s="66">
        <v>12</v>
      </c>
      <c r="H54" s="66">
        <v>13</v>
      </c>
      <c r="I54" s="66">
        <v>14</v>
      </c>
      <c r="J54" s="66">
        <v>15</v>
      </c>
    </row>
    <row r="55" spans="1:16" ht="15.75" customHeight="1" thickTop="1" thickBot="1" x14ac:dyDescent="0.25">
      <c r="A55" s="272"/>
      <c r="B55" s="273"/>
      <c r="C55" s="273"/>
      <c r="D55" s="273"/>
      <c r="E55" s="274"/>
      <c r="F55" s="67" t="str">
        <f ca="1">IF('IWP11'!ContractNumber = "", "", IF('IWP11'!Std2dot1 = "", "E", 'IWP11'!Std2dot1))</f>
        <v/>
      </c>
      <c r="G55" s="67" t="str">
        <f ca="1">IF('IWP12'!ContractNumber = "", "", IF('IWP12'!Std2dot1 = "", "E", 'IWP12'!Std2dot1))</f>
        <v/>
      </c>
      <c r="H55" s="67" t="str">
        <f ca="1">IF('IWP13'!ContractNumber = "", "", IF('IWP13'!Std2dot1 = "", "E", 'IWP13'!Std2dot1))</f>
        <v/>
      </c>
      <c r="I55" s="67" t="str">
        <f ca="1">IF('IWP14'!ContractNumber = "", "", IF('IWP14'!Std2dot1 = "", "E", 'IWP14'!Std2dot1))</f>
        <v/>
      </c>
      <c r="J55" s="67" t="str">
        <f ca="1">IF('IWP15'!ContractNumber = "", "", IF('IWP15'!Std2dot1 = "", "E", 'IWP15'!Std2dot1))</f>
        <v/>
      </c>
    </row>
    <row r="56" spans="1:16" ht="15.75" customHeight="1" thickTop="1" thickBot="1" x14ac:dyDescent="0.25">
      <c r="A56" s="272"/>
      <c r="B56" s="273"/>
      <c r="C56" s="273"/>
      <c r="D56" s="273"/>
      <c r="E56" s="274"/>
      <c r="F56" s="66">
        <v>16</v>
      </c>
      <c r="G56" s="66">
        <v>17</v>
      </c>
      <c r="H56" s="66">
        <v>18</v>
      </c>
      <c r="I56" s="66">
        <v>19</v>
      </c>
      <c r="J56" s="66">
        <v>20</v>
      </c>
    </row>
    <row r="57" spans="1:16" ht="15.75" customHeight="1" thickTop="1" thickBot="1" x14ac:dyDescent="0.25">
      <c r="A57" s="272"/>
      <c r="B57" s="273"/>
      <c r="C57" s="273"/>
      <c r="D57" s="273"/>
      <c r="E57" s="274"/>
      <c r="F57" s="67" t="str">
        <f ca="1">IF('IWP16'!ContractNumber = "", "", IF('IWP16'!Std2dot1 = "", "E", 'IWP16'!Std2dot1))</f>
        <v/>
      </c>
      <c r="G57" s="67" t="str">
        <f ca="1">IF('IWP17'!ContractNumber = "", "", IF('IWP17'!Std2dot1 = "", "E", 'IWP17'!Std2dot1))</f>
        <v/>
      </c>
      <c r="H57" s="67" t="str">
        <f ca="1">IF('IWP18'!ContractNumber = "", "", IF('IWP18'!Std2dot1 = "", "E", 'IWP18'!Std2dot1))</f>
        <v/>
      </c>
      <c r="I57" s="67" t="str">
        <f ca="1">IF('IWP19'!ContractNumber = "", "", IF('IWP19'!Std2dot1 = "", "E", 'IWP19'!Std2dot1))</f>
        <v/>
      </c>
      <c r="J57" s="67" t="str">
        <f ca="1">IF('IWP20'!ContractNumber = "", "", IF('IWP20'!Std2dot1 = "", "E", 'IWP20'!Std2dot1))</f>
        <v/>
      </c>
    </row>
    <row r="58" spans="1:16" ht="15.75" customHeight="1" thickTop="1" thickBot="1" x14ac:dyDescent="0.25">
      <c r="A58" s="272"/>
      <c r="B58" s="273"/>
      <c r="C58" s="273"/>
      <c r="D58" s="273"/>
      <c r="E58" s="274"/>
      <c r="F58" s="66">
        <v>21</v>
      </c>
      <c r="G58" s="66">
        <v>22</v>
      </c>
      <c r="H58" s="66">
        <v>23</v>
      </c>
      <c r="I58" s="66">
        <v>24</v>
      </c>
      <c r="J58" s="66">
        <v>25</v>
      </c>
    </row>
    <row r="59" spans="1:16" ht="15.75" customHeight="1" thickTop="1" thickBot="1" x14ac:dyDescent="0.25">
      <c r="A59" s="272"/>
      <c r="B59" s="273"/>
      <c r="C59" s="273"/>
      <c r="D59" s="273"/>
      <c r="E59" s="274"/>
      <c r="F59" s="67" t="str">
        <f ca="1">IF('IWP21'!ContractNumber = "", "", IF('IWP21'!Std2dot1 = "", "E", 'IWP21'!Std2dot1))</f>
        <v/>
      </c>
      <c r="G59" s="67" t="str">
        <f ca="1">IF('IWP22'!ContractNumber = "", "", IF('IWP22'!Std2dot1 = "", "E", 'IWP22'!Std2dot1))</f>
        <v/>
      </c>
      <c r="H59" s="67" t="str">
        <f ca="1">IF('IWP23'!ContractNumber = "", "", IF('IWP23'!Std2dot1 = "", "E", 'IWP23'!Std2dot1))</f>
        <v/>
      </c>
      <c r="I59" s="67" t="str">
        <f ca="1">IF('IWP24'!ContractNumber = "", "", IF('IWP24'!Std2dot1 = "", "E", 'IWP24'!Std2dot1))</f>
        <v/>
      </c>
      <c r="J59" s="67" t="str">
        <f ca="1">IF('IWP25'!ContractNumber = "", "", IF('IWP25'!Std2dot1 = "", "E", 'IWP25'!Std2dot1))</f>
        <v/>
      </c>
    </row>
    <row r="60" spans="1:16" ht="15.75" customHeight="1" thickTop="1" thickBot="1" x14ac:dyDescent="0.25">
      <c r="A60" s="327" t="s">
        <v>8</v>
      </c>
      <c r="B60" s="328"/>
      <c r="C60" s="328"/>
      <c r="D60" s="328"/>
      <c r="E60" s="329"/>
      <c r="F60" s="66">
        <v>26</v>
      </c>
      <c r="G60" s="66">
        <v>27</v>
      </c>
      <c r="H60" s="66">
        <v>28</v>
      </c>
      <c r="I60" s="66">
        <v>29</v>
      </c>
      <c r="J60" s="66">
        <v>30</v>
      </c>
    </row>
    <row r="61" spans="1:16" ht="16.5" customHeight="1" thickTop="1" thickBot="1" x14ac:dyDescent="0.25">
      <c r="A61" s="330"/>
      <c r="B61" s="331"/>
      <c r="C61" s="331"/>
      <c r="D61" s="331"/>
      <c r="E61" s="332"/>
      <c r="F61" s="67" t="str">
        <f ca="1">IF('IWP26'!ContractNumber = "", "", IF('IWP26'!Std2dot1 = "", "E", 'IWP26'!Std2dot1))</f>
        <v/>
      </c>
      <c r="G61" s="67" t="str">
        <f ca="1">IF('IWP27'!ContractNumber = "", "", IF('IWP27'!Std2dot1 = "", "E", 'IWP27'!Std2dot1))</f>
        <v/>
      </c>
      <c r="H61" s="67" t="str">
        <f ca="1">IF('IWP28'!ContractNumber = "", "", IF('IWP28'!Std2dot1 = "", "E", 'IWP28'!Std2dot1))</f>
        <v/>
      </c>
      <c r="I61" s="67" t="str">
        <f ca="1">IF('IWP29'!ContractNumber = "", "", IF('IWP29'!Std2dot1 = "", "E", 'IWP29'!Std2dot1))</f>
        <v/>
      </c>
      <c r="J61" s="67" t="str">
        <f ca="1">IF('IWP30'!ContractNumber = "", "", IF('IWP30'!Std2dot1 = "", "E", 'IWP30'!Std2dot1))</f>
        <v/>
      </c>
    </row>
    <row r="62" spans="1:16" ht="16.5" customHeight="1" thickTop="1" thickBot="1" x14ac:dyDescent="0.25">
      <c r="A62" s="275" t="s">
        <v>4</v>
      </c>
      <c r="B62" s="254"/>
      <c r="C62" s="254"/>
      <c r="D62" s="254"/>
      <c r="E62" s="254"/>
      <c r="F62" s="277"/>
      <c r="G62" s="240" t="s">
        <v>9</v>
      </c>
      <c r="H62" s="241"/>
      <c r="I62" s="240" t="s">
        <v>10</v>
      </c>
      <c r="J62" s="241"/>
    </row>
    <row r="63" spans="1:16" ht="16.5" customHeight="1" thickTop="1" thickBot="1" x14ac:dyDescent="0.25">
      <c r="A63" s="303"/>
      <c r="B63" s="304"/>
      <c r="C63" s="304"/>
      <c r="D63" s="304"/>
      <c r="E63" s="304"/>
      <c r="F63" s="305"/>
      <c r="G63" s="242">
        <f ca="1">COUNTIF(F51:J61, "Y")</f>
        <v>0</v>
      </c>
      <c r="H63" s="242"/>
      <c r="I63" s="242">
        <f ca="1">COUNTIF(F51:J61, "N")</f>
        <v>0</v>
      </c>
      <c r="J63" s="242"/>
    </row>
    <row r="64" spans="1:16" s="4" customFormat="1" ht="15.75" customHeight="1" thickTop="1" thickBot="1" x14ac:dyDescent="0.25">
      <c r="A64" s="269" t="s">
        <v>361</v>
      </c>
      <c r="B64" s="270"/>
      <c r="C64" s="270"/>
      <c r="D64" s="270"/>
      <c r="E64" s="271"/>
      <c r="F64" s="66">
        <v>1</v>
      </c>
      <c r="G64" s="66">
        <v>2</v>
      </c>
      <c r="H64" s="66">
        <v>3</v>
      </c>
      <c r="I64" s="66">
        <v>4</v>
      </c>
      <c r="J64" s="66">
        <v>5</v>
      </c>
    </row>
    <row r="65" spans="1:10" s="4" customFormat="1" ht="15.75" customHeight="1" thickTop="1" thickBot="1" x14ac:dyDescent="0.25">
      <c r="A65" s="272"/>
      <c r="B65" s="273"/>
      <c r="C65" s="273"/>
      <c r="D65" s="273"/>
      <c r="E65" s="274"/>
      <c r="F65" s="67" t="str">
        <f ca="1">IF('IWP01'!ContractNumber = "", "", IF('IWP01'!Std2dot2 = "", "E", 'IWP01'!Std2dot2))</f>
        <v/>
      </c>
      <c r="G65" s="67" t="str">
        <f ca="1">IF('IWP02'!ContractNumber = "", "", IF('IWP02'!Std2dot2 = "", "E", 'IWP02'!Std2dot2))</f>
        <v/>
      </c>
      <c r="H65" s="67" t="str">
        <f ca="1">IF('IWP03'!ContractNumber = "", "", IF('IWP03'!Std2dot2 = "", "E", 'IWP03'!Std2dot2))</f>
        <v/>
      </c>
      <c r="I65" s="67" t="str">
        <f ca="1">IF('IWP04'!ContractNumber = "", "", IF('IWP04'!Std2dot2 = "", "E", 'IWP04'!Std2dot2))</f>
        <v/>
      </c>
      <c r="J65" s="67" t="str">
        <f ca="1">IF('IWP05'!ContractNumber = "", "", IF('IWP05'!Std2dot2 = "", "E", 'IWP05'!Std2dot2))</f>
        <v/>
      </c>
    </row>
    <row r="66" spans="1:10" s="4" customFormat="1" ht="15.75" customHeight="1" thickTop="1" thickBot="1" x14ac:dyDescent="0.25">
      <c r="A66" s="272"/>
      <c r="B66" s="273"/>
      <c r="C66" s="273"/>
      <c r="D66" s="273"/>
      <c r="E66" s="274"/>
      <c r="F66" s="66">
        <v>6</v>
      </c>
      <c r="G66" s="66">
        <v>7</v>
      </c>
      <c r="H66" s="66">
        <v>8</v>
      </c>
      <c r="I66" s="66">
        <v>9</v>
      </c>
      <c r="J66" s="66">
        <v>10</v>
      </c>
    </row>
    <row r="67" spans="1:10" s="4" customFormat="1" ht="15.75" customHeight="1" thickTop="1" thickBot="1" x14ac:dyDescent="0.25">
      <c r="A67" s="272"/>
      <c r="B67" s="273"/>
      <c r="C67" s="273"/>
      <c r="D67" s="273"/>
      <c r="E67" s="274"/>
      <c r="F67" s="67" t="str">
        <f ca="1">IF('IWP06'!ContractNumber = "", "", IF('IWP06'!Std2dot2 = "", "E", 'IWP06'!Std2dot2))</f>
        <v/>
      </c>
      <c r="G67" s="67" t="str">
        <f ca="1">IF('IWP07'!ContractNumber = "", "", IF('IWP07'!Std2dot2 = "", "E", 'IWP07'!Std2dot2))</f>
        <v/>
      </c>
      <c r="H67" s="67" t="str">
        <f ca="1">IF('IWP08'!ContractNumber = "", "", IF('IWP08'!Std2dot2 = "", "E", 'IWP08'!Std2dot2))</f>
        <v/>
      </c>
      <c r="I67" s="67" t="str">
        <f ca="1">IF('IWP09'!ContractNumber = "", "", IF('IWP09'!Std2dot2 = "", "E", 'IWP09'!Std2dot2))</f>
        <v/>
      </c>
      <c r="J67" s="67" t="str">
        <f ca="1">IF('IWP10'!ContractNumber = "", "", IF('IWP10'!Std2dot2 = "", "E", 'IWP10'!Std2dot2))</f>
        <v/>
      </c>
    </row>
    <row r="68" spans="1:10" s="4" customFormat="1" ht="15.75" customHeight="1" thickTop="1" thickBot="1" x14ac:dyDescent="0.25">
      <c r="A68" s="272"/>
      <c r="B68" s="273"/>
      <c r="C68" s="273"/>
      <c r="D68" s="273"/>
      <c r="E68" s="274"/>
      <c r="F68" s="66">
        <v>11</v>
      </c>
      <c r="G68" s="66">
        <v>12</v>
      </c>
      <c r="H68" s="66">
        <v>13</v>
      </c>
      <c r="I68" s="66">
        <v>14</v>
      </c>
      <c r="J68" s="66">
        <v>15</v>
      </c>
    </row>
    <row r="69" spans="1:10" s="4" customFormat="1" ht="15.75" customHeight="1" thickTop="1" thickBot="1" x14ac:dyDescent="0.25">
      <c r="A69" s="272"/>
      <c r="B69" s="273"/>
      <c r="C69" s="273"/>
      <c r="D69" s="273"/>
      <c r="E69" s="274"/>
      <c r="F69" s="67" t="str">
        <f ca="1">IF('IWP11'!ContractNumber = "", "", IF('IWP11'!Std2dot2 = "", "E", 'IWP11'!Std2dot2))</f>
        <v/>
      </c>
      <c r="G69" s="67" t="str">
        <f ca="1">IF('IWP12'!ContractNumber = "", "", IF('IWP12'!Std2dot2 = "", "E", 'IWP12'!Std2dot2))</f>
        <v/>
      </c>
      <c r="H69" s="67" t="str">
        <f ca="1">IF('IWP13'!ContractNumber = "", "", IF('IWP13'!Std2dot2 = "", "E", 'IWP13'!Std2dot2))</f>
        <v/>
      </c>
      <c r="I69" s="67" t="str">
        <f ca="1">IF('IWP14'!ContractNumber = "", "", IF('IWP14'!Std2dot2 = "", "E", 'IWP14'!Std2dot2))</f>
        <v/>
      </c>
      <c r="J69" s="67" t="str">
        <f ca="1">IF('IWP15'!ContractNumber = "", "", IF('IWP15'!Std2dot2 = "", "E", 'IWP15'!Std2dot2))</f>
        <v/>
      </c>
    </row>
    <row r="70" spans="1:10" s="4" customFormat="1" ht="15.75" customHeight="1" thickTop="1" thickBot="1" x14ac:dyDescent="0.25">
      <c r="A70" s="272"/>
      <c r="B70" s="273"/>
      <c r="C70" s="273"/>
      <c r="D70" s="273"/>
      <c r="E70" s="274"/>
      <c r="F70" s="66">
        <v>16</v>
      </c>
      <c r="G70" s="66">
        <v>17</v>
      </c>
      <c r="H70" s="66">
        <v>18</v>
      </c>
      <c r="I70" s="66">
        <v>19</v>
      </c>
      <c r="J70" s="66">
        <v>20</v>
      </c>
    </row>
    <row r="71" spans="1:10" s="4" customFormat="1" ht="15.75" customHeight="1" thickTop="1" thickBot="1" x14ac:dyDescent="0.25">
      <c r="A71" s="281" t="s">
        <v>418</v>
      </c>
      <c r="B71" s="282"/>
      <c r="C71" s="282"/>
      <c r="D71" s="282"/>
      <c r="E71" s="283"/>
      <c r="F71" s="67" t="str">
        <f ca="1">IF('IWP16'!ContractNumber = "", "", IF('IWP16'!Std2dot2 = "", "E", 'IWP16'!Std2dot2))</f>
        <v/>
      </c>
      <c r="G71" s="67" t="str">
        <f ca="1">IF('IWP17'!ContractNumber = "", "", IF('IWP17'!Std2dot2 = "", "E", 'IWP17'!Std2dot2))</f>
        <v/>
      </c>
      <c r="H71" s="67" t="str">
        <f ca="1">IF('IWP18'!ContractNumber = "", "", IF('IWP18'!Std2dot2 = "", "E", 'IWP18'!Std2dot2))</f>
        <v/>
      </c>
      <c r="I71" s="67" t="str">
        <f ca="1">IF('IWP19'!ContractNumber = "", "", IF('IWP19'!Std2dot2 = "", "E", 'IWP19'!Std2dot2))</f>
        <v/>
      </c>
      <c r="J71" s="67" t="str">
        <f ca="1">IF('IWP20'!ContractNumber = "", "", IF('IWP20'!Std2dot2 = "", "E", 'IWP20'!Std2dot2))</f>
        <v/>
      </c>
    </row>
    <row r="72" spans="1:10" s="4" customFormat="1" ht="15.75" customHeight="1" thickTop="1" thickBot="1" x14ac:dyDescent="0.25">
      <c r="A72" s="284"/>
      <c r="B72" s="282"/>
      <c r="C72" s="282"/>
      <c r="D72" s="282"/>
      <c r="E72" s="283"/>
      <c r="F72" s="66">
        <v>21</v>
      </c>
      <c r="G72" s="66">
        <v>22</v>
      </c>
      <c r="H72" s="66">
        <v>23</v>
      </c>
      <c r="I72" s="66">
        <v>24</v>
      </c>
      <c r="J72" s="66">
        <v>25</v>
      </c>
    </row>
    <row r="73" spans="1:10" s="4" customFormat="1" ht="15.75" customHeight="1" thickTop="1" thickBot="1" x14ac:dyDescent="0.25">
      <c r="A73" s="284"/>
      <c r="B73" s="282"/>
      <c r="C73" s="282"/>
      <c r="D73" s="282"/>
      <c r="E73" s="283"/>
      <c r="F73" s="67" t="str">
        <f ca="1">IF('IWP21'!ContractNumber = "", "", IF('IWP21'!Std2dot2 = "", "E", 'IWP21'!Std2dot2))</f>
        <v/>
      </c>
      <c r="G73" s="67" t="str">
        <f ca="1">IF('IWP22'!ContractNumber = "", "", IF('IWP22'!Std2dot2 = "", "E", 'IWP22'!Std2dot2))</f>
        <v/>
      </c>
      <c r="H73" s="67" t="str">
        <f ca="1">IF('IWP23'!ContractNumber = "", "", IF('IWP23'!Std2dot2 = "", "E", 'IWP23'!Std2dot2))</f>
        <v/>
      </c>
      <c r="I73" s="67" t="str">
        <f ca="1">IF('IWP24'!ContractNumber = "", "", IF('IWP24'!Std2dot2 = "", "E", 'IWP24'!Std2dot2))</f>
        <v/>
      </c>
      <c r="J73" s="67" t="str">
        <f ca="1">IF('IWP25'!ContractNumber = "", "", IF('IWP25'!Std2dot2 = "", "E", 'IWP25'!Std2dot2))</f>
        <v/>
      </c>
    </row>
    <row r="74" spans="1:10" s="4" customFormat="1" ht="15.75" customHeight="1" thickTop="1" thickBot="1" x14ac:dyDescent="0.25">
      <c r="A74" s="284"/>
      <c r="B74" s="282"/>
      <c r="C74" s="282"/>
      <c r="D74" s="282"/>
      <c r="E74" s="283"/>
      <c r="F74" s="66">
        <v>26</v>
      </c>
      <c r="G74" s="66">
        <v>27</v>
      </c>
      <c r="H74" s="66">
        <v>28</v>
      </c>
      <c r="I74" s="66">
        <v>29</v>
      </c>
      <c r="J74" s="66">
        <v>30</v>
      </c>
    </row>
    <row r="75" spans="1:10" s="4" customFormat="1" ht="15.75" customHeight="1" thickTop="1" thickBot="1" x14ac:dyDescent="0.25">
      <c r="A75" s="285"/>
      <c r="B75" s="286"/>
      <c r="C75" s="286"/>
      <c r="D75" s="286"/>
      <c r="E75" s="287"/>
      <c r="F75" s="67" t="str">
        <f ca="1">IF('IWP26'!ContractNumber = "", "", IF('IWP26'!Std2dot2 = "", "E", 'IWP26'!Std2dot2))</f>
        <v/>
      </c>
      <c r="G75" s="67" t="str">
        <f ca="1">IF('IWP27'!ContractNumber = "", "", IF('IWP27'!Std2dot2 = "", "E", 'IWP27'!Std2dot2))</f>
        <v/>
      </c>
      <c r="H75" s="67" t="str">
        <f ca="1">IF('IWP28'!ContractNumber = "", "", IF('IWP28'!Std2dot2 = "", "E", 'IWP28'!Std2dot2))</f>
        <v/>
      </c>
      <c r="I75" s="67" t="str">
        <f ca="1">IF('IWP29'!ContractNumber = "", "", IF('IWP29'!Std2dot2 = "", "E", 'IWP29'!Std2dot2))</f>
        <v/>
      </c>
      <c r="J75" s="67" t="str">
        <f ca="1">IF('IWP30'!ContractNumber = "", "", IF('IWP30'!Std2dot2 = "", "E", 'IWP30'!Std2dot2))</f>
        <v/>
      </c>
    </row>
    <row r="76" spans="1:10" s="4" customFormat="1" ht="15.75" customHeight="1" thickTop="1" thickBot="1" x14ac:dyDescent="0.25">
      <c r="A76" s="275" t="s">
        <v>4</v>
      </c>
      <c r="B76" s="254"/>
      <c r="C76" s="254"/>
      <c r="D76" s="254"/>
      <c r="E76" s="254"/>
      <c r="F76" s="277"/>
      <c r="G76" s="240" t="s">
        <v>9</v>
      </c>
      <c r="H76" s="241"/>
      <c r="I76" s="240" t="s">
        <v>10</v>
      </c>
      <c r="J76" s="241"/>
    </row>
    <row r="77" spans="1:10" s="4" customFormat="1" ht="15.75" customHeight="1" thickTop="1" thickBot="1" x14ac:dyDescent="0.25">
      <c r="A77" s="276"/>
      <c r="B77" s="278"/>
      <c r="C77" s="278"/>
      <c r="D77" s="278"/>
      <c r="E77" s="278"/>
      <c r="F77" s="279"/>
      <c r="G77" s="280">
        <f ca="1">COUNTIF(F65:J75, "Y")</f>
        <v>0</v>
      </c>
      <c r="H77" s="280"/>
      <c r="I77" s="280">
        <f ca="1">COUNTIF(F65:J75, "N")</f>
        <v>0</v>
      </c>
      <c r="J77" s="280"/>
    </row>
    <row r="78" spans="1:10" s="4" customFormat="1" ht="15.75" customHeight="1" thickTop="1" thickBot="1" x14ac:dyDescent="0.25">
      <c r="A78" s="297" t="s">
        <v>49</v>
      </c>
      <c r="B78" s="298"/>
      <c r="C78" s="298"/>
      <c r="D78" s="298"/>
      <c r="E78" s="298"/>
      <c r="F78" s="299"/>
      <c r="G78" s="240" t="s">
        <v>6</v>
      </c>
      <c r="H78" s="241"/>
      <c r="I78" s="240" t="s">
        <v>7</v>
      </c>
      <c r="J78" s="241"/>
    </row>
    <row r="79" spans="1:10" s="4" customFormat="1" ht="15.75" customHeight="1" thickTop="1" thickBot="1" x14ac:dyDescent="0.25">
      <c r="A79" s="300"/>
      <c r="B79" s="301"/>
      <c r="C79" s="301" t="s">
        <v>49</v>
      </c>
      <c r="D79" s="301"/>
      <c r="E79" s="301"/>
      <c r="F79" s="302"/>
      <c r="G79" s="252">
        <f ca="1">SUM(G77,G63)</f>
        <v>0</v>
      </c>
      <c r="H79" s="253"/>
      <c r="I79" s="252">
        <f ca="1">SUM(I77,I63)</f>
        <v>0</v>
      </c>
      <c r="J79" s="253"/>
    </row>
    <row r="80" spans="1:10" ht="15" thickTop="1" x14ac:dyDescent="0.2">
      <c r="A80" s="257" t="s">
        <v>50</v>
      </c>
      <c r="B80" s="290"/>
      <c r="C80" s="290"/>
      <c r="D80" s="290"/>
      <c r="E80" s="290"/>
      <c r="F80" s="290"/>
      <c r="G80" s="290"/>
      <c r="H80" s="290"/>
      <c r="I80" s="290"/>
      <c r="J80" s="291"/>
    </row>
    <row r="81" spans="1:12" ht="13.5" customHeight="1" thickBot="1" x14ac:dyDescent="0.25">
      <c r="A81" s="260" t="s">
        <v>419</v>
      </c>
      <c r="B81" s="288"/>
      <c r="C81" s="288"/>
      <c r="D81" s="288"/>
      <c r="E81" s="288"/>
      <c r="F81" s="288"/>
      <c r="G81" s="288"/>
      <c r="H81" s="288"/>
      <c r="I81" s="288"/>
      <c r="J81" s="289"/>
    </row>
    <row r="82" spans="1:12" ht="15.75" customHeight="1" thickTop="1" thickBot="1" x14ac:dyDescent="0.25">
      <c r="A82" s="269" t="s">
        <v>51</v>
      </c>
      <c r="B82" s="270"/>
      <c r="C82" s="270"/>
      <c r="D82" s="270"/>
      <c r="E82" s="271"/>
      <c r="F82" s="66">
        <v>1</v>
      </c>
      <c r="G82" s="66">
        <v>2</v>
      </c>
      <c r="H82" s="66">
        <v>3</v>
      </c>
      <c r="I82" s="66">
        <v>4</v>
      </c>
      <c r="J82" s="66">
        <v>5</v>
      </c>
    </row>
    <row r="83" spans="1:12" ht="15.75" customHeight="1" thickTop="1" thickBot="1" x14ac:dyDescent="0.25">
      <c r="A83" s="272"/>
      <c r="B83" s="273"/>
      <c r="C83" s="273"/>
      <c r="D83" s="273"/>
      <c r="E83" s="274"/>
      <c r="F83" s="67" t="str">
        <f ca="1">IF('IWP01'!ContractNumber = "", "", IF('IWP01'!Std3dot1 = "", "E", 'IWP01'!Std3dot1))</f>
        <v/>
      </c>
      <c r="G83" s="67" t="str">
        <f ca="1">IF('IWP02'!ContractNumber = "", "", IF('IWP02'!Std3dot1 = "", "E", 'IWP02'!Std3dot1))</f>
        <v/>
      </c>
      <c r="H83" s="67" t="str">
        <f ca="1">IF('IWP03'!ContractNumber = "", "", IF('IWP03'!Std3dot1 = "", "E", 'IWP03'!Std3dot1))</f>
        <v/>
      </c>
      <c r="I83" s="67" t="str">
        <f ca="1">IF('IWP04'!ContractNumber = "", "", IF('IWP04'!Std3dot1 = "", "E", 'IWP04'!Std3dot1))</f>
        <v/>
      </c>
      <c r="J83" s="67" t="str">
        <f ca="1">IF('IWP05'!ContractNumber = "", "", IF('IWP05'!Std3dot1 = "", "E", 'IWP05'!Std3dot1))</f>
        <v/>
      </c>
    </row>
    <row r="84" spans="1:12" ht="15.75" thickTop="1" thickBot="1" x14ac:dyDescent="0.25">
      <c r="A84" s="272"/>
      <c r="B84" s="273"/>
      <c r="C84" s="273"/>
      <c r="D84" s="273"/>
      <c r="E84" s="274"/>
      <c r="F84" s="66">
        <v>6</v>
      </c>
      <c r="G84" s="66">
        <v>7</v>
      </c>
      <c r="H84" s="66">
        <v>8</v>
      </c>
      <c r="I84" s="66">
        <v>9</v>
      </c>
      <c r="J84" s="66">
        <v>10</v>
      </c>
    </row>
    <row r="85" spans="1:12" ht="15.75" thickTop="1" thickBot="1" x14ac:dyDescent="0.25">
      <c r="A85" s="272"/>
      <c r="B85" s="273"/>
      <c r="C85" s="273"/>
      <c r="D85" s="273"/>
      <c r="E85" s="274"/>
      <c r="F85" s="67" t="str">
        <f ca="1">IF('IWP06'!ContractNumber = "", "", IF('IWP06'!Std3dot1 = "", "E", 'IWP06'!Std3dot1))</f>
        <v/>
      </c>
      <c r="G85" s="67" t="str">
        <f ca="1">IF('IWP07'!ContractNumber = "", "", IF('IWP07'!Std3dot1 = "", "E", 'IWP07'!Std3dot1))</f>
        <v/>
      </c>
      <c r="H85" s="67" t="str">
        <f ca="1">IF('IWP08'!ContractNumber = "", "", IF('IWP08'!Std3dot1 = "", "E", 'IWP08'!Std3dot1))</f>
        <v/>
      </c>
      <c r="I85" s="67" t="str">
        <f ca="1">IF('IWP09'!ContractNumber = "", "", IF('IWP09'!Std3dot1 = "", "E", 'IWP09'!Std3dot1))</f>
        <v/>
      </c>
      <c r="J85" s="67" t="str">
        <f ca="1">IF('IWP10'!ContractNumber = "", "", IF('IWP10'!Std3dot1 = "", "E", 'IWP10'!Std3dot1))</f>
        <v/>
      </c>
    </row>
    <row r="86" spans="1:12" ht="15.75" customHeight="1" thickTop="1" thickBot="1" x14ac:dyDescent="0.25">
      <c r="A86" s="272"/>
      <c r="B86" s="273"/>
      <c r="C86" s="273"/>
      <c r="D86" s="273"/>
      <c r="E86" s="274"/>
      <c r="F86" s="66">
        <v>11</v>
      </c>
      <c r="G86" s="66">
        <v>12</v>
      </c>
      <c r="H86" s="66">
        <v>13</v>
      </c>
      <c r="I86" s="66">
        <v>14</v>
      </c>
      <c r="J86" s="66">
        <v>15</v>
      </c>
    </row>
    <row r="87" spans="1:12" ht="15.75" thickTop="1" thickBot="1" x14ac:dyDescent="0.25">
      <c r="A87" s="272"/>
      <c r="B87" s="273"/>
      <c r="C87" s="273"/>
      <c r="D87" s="273"/>
      <c r="E87" s="274"/>
      <c r="F87" s="67" t="str">
        <f ca="1">IF('IWP11'!ContractNumber = "", "", IF('IWP11'!Std3dot1 = "", "E", 'IWP11'!Std3dot1))</f>
        <v/>
      </c>
      <c r="G87" s="67" t="str">
        <f ca="1">IF('IWP12'!ContractNumber = "", "", IF('IWP12'!Std3dot1 = "", "E", 'IWP12'!Std3dot1))</f>
        <v/>
      </c>
      <c r="H87" s="67" t="str">
        <f ca="1">IF('IWP13'!ContractNumber = "", "", IF('IWP13'!Std3dot1 = "", "E", 'IWP13'!Std3dot1))</f>
        <v/>
      </c>
      <c r="I87" s="67" t="str">
        <f ca="1">IF('IWP14'!ContractNumber = "", "", IF('IWP14'!Std3dot1 = "", "E", 'IWP14'!Std3dot1))</f>
        <v/>
      </c>
      <c r="J87" s="67" t="str">
        <f ca="1">IF('IWP15'!ContractNumber = "", "", IF('IWP15'!Std3dot1 = "", "E", 'IWP15'!Std3dot1))</f>
        <v/>
      </c>
    </row>
    <row r="88" spans="1:12" ht="15.75" thickTop="1" thickBot="1" x14ac:dyDescent="0.25">
      <c r="A88" s="272"/>
      <c r="B88" s="273"/>
      <c r="C88" s="273"/>
      <c r="D88" s="273"/>
      <c r="E88" s="274"/>
      <c r="F88" s="66">
        <v>16</v>
      </c>
      <c r="G88" s="66">
        <v>17</v>
      </c>
      <c r="H88" s="66">
        <v>18</v>
      </c>
      <c r="I88" s="66">
        <v>19</v>
      </c>
      <c r="J88" s="66">
        <v>20</v>
      </c>
      <c r="L88" s="68"/>
    </row>
    <row r="89" spans="1:12" ht="15.75" thickTop="1" thickBot="1" x14ac:dyDescent="0.25">
      <c r="A89" s="272"/>
      <c r="B89" s="273"/>
      <c r="C89" s="273"/>
      <c r="D89" s="273"/>
      <c r="E89" s="274"/>
      <c r="F89" s="67" t="str">
        <f ca="1">IF('IWP16'!ContractNumber = "", "", IF('IWP16'!Std3dot1 = "", "E", 'IWP16'!Std3dot1))</f>
        <v/>
      </c>
      <c r="G89" s="67" t="str">
        <f ca="1">IF('IWP17'!ContractNumber = "", "", IF('IWP17'!Std3dot1 = "", "E", 'IWP17'!Std3dot1))</f>
        <v/>
      </c>
      <c r="H89" s="67" t="str">
        <f ca="1">IF('IWP18'!ContractNumber = "", "", IF('IWP18'!Std3dot1 = "", "E", 'IWP18'!Std3dot1))</f>
        <v/>
      </c>
      <c r="I89" s="67" t="str">
        <f ca="1">IF('IWP19'!ContractNumber = "", "", IF('IWP19'!Std3dot1 = "", "E", 'IWP19'!Std3dot1))</f>
        <v/>
      </c>
      <c r="J89" s="67" t="str">
        <f ca="1">IF('IWP20'!ContractNumber = "", "", IF('IWP20'!Std3dot1 = "", "E", 'IWP20'!Std3dot1))</f>
        <v/>
      </c>
    </row>
    <row r="90" spans="1:12" ht="15.75" thickTop="1" thickBot="1" x14ac:dyDescent="0.25">
      <c r="A90" s="243" t="s">
        <v>420</v>
      </c>
      <c r="B90" s="244"/>
      <c r="C90" s="244"/>
      <c r="D90" s="244"/>
      <c r="E90" s="245"/>
      <c r="F90" s="66">
        <v>21</v>
      </c>
      <c r="G90" s="66">
        <v>22</v>
      </c>
      <c r="H90" s="66">
        <v>23</v>
      </c>
      <c r="I90" s="66">
        <v>24</v>
      </c>
      <c r="J90" s="66">
        <v>25</v>
      </c>
    </row>
    <row r="91" spans="1:12" ht="15" customHeight="1" thickTop="1" thickBot="1" x14ac:dyDescent="0.25">
      <c r="A91" s="246"/>
      <c r="B91" s="247"/>
      <c r="C91" s="247"/>
      <c r="D91" s="247"/>
      <c r="E91" s="248"/>
      <c r="F91" s="67" t="str">
        <f ca="1">IF('IWP21'!ContractNumber = "", "", IF('IWP21'!Std3dot1 = "", "E", 'IWP21'!Std3dot1))</f>
        <v/>
      </c>
      <c r="G91" s="67" t="str">
        <f ca="1">IF('IWP22'!ContractNumber = "", "", IF('IWP22'!Std3dot1 = "", "E", 'IWP22'!Std3dot1))</f>
        <v/>
      </c>
      <c r="H91" s="67" t="str">
        <f ca="1">IF('IWP23'!ContractNumber = "", "", IF('IWP23'!Std3dot1 = "", "E", 'IWP23'!Std3dot1))</f>
        <v/>
      </c>
      <c r="I91" s="67" t="str">
        <f ca="1">IF('IWP24'!ContractNumber = "", "", IF('IWP24'!Std3dot1 = "", "E", 'IWP24'!Std3dot1))</f>
        <v/>
      </c>
      <c r="J91" s="67" t="str">
        <f ca="1">IF('IWP25'!ContractNumber = "", "", IF('IWP25'!Std3dot1 = "", "E", 'IWP25'!Std3dot1))</f>
        <v/>
      </c>
    </row>
    <row r="92" spans="1:12" ht="15.75" thickTop="1" thickBot="1" x14ac:dyDescent="0.25">
      <c r="A92" s="246"/>
      <c r="B92" s="247"/>
      <c r="C92" s="247"/>
      <c r="D92" s="247"/>
      <c r="E92" s="248"/>
      <c r="F92" s="66">
        <v>26</v>
      </c>
      <c r="G92" s="66">
        <v>27</v>
      </c>
      <c r="H92" s="66">
        <v>28</v>
      </c>
      <c r="I92" s="66">
        <v>29</v>
      </c>
      <c r="J92" s="66">
        <v>30</v>
      </c>
    </row>
    <row r="93" spans="1:12" ht="15" customHeight="1" thickTop="1" thickBot="1" x14ac:dyDescent="0.25">
      <c r="A93" s="249"/>
      <c r="B93" s="250"/>
      <c r="C93" s="250"/>
      <c r="D93" s="250"/>
      <c r="E93" s="251"/>
      <c r="F93" s="67" t="str">
        <f ca="1">IF('IWP26'!ContractNumber = "", "", IF('IWP26'!Std3dot1 = "", "E", 'IWP26'!Std3dot1))</f>
        <v/>
      </c>
      <c r="G93" s="67" t="str">
        <f ca="1">IF('IWP27'!ContractNumber = "", "", IF('IWP27'!Std3dot1 = "", "E", 'IWP27'!Std3dot1))</f>
        <v/>
      </c>
      <c r="H93" s="67" t="str">
        <f ca="1">IF('IWP28'!ContractNumber = "", "", IF('IWP28'!Std3dot1 = "", "E", 'IWP28'!Std3dot1))</f>
        <v/>
      </c>
      <c r="I93" s="67" t="str">
        <f ca="1">IF('IWP29'!ContractNumber = "", "", IF('IWP29'!Std3dot1 = "", "E", 'IWP29'!Std3dot1))</f>
        <v/>
      </c>
      <c r="J93" s="67" t="str">
        <f ca="1">IF('IWP30'!ContractNumber = "", "", IF('IWP30'!Std3dot1 = "", "E", 'IWP30'!Std3dot1))</f>
        <v/>
      </c>
    </row>
    <row r="94" spans="1:12" ht="15.75" thickTop="1" thickBot="1" x14ac:dyDescent="0.25">
      <c r="A94" s="275" t="s">
        <v>4</v>
      </c>
      <c r="B94" s="254"/>
      <c r="C94" s="254"/>
      <c r="D94" s="254"/>
      <c r="E94" s="254"/>
      <c r="F94" s="277"/>
      <c r="G94" s="240" t="s">
        <v>9</v>
      </c>
      <c r="H94" s="241"/>
      <c r="I94" s="240" t="s">
        <v>10</v>
      </c>
      <c r="J94" s="241"/>
    </row>
    <row r="95" spans="1:12" ht="15.75" thickTop="1" thickBot="1" x14ac:dyDescent="0.25">
      <c r="A95" s="303"/>
      <c r="B95" s="304"/>
      <c r="C95" s="304"/>
      <c r="D95" s="304"/>
      <c r="E95" s="304"/>
      <c r="F95" s="305"/>
      <c r="G95" s="242">
        <f ca="1">COUNTIF(F83:J93, "Y")</f>
        <v>0</v>
      </c>
      <c r="H95" s="242"/>
      <c r="I95" s="242">
        <f ca="1">COUNTIF(F83:J93, "N")</f>
        <v>0</v>
      </c>
      <c r="J95" s="242"/>
    </row>
    <row r="96" spans="1:12" ht="15" customHeight="1" thickTop="1" thickBot="1" x14ac:dyDescent="0.25">
      <c r="A96" s="269" t="s">
        <v>52</v>
      </c>
      <c r="B96" s="270"/>
      <c r="C96" s="270"/>
      <c r="D96" s="270"/>
      <c r="E96" s="271"/>
      <c r="F96" s="66">
        <v>1</v>
      </c>
      <c r="G96" s="66">
        <v>2</v>
      </c>
      <c r="H96" s="66">
        <v>3</v>
      </c>
      <c r="I96" s="66">
        <v>4</v>
      </c>
      <c r="J96" s="66">
        <v>5</v>
      </c>
    </row>
    <row r="97" spans="1:10" ht="15" customHeight="1" thickTop="1" thickBot="1" x14ac:dyDescent="0.25">
      <c r="A97" s="272"/>
      <c r="B97" s="273"/>
      <c r="C97" s="273"/>
      <c r="D97" s="273"/>
      <c r="E97" s="274"/>
      <c r="F97" s="67" t="str">
        <f ca="1">IF('IWP01'!ContractNumber = "", "", IF('IWP01'!Std3dot2 = "", "E", 'IWP01'!Std3dot2))</f>
        <v/>
      </c>
      <c r="G97" s="67" t="str">
        <f ca="1">IF('IWP02'!ContractNumber = "", "", IF('IWP02'!Std3dot2 = "", "E", 'IWP02'!Std3dot2))</f>
        <v/>
      </c>
      <c r="H97" s="67" t="str">
        <f ca="1">IF('IWP03'!ContractNumber = "", "", IF('IWP03'!Std3dot2 = "", "E", 'IWP03'!Std3dot2))</f>
        <v/>
      </c>
      <c r="I97" s="67" t="str">
        <f ca="1">IF('IWP04'!ContractNumber = "", "", IF('IWP04'!Std3dot2 = "", "E", 'IWP04'!Std3dot2))</f>
        <v/>
      </c>
      <c r="J97" s="67" t="str">
        <f ca="1">IF('IWP05'!ContractNumber = "", "", IF('IWP05'!Std3dot2 = "", "E", 'IWP05'!Std3dot2))</f>
        <v/>
      </c>
    </row>
    <row r="98" spans="1:10" ht="15.75" thickTop="1" thickBot="1" x14ac:dyDescent="0.25">
      <c r="A98" s="272"/>
      <c r="B98" s="273"/>
      <c r="C98" s="273"/>
      <c r="D98" s="273"/>
      <c r="E98" s="274"/>
      <c r="F98" s="66">
        <v>6</v>
      </c>
      <c r="G98" s="66">
        <v>7</v>
      </c>
      <c r="H98" s="66">
        <v>8</v>
      </c>
      <c r="I98" s="66">
        <v>9</v>
      </c>
      <c r="J98" s="66">
        <v>10</v>
      </c>
    </row>
    <row r="99" spans="1:10" ht="15.75" thickTop="1" thickBot="1" x14ac:dyDescent="0.25">
      <c r="A99" s="272"/>
      <c r="B99" s="273"/>
      <c r="C99" s="273"/>
      <c r="D99" s="273"/>
      <c r="E99" s="274"/>
      <c r="F99" s="67" t="str">
        <f ca="1">IF('IWP06'!ContractNumber = "", "", IF('IWP06'!Std3dot2 = "", "E", 'IWP06'!Std3dot2))</f>
        <v/>
      </c>
      <c r="G99" s="67" t="str">
        <f ca="1">IF('IWP07'!ContractNumber = "", "", IF('IWP07'!Std3dot2 = "", "E", 'IWP07'!Std3dot2))</f>
        <v/>
      </c>
      <c r="H99" s="67" t="str">
        <f ca="1">IF('IWP08'!ContractNumber = "", "", IF('IWP08'!Std3dot2 = "", "E", 'IWP08'!Std3dot2))</f>
        <v/>
      </c>
      <c r="I99" s="67" t="str">
        <f ca="1">IF('IWP09'!ContractNumber = "", "", IF('IWP09'!Std3dot2 = "", "E", 'IWP09'!Std3dot2))</f>
        <v/>
      </c>
      <c r="J99" s="67" t="str">
        <f ca="1">IF('IWP10'!ContractNumber = "", "", IF('IWP10'!Std3dot2 = "", "E", 'IWP10'!Std3dot2))</f>
        <v/>
      </c>
    </row>
    <row r="100" spans="1:10" ht="15.75" thickTop="1" thickBot="1" x14ac:dyDescent="0.25">
      <c r="A100" s="272"/>
      <c r="B100" s="273"/>
      <c r="C100" s="273"/>
      <c r="D100" s="273"/>
      <c r="E100" s="274"/>
      <c r="F100" s="66">
        <v>11</v>
      </c>
      <c r="G100" s="66">
        <v>12</v>
      </c>
      <c r="H100" s="66">
        <v>13</v>
      </c>
      <c r="I100" s="66">
        <v>14</v>
      </c>
      <c r="J100" s="66">
        <v>15</v>
      </c>
    </row>
    <row r="101" spans="1:10" ht="15.75" thickTop="1" thickBot="1" x14ac:dyDescent="0.25">
      <c r="A101" s="272"/>
      <c r="B101" s="273"/>
      <c r="C101" s="273"/>
      <c r="D101" s="273"/>
      <c r="E101" s="274"/>
      <c r="F101" s="67" t="str">
        <f ca="1">IF('IWP11'!ContractNumber = "", "", IF('IWP11'!Std3dot2 = "", "E", 'IWP11'!Std3dot2))</f>
        <v/>
      </c>
      <c r="G101" s="67" t="str">
        <f ca="1">IF('IWP12'!ContractNumber = "", "", IF('IWP12'!Std3dot2 = "", "E", 'IWP12'!Std3dot2))</f>
        <v/>
      </c>
      <c r="H101" s="67" t="str">
        <f ca="1">IF('IWP13'!ContractNumber = "", "", IF('IWP13'!Std3dot2 = "", "E", 'IWP13'!Std3dot2))</f>
        <v/>
      </c>
      <c r="I101" s="67" t="str">
        <f ca="1">IF('IWP14'!ContractNumber = "", "", IF('IWP14'!Std3dot2 = "", "E", 'IWP14'!Std3dot2))</f>
        <v/>
      </c>
      <c r="J101" s="67" t="str">
        <f ca="1">IF('IWP15'!ContractNumber = "", "", IF('IWP15'!Std3dot2 = "", "E", 'IWP15'!Std3dot2))</f>
        <v/>
      </c>
    </row>
    <row r="102" spans="1:10" ht="15.75" customHeight="1" thickTop="1" thickBot="1" x14ac:dyDescent="0.25">
      <c r="A102" s="272"/>
      <c r="B102" s="273"/>
      <c r="C102" s="273"/>
      <c r="D102" s="273"/>
      <c r="E102" s="274"/>
      <c r="F102" s="66">
        <v>16</v>
      </c>
      <c r="G102" s="66">
        <v>17</v>
      </c>
      <c r="H102" s="66">
        <v>18</v>
      </c>
      <c r="I102" s="66">
        <v>19</v>
      </c>
      <c r="J102" s="66">
        <v>20</v>
      </c>
    </row>
    <row r="103" spans="1:10" ht="15.75" thickTop="1" thickBot="1" x14ac:dyDescent="0.25">
      <c r="A103" s="306" t="s">
        <v>444</v>
      </c>
      <c r="B103" s="307"/>
      <c r="C103" s="307"/>
      <c r="D103" s="307"/>
      <c r="E103" s="308"/>
      <c r="F103" s="67" t="str">
        <f ca="1">IF('IWP16'!ContractNumber = "", "", IF('IWP16'!Std3dot2 = "", "E", 'IWP16'!Std3dot2))</f>
        <v/>
      </c>
      <c r="G103" s="67" t="str">
        <f ca="1">IF('IWP17'!ContractNumber = "", "", IF('IWP17'!Std3dot2 = "", "E", 'IWP17'!Std3dot2))</f>
        <v/>
      </c>
      <c r="H103" s="67" t="str">
        <f ca="1">IF('IWP18'!ContractNumber = "", "", IF('IWP18'!Std3dot2 = "", "E", 'IWP18'!Std3dot2))</f>
        <v/>
      </c>
      <c r="I103" s="67" t="str">
        <f ca="1">IF('IWP19'!ContractNumber = "", "", IF('IWP19'!Std3dot2 = "", "E", 'IWP19'!Std3dot2))</f>
        <v/>
      </c>
      <c r="J103" s="67" t="str">
        <f ca="1">IF('IWP20'!ContractNumber = "", "", IF('IWP20'!Std3dot2 = "", "E", 'IWP20'!Std3dot2))</f>
        <v/>
      </c>
    </row>
    <row r="104" spans="1:10" ht="15.75" customHeight="1" thickTop="1" thickBot="1" x14ac:dyDescent="0.25">
      <c r="A104" s="309"/>
      <c r="B104" s="307"/>
      <c r="C104" s="307"/>
      <c r="D104" s="307"/>
      <c r="E104" s="308"/>
      <c r="F104" s="66">
        <v>21</v>
      </c>
      <c r="G104" s="66">
        <v>22</v>
      </c>
      <c r="H104" s="66">
        <v>23</v>
      </c>
      <c r="I104" s="66">
        <v>24</v>
      </c>
      <c r="J104" s="66">
        <v>25</v>
      </c>
    </row>
    <row r="105" spans="1:10" ht="15.75" thickTop="1" thickBot="1" x14ac:dyDescent="0.25">
      <c r="A105" s="309"/>
      <c r="B105" s="307"/>
      <c r="C105" s="307"/>
      <c r="D105" s="307"/>
      <c r="E105" s="308"/>
      <c r="F105" s="67" t="str">
        <f ca="1">IF('IWP21'!ContractNumber = "", "", IF('IWP21'!Std3dot2 = "", "E", 'IWP21'!Std3dot2))</f>
        <v/>
      </c>
      <c r="G105" s="67" t="str">
        <f ca="1">IF('IWP22'!ContractNumber = "", "", IF('IWP22'!Std3dot2 = "", "E", 'IWP22'!Std3dot2))</f>
        <v/>
      </c>
      <c r="H105" s="67" t="str">
        <f ca="1">IF('IWP23'!ContractNumber = "", "", IF('IWP23'!Std3dot2 = "", "E", 'IWP23'!Std3dot2))</f>
        <v/>
      </c>
      <c r="I105" s="67" t="str">
        <f ca="1">IF('IWP24'!ContractNumber = "", "", IF('IWP24'!Std3dot2 = "", "E", 'IWP24'!Std3dot2))</f>
        <v/>
      </c>
      <c r="J105" s="67" t="str">
        <f ca="1">IF('IWP25'!ContractNumber = "", "", IF('IWP25'!Std3dot2 = "", "E", 'IWP25'!Std3dot2))</f>
        <v/>
      </c>
    </row>
    <row r="106" spans="1:10" ht="15.75" thickTop="1" thickBot="1" x14ac:dyDescent="0.25">
      <c r="A106" s="309"/>
      <c r="B106" s="307"/>
      <c r="C106" s="307"/>
      <c r="D106" s="307"/>
      <c r="E106" s="308"/>
      <c r="F106" s="66">
        <v>26</v>
      </c>
      <c r="G106" s="66">
        <v>27</v>
      </c>
      <c r="H106" s="66">
        <v>28</v>
      </c>
      <c r="I106" s="66">
        <v>29</v>
      </c>
      <c r="J106" s="66">
        <v>30</v>
      </c>
    </row>
    <row r="107" spans="1:10" ht="15.75" customHeight="1" thickTop="1" thickBot="1" x14ac:dyDescent="0.25">
      <c r="A107" s="310"/>
      <c r="B107" s="311"/>
      <c r="C107" s="311"/>
      <c r="D107" s="311"/>
      <c r="E107" s="312"/>
      <c r="F107" s="67" t="str">
        <f ca="1">IF('IWP26'!ContractNumber = "", "", IF('IWP26'!Std3dot2 = "", "E", 'IWP26'!Std3dot2))</f>
        <v/>
      </c>
      <c r="G107" s="67" t="str">
        <f ca="1">IF('IWP27'!ContractNumber = "", "", IF('IWP27'!Std3dot2 = "", "E", 'IWP27'!Std3dot2))</f>
        <v/>
      </c>
      <c r="H107" s="67" t="str">
        <f ca="1">IF('IWP28'!ContractNumber = "", "", IF('IWP28'!Std3dot2 = "", "E", 'IWP28'!Std3dot2))</f>
        <v/>
      </c>
      <c r="I107" s="67" t="str">
        <f ca="1">IF('IWP29'!ContractNumber = "", "", IF('IWP29'!Std3dot2 = "", "E", 'IWP29'!Std3dot2))</f>
        <v/>
      </c>
      <c r="J107" s="67" t="str">
        <f ca="1">IF('IWP30'!ContractNumber = "", "", IF('IWP30'!Std3dot2 = "", "E", 'IWP30'!Std3dot2))</f>
        <v/>
      </c>
    </row>
    <row r="108" spans="1:10" ht="15.75" thickTop="1" thickBot="1" x14ac:dyDescent="0.25">
      <c r="A108" s="275" t="s">
        <v>4</v>
      </c>
      <c r="B108" s="254"/>
      <c r="C108" s="254"/>
      <c r="D108" s="254"/>
      <c r="E108" s="254"/>
      <c r="F108" s="277"/>
      <c r="G108" s="240" t="s">
        <v>9</v>
      </c>
      <c r="H108" s="241"/>
      <c r="I108" s="240" t="s">
        <v>10</v>
      </c>
      <c r="J108" s="241"/>
    </row>
    <row r="109" spans="1:10" ht="15.75" thickTop="1" thickBot="1" x14ac:dyDescent="0.25">
      <c r="A109" s="303"/>
      <c r="B109" s="304"/>
      <c r="C109" s="304"/>
      <c r="D109" s="304"/>
      <c r="E109" s="304"/>
      <c r="F109" s="305"/>
      <c r="G109" s="242">
        <f ca="1">COUNTIF(F97:J107, "Y")</f>
        <v>0</v>
      </c>
      <c r="H109" s="242"/>
      <c r="I109" s="242">
        <f ca="1">COUNTIF(F97:J107, "N")</f>
        <v>0</v>
      </c>
      <c r="J109" s="242"/>
    </row>
    <row r="110" spans="1:10" ht="15.75" customHeight="1" thickTop="1" thickBot="1" x14ac:dyDescent="0.25">
      <c r="A110" s="269" t="s">
        <v>53</v>
      </c>
      <c r="B110" s="270"/>
      <c r="C110" s="270"/>
      <c r="D110" s="270"/>
      <c r="E110" s="271"/>
      <c r="F110" s="66">
        <v>1</v>
      </c>
      <c r="G110" s="66">
        <v>2</v>
      </c>
      <c r="H110" s="66">
        <v>3</v>
      </c>
      <c r="I110" s="66">
        <v>4</v>
      </c>
      <c r="J110" s="66">
        <v>5</v>
      </c>
    </row>
    <row r="111" spans="1:10" ht="15.75" thickTop="1" thickBot="1" x14ac:dyDescent="0.25">
      <c r="A111" s="272"/>
      <c r="B111" s="273"/>
      <c r="C111" s="273"/>
      <c r="D111" s="273"/>
      <c r="E111" s="274"/>
      <c r="F111" s="67" t="str">
        <f ca="1">IF('IWP01'!ContractNumber = "", "", IF('IWP01'!Std3dot3 = "", "E", 'IWP01'!Std3dot3))</f>
        <v/>
      </c>
      <c r="G111" s="67" t="str">
        <f ca="1">IF('IWP02'!ContractNumber = "", "", IF('IWP02'!Std3dot3 = "", "E", 'IWP02'!Std3dot3))</f>
        <v/>
      </c>
      <c r="H111" s="67" t="str">
        <f ca="1">IF('IWP03'!ContractNumber = "", "", IF('IWP03'!Std3dot3 = "", "E", 'IWP03'!Std3dot3))</f>
        <v/>
      </c>
      <c r="I111" s="67" t="str">
        <f ca="1">IF('IWP04'!ContractNumber = "", "", IF('IWP04'!Std3dot3 = "", "E", 'IWP04'!Std3dot3))</f>
        <v/>
      </c>
      <c r="J111" s="67" t="str">
        <f ca="1">IF('IWP05'!ContractNumber = "", "", IF('IWP05'!Std3dot3 = "", "E", 'IWP05'!Std3dot3))</f>
        <v/>
      </c>
    </row>
    <row r="112" spans="1:10" ht="15.75" thickTop="1" thickBot="1" x14ac:dyDescent="0.25">
      <c r="A112" s="272"/>
      <c r="B112" s="273"/>
      <c r="C112" s="273"/>
      <c r="D112" s="273"/>
      <c r="E112" s="274"/>
      <c r="F112" s="66">
        <v>6</v>
      </c>
      <c r="G112" s="66">
        <v>7</v>
      </c>
      <c r="H112" s="66">
        <v>8</v>
      </c>
      <c r="I112" s="66">
        <v>9</v>
      </c>
      <c r="J112" s="66">
        <v>10</v>
      </c>
    </row>
    <row r="113" spans="1:10" ht="15.75" thickTop="1" thickBot="1" x14ac:dyDescent="0.25">
      <c r="A113" s="272"/>
      <c r="B113" s="273"/>
      <c r="C113" s="273"/>
      <c r="D113" s="273"/>
      <c r="E113" s="274"/>
      <c r="F113" s="67" t="str">
        <f ca="1">IF('IWP06'!ContractNumber = "", "", IF('IWP06'!Std3dot3 = "", "E", 'IWP06'!Std3dot3))</f>
        <v/>
      </c>
      <c r="G113" s="67" t="str">
        <f ca="1">IF('IWP07'!ContractNumber = "", "", IF('IWP07'!Std3dot3 = "", "E", 'IWP07'!Std3dot3))</f>
        <v/>
      </c>
      <c r="H113" s="67" t="str">
        <f ca="1">IF('IWP08'!ContractNumber = "", "", IF('IWP08'!Std3dot3 = "", "E", 'IWP08'!Std3dot3))</f>
        <v/>
      </c>
      <c r="I113" s="67" t="str">
        <f ca="1">IF('IWP09'!ContractNumber = "", "", IF('IWP09'!Std3dot3 = "", "E", 'IWP09'!Std3dot3))</f>
        <v/>
      </c>
      <c r="J113" s="67" t="str">
        <f ca="1">IF('IWP10'!ContractNumber = "", "", IF('IWP10'!Std3dot3 = "", "E", 'IWP10'!Std3dot3))</f>
        <v/>
      </c>
    </row>
    <row r="114" spans="1:10" ht="15.75" thickTop="1" thickBot="1" x14ac:dyDescent="0.25">
      <c r="A114" s="272"/>
      <c r="B114" s="273"/>
      <c r="C114" s="273"/>
      <c r="D114" s="273"/>
      <c r="E114" s="274"/>
      <c r="F114" s="66">
        <v>11</v>
      </c>
      <c r="G114" s="66">
        <v>12</v>
      </c>
      <c r="H114" s="66">
        <v>13</v>
      </c>
      <c r="I114" s="66">
        <v>14</v>
      </c>
      <c r="J114" s="66">
        <v>15</v>
      </c>
    </row>
    <row r="115" spans="1:10" ht="15.75" thickTop="1" thickBot="1" x14ac:dyDescent="0.25">
      <c r="A115" s="272"/>
      <c r="B115" s="273"/>
      <c r="C115" s="273"/>
      <c r="D115" s="273"/>
      <c r="E115" s="274"/>
      <c r="F115" s="67" t="str">
        <f ca="1">IF('IWP11'!ContractNumber = "", "", IF('IWP11'!Std3dot3 = "", "E", 'IWP11'!Std3dot3))</f>
        <v/>
      </c>
      <c r="G115" s="67" t="str">
        <f ca="1">IF('IWP12'!ContractNumber = "", "", IF('IWP12'!Std3dot3 = "", "E", 'IWP12'!Std3dot3))</f>
        <v/>
      </c>
      <c r="H115" s="67" t="str">
        <f ca="1">IF('IWP13'!ContractNumber = "", "", IF('IWP13'!Std3dot3 = "", "E", 'IWP13'!Std3dot3))</f>
        <v/>
      </c>
      <c r="I115" s="67" t="str">
        <f ca="1">IF('IWP14'!ContractNumber = "", "", IF('IWP14'!Std3dot3 = "", "E", 'IWP14'!Std3dot3))</f>
        <v/>
      </c>
      <c r="J115" s="67" t="str">
        <f ca="1">IF('IWP15'!ContractNumber = "", "", IF('IWP15'!Std3dot3 = "", "E", 'IWP15'!Std3dot3))</f>
        <v/>
      </c>
    </row>
    <row r="116" spans="1:10" ht="15.75" customHeight="1" thickTop="1" thickBot="1" x14ac:dyDescent="0.25">
      <c r="A116" s="272"/>
      <c r="B116" s="273"/>
      <c r="C116" s="273"/>
      <c r="D116" s="273"/>
      <c r="E116" s="274"/>
      <c r="F116" s="66">
        <v>16</v>
      </c>
      <c r="G116" s="66">
        <v>17</v>
      </c>
      <c r="H116" s="66">
        <v>18</v>
      </c>
      <c r="I116" s="66">
        <v>19</v>
      </c>
      <c r="J116" s="66">
        <v>20</v>
      </c>
    </row>
    <row r="117" spans="1:10" ht="15.75" thickTop="1" thickBot="1" x14ac:dyDescent="0.25">
      <c r="A117" s="272"/>
      <c r="B117" s="273"/>
      <c r="C117" s="273"/>
      <c r="D117" s="273"/>
      <c r="E117" s="274"/>
      <c r="F117" s="67" t="str">
        <f ca="1">IF('IWP16'!ContractNumber = "", "", IF('IWP16'!Std3dot3 = "", "E", 'IWP16'!Std3dot3))</f>
        <v/>
      </c>
      <c r="G117" s="67" t="str">
        <f ca="1">IF('IWP17'!ContractNumber = "", "", IF('IWP17'!Std3dot3 = "", "E", 'IWP17'!Std3dot3))</f>
        <v/>
      </c>
      <c r="H117" s="67" t="str">
        <f ca="1">IF('IWP18'!ContractNumber = "", "", IF('IWP18'!Std3dot3 = "", "E", 'IWP18'!Std3dot3))</f>
        <v/>
      </c>
      <c r="I117" s="67" t="str">
        <f ca="1">IF('IWP19'!ContractNumber = "", "", IF('IWP19'!Std3dot3 = "", "E", 'IWP19'!Std3dot3))</f>
        <v/>
      </c>
      <c r="J117" s="67" t="str">
        <f ca="1">IF('IWP20'!ContractNumber = "", "", IF('IWP20'!Std3dot3 = "", "E", 'IWP20'!Std3dot3))</f>
        <v/>
      </c>
    </row>
    <row r="118" spans="1:10" ht="15.75" thickTop="1" thickBot="1" x14ac:dyDescent="0.25">
      <c r="A118" s="243" t="s">
        <v>423</v>
      </c>
      <c r="B118" s="244"/>
      <c r="C118" s="244"/>
      <c r="D118" s="244"/>
      <c r="E118" s="245"/>
      <c r="F118" s="66">
        <v>21</v>
      </c>
      <c r="G118" s="66">
        <v>22</v>
      </c>
      <c r="H118" s="66">
        <v>23</v>
      </c>
      <c r="I118" s="66">
        <v>24</v>
      </c>
      <c r="J118" s="66">
        <v>25</v>
      </c>
    </row>
    <row r="119" spans="1:10" ht="15.75" thickTop="1" thickBot="1" x14ac:dyDescent="0.25">
      <c r="A119" s="246"/>
      <c r="B119" s="247"/>
      <c r="C119" s="247"/>
      <c r="D119" s="247"/>
      <c r="E119" s="248"/>
      <c r="F119" s="67" t="str">
        <f ca="1">IF('IWP21'!ContractNumber = "", "", IF('IWP21'!Std3dot3 = "", "E", 'IWP21'!Std3dot3))</f>
        <v/>
      </c>
      <c r="G119" s="67" t="str">
        <f ca="1">IF('IWP22'!ContractNumber = "", "", IF('IWP22'!Std3dot3 = "", "E", 'IWP22'!Std3dot3))</f>
        <v/>
      </c>
      <c r="H119" s="67" t="str">
        <f ca="1">IF('IWP23'!ContractNumber = "", "", IF('IWP23'!Std3dot3 = "", "E", 'IWP23'!Std3dot3))</f>
        <v/>
      </c>
      <c r="I119" s="67" t="str">
        <f ca="1">IF('IWP24'!ContractNumber = "", "", IF('IWP24'!Std3dot3 = "", "E", 'IWP24'!Std3dot3))</f>
        <v/>
      </c>
      <c r="J119" s="67" t="str">
        <f ca="1">IF('IWP25'!ContractNumber = "", "", IF('IWP25'!Std3dot3 = "", "E", 'IWP25'!Std3dot3))</f>
        <v/>
      </c>
    </row>
    <row r="120" spans="1:10" ht="15.75" thickTop="1" thickBot="1" x14ac:dyDescent="0.25">
      <c r="A120" s="246"/>
      <c r="B120" s="247"/>
      <c r="C120" s="247"/>
      <c r="D120" s="247"/>
      <c r="E120" s="248"/>
      <c r="F120" s="66">
        <v>26</v>
      </c>
      <c r="G120" s="66">
        <v>27</v>
      </c>
      <c r="H120" s="66">
        <v>28</v>
      </c>
      <c r="I120" s="66">
        <v>29</v>
      </c>
      <c r="J120" s="66">
        <v>30</v>
      </c>
    </row>
    <row r="121" spans="1:10" ht="15.75" thickTop="1" thickBot="1" x14ac:dyDescent="0.25">
      <c r="A121" s="249"/>
      <c r="B121" s="250"/>
      <c r="C121" s="250"/>
      <c r="D121" s="250"/>
      <c r="E121" s="251"/>
      <c r="F121" s="67" t="str">
        <f ca="1">IF('IWP26'!ContractNumber = "", "", IF('IWP26'!Std3dot3 = "", "E", 'IWP26'!Std3dot3))</f>
        <v/>
      </c>
      <c r="G121" s="67" t="str">
        <f ca="1">IF('IWP27'!ContractNumber = "", "", IF('IWP27'!Std3dot3 = "", "E", 'IWP27'!Std3dot3))</f>
        <v/>
      </c>
      <c r="H121" s="67" t="str">
        <f ca="1">IF('IWP28'!ContractNumber = "", "", IF('IWP28'!Std3dot3 = "", "E", 'IWP28'!Std3dot3))</f>
        <v/>
      </c>
      <c r="I121" s="67" t="str">
        <f ca="1">IF('IWP29'!ContractNumber = "", "", IF('IWP29'!Std3dot3 = "", "E", 'IWP29'!Std3dot3))</f>
        <v/>
      </c>
      <c r="J121" s="67" t="str">
        <f ca="1">IF('IWP30'!ContractNumber = "", "", IF('IWP30'!Std3dot3 = "", "E", 'IWP30'!Std3dot3))</f>
        <v/>
      </c>
    </row>
    <row r="122" spans="1:10" ht="15.75" customHeight="1" thickTop="1" thickBot="1" x14ac:dyDescent="0.25">
      <c r="A122" s="275" t="s">
        <v>4</v>
      </c>
      <c r="B122" s="254"/>
      <c r="C122" s="254"/>
      <c r="D122" s="254"/>
      <c r="E122" s="254"/>
      <c r="F122" s="277"/>
      <c r="G122" s="240" t="s">
        <v>9</v>
      </c>
      <c r="H122" s="241"/>
      <c r="I122" s="240" t="s">
        <v>10</v>
      </c>
      <c r="J122" s="241"/>
    </row>
    <row r="123" spans="1:10" ht="15.75" thickTop="1" thickBot="1" x14ac:dyDescent="0.25">
      <c r="A123" s="303"/>
      <c r="B123" s="304"/>
      <c r="C123" s="304"/>
      <c r="D123" s="304"/>
      <c r="E123" s="304"/>
      <c r="F123" s="305"/>
      <c r="G123" s="242">
        <f ca="1">COUNTIF(F111:J121, "Y")</f>
        <v>0</v>
      </c>
      <c r="H123" s="242"/>
      <c r="I123" s="242">
        <f ca="1">COUNTIF(F111:J121, "N")</f>
        <v>0</v>
      </c>
      <c r="J123" s="242"/>
    </row>
    <row r="124" spans="1:10" ht="15.75" thickTop="1" thickBot="1" x14ac:dyDescent="0.25">
      <c r="A124" s="269" t="s">
        <v>54</v>
      </c>
      <c r="B124" s="270"/>
      <c r="C124" s="270"/>
      <c r="D124" s="270"/>
      <c r="E124" s="271"/>
      <c r="F124" s="66">
        <v>1</v>
      </c>
      <c r="G124" s="66">
        <v>2</v>
      </c>
      <c r="H124" s="66">
        <v>3</v>
      </c>
      <c r="I124" s="66">
        <v>4</v>
      </c>
      <c r="J124" s="66">
        <v>5</v>
      </c>
    </row>
    <row r="125" spans="1:10" ht="15.75" thickTop="1" thickBot="1" x14ac:dyDescent="0.25">
      <c r="A125" s="272"/>
      <c r="B125" s="273"/>
      <c r="C125" s="273"/>
      <c r="D125" s="273"/>
      <c r="E125" s="274"/>
      <c r="F125" s="67" t="str">
        <f ca="1">IF('IWP01'!ContractNumber = "", "", IF('IWP01'!Std3dot4 = "", "E", 'IWP01'!Std3dot4))</f>
        <v/>
      </c>
      <c r="G125" s="67" t="str">
        <f ca="1">IF('IWP02'!ContractNumber = "", "", IF('IWP02'!Std3dot4 = "", "E", 'IWP02'!Std3dot4))</f>
        <v/>
      </c>
      <c r="H125" s="67" t="str">
        <f ca="1">IF('IWP03'!ContractNumber = "", "", IF('IWP03'!Std3dot4 = "", "E", 'IWP03'!Std3dot4))</f>
        <v/>
      </c>
      <c r="I125" s="67" t="str">
        <f ca="1">IF('IWP04'!ContractNumber = "", "", IF('IWP04'!Std3dot4 = "", "E", 'IWP04'!Std3dot4))</f>
        <v/>
      </c>
      <c r="J125" s="67" t="str">
        <f ca="1">IF('IWP05'!ContractNumber = "", "", IF('IWP05'!Std3dot4 = "", "E", 'IWP05'!Std3dot4))</f>
        <v/>
      </c>
    </row>
    <row r="126" spans="1:10" ht="16.5" customHeight="1" thickTop="1" thickBot="1" x14ac:dyDescent="0.25">
      <c r="A126" s="272"/>
      <c r="B126" s="273"/>
      <c r="C126" s="273"/>
      <c r="D126" s="273"/>
      <c r="E126" s="274"/>
      <c r="F126" s="66">
        <v>6</v>
      </c>
      <c r="G126" s="66">
        <v>7</v>
      </c>
      <c r="H126" s="66">
        <v>8</v>
      </c>
      <c r="I126" s="66">
        <v>9</v>
      </c>
      <c r="J126" s="66">
        <v>10</v>
      </c>
    </row>
    <row r="127" spans="1:10" ht="15.75" thickTop="1" thickBot="1" x14ac:dyDescent="0.25">
      <c r="A127" s="272"/>
      <c r="B127" s="273"/>
      <c r="C127" s="273"/>
      <c r="D127" s="273"/>
      <c r="E127" s="274"/>
      <c r="F127" s="67" t="str">
        <f ca="1">IF('IWP06'!ContractNumber = "", "", IF('IWP06'!Std3dot4 = "", "E", 'IWP06'!Std3dot4))</f>
        <v/>
      </c>
      <c r="G127" s="67" t="str">
        <f ca="1">IF('IWP07'!ContractNumber = "", "", IF('IWP07'!Std3dot4 = "", "E", 'IWP07'!Std3dot4))</f>
        <v/>
      </c>
      <c r="H127" s="67" t="str">
        <f ca="1">IF('IWP08'!ContractNumber = "", "", IF('IWP08'!Std3dot4 = "", "E", 'IWP08'!Std3dot4))</f>
        <v/>
      </c>
      <c r="I127" s="67" t="str">
        <f ca="1">IF('IWP09'!ContractNumber = "", "", IF('IWP09'!Std3dot4 = "", "E", 'IWP09'!Std3dot4))</f>
        <v/>
      </c>
      <c r="J127" s="67" t="str">
        <f ca="1">IF('IWP10'!ContractNumber = "", "", IF('IWP10'!Std3dot4 = "", "E", 'IWP10'!Std3dot4))</f>
        <v/>
      </c>
    </row>
    <row r="128" spans="1:10" ht="15.75" thickTop="1" thickBot="1" x14ac:dyDescent="0.25">
      <c r="A128" s="272"/>
      <c r="B128" s="273"/>
      <c r="C128" s="273"/>
      <c r="D128" s="273"/>
      <c r="E128" s="274"/>
      <c r="F128" s="66">
        <v>11</v>
      </c>
      <c r="G128" s="66">
        <v>12</v>
      </c>
      <c r="H128" s="66">
        <v>13</v>
      </c>
      <c r="I128" s="66">
        <v>14</v>
      </c>
      <c r="J128" s="66">
        <v>15</v>
      </c>
    </row>
    <row r="129" spans="1:10" ht="15.75" thickTop="1" thickBot="1" x14ac:dyDescent="0.25">
      <c r="A129" s="272"/>
      <c r="B129" s="273"/>
      <c r="C129" s="273"/>
      <c r="D129" s="273"/>
      <c r="E129" s="274"/>
      <c r="F129" s="67" t="str">
        <f ca="1">IF('IWP11'!ContractNumber = "", "", IF('IWP11'!Std3dot4 = "", "E", 'IWP11'!Std3dot4))</f>
        <v/>
      </c>
      <c r="G129" s="67" t="str">
        <f ca="1">IF('IWP12'!ContractNumber = "", "", IF('IWP12'!Std3dot4 = "", "E", 'IWP12'!Std3dot4))</f>
        <v/>
      </c>
      <c r="H129" s="67" t="str">
        <f ca="1">IF('IWP13'!ContractNumber = "", "", IF('IWP13'!Std3dot4 = "", "E", 'IWP13'!Std3dot4))</f>
        <v/>
      </c>
      <c r="I129" s="67" t="str">
        <f ca="1">IF('IWP14'!ContractNumber = "", "", IF('IWP14'!Std3dot4 = "", "E", 'IWP14'!Std3dot4))</f>
        <v/>
      </c>
      <c r="J129" s="67" t="str">
        <f ca="1">IF('IWP15'!ContractNumber = "", "", IF('IWP15'!Std3dot4 = "", "E", 'IWP15'!Std3dot4))</f>
        <v/>
      </c>
    </row>
    <row r="130" spans="1:10" ht="15.75" thickTop="1" thickBot="1" x14ac:dyDescent="0.25">
      <c r="A130" s="272"/>
      <c r="B130" s="273"/>
      <c r="C130" s="273"/>
      <c r="D130" s="273"/>
      <c r="E130" s="274"/>
      <c r="F130" s="66">
        <v>16</v>
      </c>
      <c r="G130" s="66">
        <v>17</v>
      </c>
      <c r="H130" s="66">
        <v>18</v>
      </c>
      <c r="I130" s="66">
        <v>19</v>
      </c>
      <c r="J130" s="66">
        <v>20</v>
      </c>
    </row>
    <row r="131" spans="1:10" ht="15" customHeight="1" thickTop="1" thickBot="1" x14ac:dyDescent="0.25">
      <c r="A131" s="243" t="s">
        <v>421</v>
      </c>
      <c r="B131" s="292"/>
      <c r="C131" s="292"/>
      <c r="D131" s="292"/>
      <c r="E131" s="293"/>
      <c r="F131" s="67" t="str">
        <f ca="1">IF('IWP16'!ContractNumber = "", "", IF('IWP16'!Std3dot4 = "", "E", 'IWP16'!Std3dot4))</f>
        <v/>
      </c>
      <c r="G131" s="67" t="str">
        <f ca="1">IF('IWP17'!ContractNumber = "", "", IF('IWP17'!Std3dot4 = "", "E", 'IWP17'!Std3dot4))</f>
        <v/>
      </c>
      <c r="H131" s="67" t="str">
        <f ca="1">IF('IWP18'!ContractNumber = "", "", IF('IWP18'!Std3dot4 = "", "E", 'IWP18'!Std3dot4))</f>
        <v/>
      </c>
      <c r="I131" s="67" t="str">
        <f ca="1">IF('IWP19'!ContractNumber = "", "", IF('IWP19'!Std3dot4 = "", "E", 'IWP19'!Std3dot4))</f>
        <v/>
      </c>
      <c r="J131" s="67" t="str">
        <f ca="1">IF('IWP20'!ContractNumber = "", "", IF('IWP20'!Std3dot4 = "", "E", 'IWP20'!Std3dot4))</f>
        <v/>
      </c>
    </row>
    <row r="132" spans="1:10" ht="15.75" thickTop="1" thickBot="1" x14ac:dyDescent="0.25">
      <c r="A132" s="243"/>
      <c r="B132" s="292"/>
      <c r="C132" s="292"/>
      <c r="D132" s="292"/>
      <c r="E132" s="293"/>
      <c r="F132" s="66">
        <v>21</v>
      </c>
      <c r="G132" s="66">
        <v>22</v>
      </c>
      <c r="H132" s="66">
        <v>23</v>
      </c>
      <c r="I132" s="66">
        <v>24</v>
      </c>
      <c r="J132" s="66">
        <v>25</v>
      </c>
    </row>
    <row r="133" spans="1:10" ht="15" customHeight="1" thickTop="1" thickBot="1" x14ac:dyDescent="0.25">
      <c r="A133" s="243"/>
      <c r="B133" s="292"/>
      <c r="C133" s="292"/>
      <c r="D133" s="292"/>
      <c r="E133" s="293"/>
      <c r="F133" s="67" t="str">
        <f ca="1">IF('IWP21'!ContractNumber = "", "", IF('IWP21'!Std3dot4 = "", "E", 'IWP21'!Std3dot4))</f>
        <v/>
      </c>
      <c r="G133" s="67" t="str">
        <f ca="1">IF('IWP22'!ContractNumber = "", "", IF('IWP22'!Std3dot4 = "", "E", 'IWP22'!Std3dot4))</f>
        <v/>
      </c>
      <c r="H133" s="67" t="str">
        <f ca="1">IF('IWP23'!ContractNumber = "", "", IF('IWP23'!Std3dot4 = "", "E", 'IWP23'!Std3dot4))</f>
        <v/>
      </c>
      <c r="I133" s="67" t="str">
        <f ca="1">IF('IWP24'!ContractNumber = "", "", IF('IWP24'!Std3dot4 = "", "E", 'IWP24'!Std3dot4))</f>
        <v/>
      </c>
      <c r="J133" s="67" t="str">
        <f ca="1">IF('IWP25'!ContractNumber = "", "", IF('IWP25'!Std3dot4 = "", "E", 'IWP25'!Std3dot4))</f>
        <v/>
      </c>
    </row>
    <row r="134" spans="1:10" ht="15.75" thickTop="1" thickBot="1" x14ac:dyDescent="0.25">
      <c r="A134" s="243"/>
      <c r="B134" s="292"/>
      <c r="C134" s="292"/>
      <c r="D134" s="292"/>
      <c r="E134" s="293"/>
      <c r="F134" s="66">
        <v>26</v>
      </c>
      <c r="G134" s="66">
        <v>27</v>
      </c>
      <c r="H134" s="66">
        <v>28</v>
      </c>
      <c r="I134" s="66">
        <v>29</v>
      </c>
      <c r="J134" s="66">
        <v>30</v>
      </c>
    </row>
    <row r="135" spans="1:10" ht="15.75" thickTop="1" thickBot="1" x14ac:dyDescent="0.25">
      <c r="A135" s="294"/>
      <c r="B135" s="295"/>
      <c r="C135" s="295"/>
      <c r="D135" s="295"/>
      <c r="E135" s="296"/>
      <c r="F135" s="67" t="str">
        <f ca="1">IF('IWP26'!ContractNumber = "", "", IF('IWP26'!Std3dot4 = "", "E", 'IWP26'!Std3dot4))</f>
        <v/>
      </c>
      <c r="G135" s="67" t="str">
        <f ca="1">IF('IWP27'!ContractNumber = "", "", IF('IWP27'!Std3dot4 = "", "E", 'IWP27'!Std3dot4))</f>
        <v/>
      </c>
      <c r="H135" s="67" t="str">
        <f ca="1">IF('IWP28'!ContractNumber = "", "", IF('IWP28'!Std3dot4 = "", "E", 'IWP28'!Std3dot4))</f>
        <v/>
      </c>
      <c r="I135" s="67" t="str">
        <f ca="1">IF('IWP29'!ContractNumber = "", "", IF('IWP29'!Std3dot4 = "", "E", 'IWP29'!Std3dot4))</f>
        <v/>
      </c>
      <c r="J135" s="67" t="str">
        <f ca="1">IF('IWP30'!ContractNumber = "", "", IF('IWP30'!Std3dot4 = "", "E", 'IWP30'!Std3dot4))</f>
        <v/>
      </c>
    </row>
    <row r="136" spans="1:10" ht="15" customHeight="1" thickTop="1" thickBot="1" x14ac:dyDescent="0.25">
      <c r="A136" s="275" t="s">
        <v>4</v>
      </c>
      <c r="B136" s="254"/>
      <c r="C136" s="254"/>
      <c r="D136" s="254"/>
      <c r="E136" s="254"/>
      <c r="F136" s="277"/>
      <c r="G136" s="240" t="s">
        <v>9</v>
      </c>
      <c r="H136" s="241"/>
      <c r="I136" s="240" t="s">
        <v>10</v>
      </c>
      <c r="J136" s="241"/>
    </row>
    <row r="137" spans="1:10" ht="15.75" customHeight="1" thickTop="1" thickBot="1" x14ac:dyDescent="0.25">
      <c r="A137" s="276"/>
      <c r="B137" s="278"/>
      <c r="C137" s="278"/>
      <c r="D137" s="278"/>
      <c r="E137" s="278"/>
      <c r="F137" s="279"/>
      <c r="G137" s="280">
        <f ca="1">COUNTIF(F125:J135, "Y")</f>
        <v>0</v>
      </c>
      <c r="H137" s="280"/>
      <c r="I137" s="280">
        <f ca="1">COUNTIF(F125:J135, "N")</f>
        <v>0</v>
      </c>
      <c r="J137" s="280"/>
    </row>
    <row r="138" spans="1:10" s="69" customFormat="1" ht="15.75" thickTop="1" thickBot="1" x14ac:dyDescent="0.25">
      <c r="A138" s="269" t="s">
        <v>422</v>
      </c>
      <c r="B138" s="270"/>
      <c r="C138" s="270"/>
      <c r="D138" s="270"/>
      <c r="E138" s="271"/>
      <c r="F138" s="66">
        <v>1</v>
      </c>
      <c r="G138" s="66">
        <v>2</v>
      </c>
      <c r="H138" s="66">
        <v>3</v>
      </c>
      <c r="I138" s="66">
        <v>4</v>
      </c>
      <c r="J138" s="66">
        <v>5</v>
      </c>
    </row>
    <row r="139" spans="1:10" s="69" customFormat="1" ht="15.75" thickTop="1" thickBot="1" x14ac:dyDescent="0.25">
      <c r="A139" s="272"/>
      <c r="B139" s="273"/>
      <c r="C139" s="273"/>
      <c r="D139" s="273"/>
      <c r="E139" s="274"/>
      <c r="F139" s="67" t="str">
        <f ca="1">IF('IWP01'!ContractNumber = "", "", IF('IWP01'!Std3dot5 = "", "E", 'IWP01'!Std3dot5))</f>
        <v/>
      </c>
      <c r="G139" s="67" t="str">
        <f ca="1">IF('IWP02'!ContractNumber = "", "", IF('IWP02'!Std3dot5 = "", "E", 'IWP02'!Std3dot5))</f>
        <v/>
      </c>
      <c r="H139" s="67" t="str">
        <f ca="1">IF('IWP03'!ContractNumber = "", "", IF('IWP03'!Std3dot5 = "", "E", 'IWP03'!Std3dot5))</f>
        <v/>
      </c>
      <c r="I139" s="67" t="str">
        <f ca="1">IF('IWP04'!ContractNumber = "", "", IF('IWP04'!Std3dot5 = "", "E", 'IWP04'!Std3dot5))</f>
        <v/>
      </c>
      <c r="J139" s="67" t="str">
        <f ca="1">IF('IWP05'!ContractNumber = "", "", IF('IWP05'!Std3dot5 = "", "E", 'IWP05'!Std3dot5))</f>
        <v/>
      </c>
    </row>
    <row r="140" spans="1:10" s="69" customFormat="1" ht="16.5" customHeight="1" thickTop="1" thickBot="1" x14ac:dyDescent="0.25">
      <c r="A140" s="272"/>
      <c r="B140" s="273"/>
      <c r="C140" s="273"/>
      <c r="D140" s="273"/>
      <c r="E140" s="274"/>
      <c r="F140" s="66">
        <v>6</v>
      </c>
      <c r="G140" s="66">
        <v>7</v>
      </c>
      <c r="H140" s="66">
        <v>8</v>
      </c>
      <c r="I140" s="66">
        <v>9</v>
      </c>
      <c r="J140" s="66">
        <v>10</v>
      </c>
    </row>
    <row r="141" spans="1:10" s="69" customFormat="1" ht="15.75" thickTop="1" thickBot="1" x14ac:dyDescent="0.25">
      <c r="A141" s="272"/>
      <c r="B141" s="273"/>
      <c r="C141" s="273"/>
      <c r="D141" s="273"/>
      <c r="E141" s="274"/>
      <c r="F141" s="67" t="str">
        <f ca="1">IF('IWP06'!ContractNumber = "", "", IF('IWP06'!Std3dot5 = "", "E", 'IWP06'!Std3dot5))</f>
        <v/>
      </c>
      <c r="G141" s="67" t="str">
        <f ca="1">IF('IWP07'!ContractNumber = "", "", IF('IWP07'!Std3dot5 = "", "E", 'IWP07'!Std3dot5))</f>
        <v/>
      </c>
      <c r="H141" s="67" t="str">
        <f ca="1">IF('IWP08'!ContractNumber = "", "", IF('IWP08'!Std3dot5 = "", "E", 'IWP08'!Std3dot5))</f>
        <v/>
      </c>
      <c r="I141" s="67" t="str">
        <f ca="1">IF('IWP09'!ContractNumber = "", "", IF('IWP09'!Std3dot5 = "", "E", 'IWP09'!Std3dot5))</f>
        <v/>
      </c>
      <c r="J141" s="67" t="str">
        <f ca="1">IF('IWP10'!ContractNumber = "", "", IF('IWP10'!Std3dot5 = "", "E", 'IWP10'!Std3dot5))</f>
        <v/>
      </c>
    </row>
    <row r="142" spans="1:10" s="69" customFormat="1" ht="15.75" thickTop="1" thickBot="1" x14ac:dyDescent="0.25">
      <c r="A142" s="272"/>
      <c r="B142" s="273"/>
      <c r="C142" s="273"/>
      <c r="D142" s="273"/>
      <c r="E142" s="274"/>
      <c r="F142" s="66">
        <v>11</v>
      </c>
      <c r="G142" s="66">
        <v>12</v>
      </c>
      <c r="H142" s="66">
        <v>13</v>
      </c>
      <c r="I142" s="66">
        <v>14</v>
      </c>
      <c r="J142" s="66">
        <v>15</v>
      </c>
    </row>
    <row r="143" spans="1:10" s="69" customFormat="1" ht="15.75" thickTop="1" thickBot="1" x14ac:dyDescent="0.25">
      <c r="A143" s="272"/>
      <c r="B143" s="273"/>
      <c r="C143" s="273"/>
      <c r="D143" s="273"/>
      <c r="E143" s="274"/>
      <c r="F143" s="67" t="str">
        <f ca="1">IF('IWP11'!ContractNumber = "", "", IF('IWP11'!Std3dot5 = "", "E", 'IWP11'!Std3dot5))</f>
        <v/>
      </c>
      <c r="G143" s="67" t="str">
        <f ca="1">IF('IWP12'!ContractNumber = "", "", IF('IWP12'!Std3dot5 = "", "E", 'IWP12'!Std3dot5))</f>
        <v/>
      </c>
      <c r="H143" s="67" t="str">
        <f ca="1">IF('IWP13'!ContractNumber = "", "", IF('IWP13'!Std3dot5 = "", "E", 'IWP13'!Std3dot5))</f>
        <v/>
      </c>
      <c r="I143" s="67" t="str">
        <f ca="1">IF('IWP14'!ContractNumber = "", "", IF('IWP14'!Std3dot5 = "", "E", 'IWP14'!Std3dot5))</f>
        <v/>
      </c>
      <c r="J143" s="67" t="str">
        <f ca="1">IF('IWP15'!ContractNumber = "", "", IF('IWP15'!Std3dot5 = "", "E", 'IWP15'!Std3dot5))</f>
        <v/>
      </c>
    </row>
    <row r="144" spans="1:10" s="69" customFormat="1" ht="15.75" thickTop="1" thickBot="1" x14ac:dyDescent="0.25">
      <c r="A144" s="272"/>
      <c r="B144" s="273"/>
      <c r="C144" s="273"/>
      <c r="D144" s="273"/>
      <c r="E144" s="274"/>
      <c r="F144" s="66">
        <v>16</v>
      </c>
      <c r="G144" s="66">
        <v>17</v>
      </c>
      <c r="H144" s="66">
        <v>18</v>
      </c>
      <c r="I144" s="66">
        <v>19</v>
      </c>
      <c r="J144" s="66">
        <v>20</v>
      </c>
    </row>
    <row r="145" spans="1:10" s="69" customFormat="1" ht="15" customHeight="1" thickTop="1" thickBot="1" x14ac:dyDescent="0.25">
      <c r="A145" s="243" t="s">
        <v>460</v>
      </c>
      <c r="B145" s="292"/>
      <c r="C145" s="292"/>
      <c r="D145" s="292"/>
      <c r="E145" s="293"/>
      <c r="F145" s="67" t="str">
        <f ca="1">IF('IWP16'!ContractNumber = "", "", IF('IWP16'!Std3dot5 = "", "E", 'IWP16'!Std3dot5))</f>
        <v/>
      </c>
      <c r="G145" s="67" t="str">
        <f ca="1">IF('IWP17'!ContractNumber = "", "", IF('IWP17'!Std3dot5 = "", "E", 'IWP17'!Std3dot5))</f>
        <v/>
      </c>
      <c r="H145" s="67" t="str">
        <f ca="1">IF('IWP18'!ContractNumber = "", "", IF('IWP18'!Std3dot5 = "", "E", 'IWP18'!Std3dot5))</f>
        <v/>
      </c>
      <c r="I145" s="67" t="str">
        <f ca="1">IF('IWP19'!ContractNumber = "", "", IF('IWP19'!Std3dot5 = "", "E", 'IWP19'!Std3dot5))</f>
        <v/>
      </c>
      <c r="J145" s="67" t="str">
        <f ca="1">IF('IWP20'!ContractNumber = "", "", IF('IWP20'!Std3dot5 = "", "E", 'IWP20'!Std3dot5))</f>
        <v/>
      </c>
    </row>
    <row r="146" spans="1:10" s="69" customFormat="1" ht="15.75" thickTop="1" thickBot="1" x14ac:dyDescent="0.25">
      <c r="A146" s="243"/>
      <c r="B146" s="292"/>
      <c r="C146" s="292"/>
      <c r="D146" s="292"/>
      <c r="E146" s="293"/>
      <c r="F146" s="66">
        <v>21</v>
      </c>
      <c r="G146" s="66">
        <v>22</v>
      </c>
      <c r="H146" s="66">
        <v>23</v>
      </c>
      <c r="I146" s="66">
        <v>24</v>
      </c>
      <c r="J146" s="66">
        <v>25</v>
      </c>
    </row>
    <row r="147" spans="1:10" s="69" customFormat="1" ht="15" customHeight="1" thickTop="1" thickBot="1" x14ac:dyDescent="0.25">
      <c r="A147" s="243"/>
      <c r="B147" s="292"/>
      <c r="C147" s="292"/>
      <c r="D147" s="292"/>
      <c r="E147" s="293"/>
      <c r="F147" s="67" t="str">
        <f ca="1">IF('IWP21'!ContractNumber = "", "", IF('IWP21'!Std3dot5 = "", "E", 'IWP21'!Std3dot5))</f>
        <v/>
      </c>
      <c r="G147" s="67" t="str">
        <f ca="1">IF('IWP22'!ContractNumber = "", "", IF('IWP22'!Std3dot5 = "", "E", 'IWP22'!Std3dot5))</f>
        <v/>
      </c>
      <c r="H147" s="67" t="str">
        <f ca="1">IF('IWP23'!ContractNumber = "", "", IF('IWP23'!Std3dot5 = "", "E", 'IWP23'!Std3dot5))</f>
        <v/>
      </c>
      <c r="I147" s="67" t="str">
        <f ca="1">IF('IWP24'!ContractNumber = "", "", IF('IWP24'!Std3dot5 = "", "E", 'IWP24'!Std3dot5))</f>
        <v/>
      </c>
      <c r="J147" s="67" t="str">
        <f ca="1">IF('IWP25'!ContractNumber = "", "", IF('IWP25'!Std3dot5 = "", "E", 'IWP25'!Std3dot5))</f>
        <v/>
      </c>
    </row>
    <row r="148" spans="1:10" s="69" customFormat="1" ht="15.75" thickTop="1" thickBot="1" x14ac:dyDescent="0.25">
      <c r="A148" s="243"/>
      <c r="B148" s="292"/>
      <c r="C148" s="292"/>
      <c r="D148" s="292"/>
      <c r="E148" s="293"/>
      <c r="F148" s="66">
        <v>26</v>
      </c>
      <c r="G148" s="66">
        <v>27</v>
      </c>
      <c r="H148" s="66">
        <v>28</v>
      </c>
      <c r="I148" s="66">
        <v>29</v>
      </c>
      <c r="J148" s="66">
        <v>30</v>
      </c>
    </row>
    <row r="149" spans="1:10" s="69" customFormat="1" ht="15.75" thickTop="1" thickBot="1" x14ac:dyDescent="0.25">
      <c r="A149" s="294"/>
      <c r="B149" s="295"/>
      <c r="C149" s="295"/>
      <c r="D149" s="295"/>
      <c r="E149" s="296"/>
      <c r="F149" s="67" t="str">
        <f ca="1">IF('IWP26'!ContractNumber = "", "", IF('IWP26'!Std3dot5 = "", "E", 'IWP26'!Std3dot5))</f>
        <v/>
      </c>
      <c r="G149" s="67" t="str">
        <f ca="1">IF('IWP27'!ContractNumber = "", "", IF('IWP27'!Std3dot5 = "", "E", 'IWP27'!Std3dot5))</f>
        <v/>
      </c>
      <c r="H149" s="67" t="str">
        <f ca="1">IF('IWP28'!ContractNumber = "", "", IF('IWP28'!Std3dot5 = "", "E", 'IWP28'!Std3dot5))</f>
        <v/>
      </c>
      <c r="I149" s="67" t="str">
        <f ca="1">IF('IWP29'!ContractNumber = "", "", IF('IWP29'!Std3dot5 = "", "E", 'IWP29'!Std3dot5))</f>
        <v/>
      </c>
      <c r="J149" s="67" t="str">
        <f ca="1">IF('IWP30'!ContractNumber = "", "", IF('IWP30'!Std3dot5 = "", "E", 'IWP30'!Std3dot5))</f>
        <v/>
      </c>
    </row>
    <row r="150" spans="1:10" s="69" customFormat="1" ht="15" customHeight="1" thickTop="1" thickBot="1" x14ac:dyDescent="0.25">
      <c r="A150" s="275" t="s">
        <v>4</v>
      </c>
      <c r="B150" s="254"/>
      <c r="C150" s="254"/>
      <c r="D150" s="254"/>
      <c r="E150" s="254"/>
      <c r="F150" s="277"/>
      <c r="G150" s="240" t="s">
        <v>9</v>
      </c>
      <c r="H150" s="241"/>
      <c r="I150" s="240" t="s">
        <v>10</v>
      </c>
      <c r="J150" s="241"/>
    </row>
    <row r="151" spans="1:10" s="69" customFormat="1" ht="15.75" customHeight="1" thickTop="1" thickBot="1" x14ac:dyDescent="0.25">
      <c r="A151" s="276"/>
      <c r="B151" s="278"/>
      <c r="C151" s="278"/>
      <c r="D151" s="278"/>
      <c r="E151" s="278"/>
      <c r="F151" s="279"/>
      <c r="G151" s="280">
        <f ca="1">COUNTIF(F139:J149, "Y")</f>
        <v>0</v>
      </c>
      <c r="H151" s="280"/>
      <c r="I151" s="280">
        <f ca="1">COUNTIF(F139:J149, "N")</f>
        <v>0</v>
      </c>
      <c r="J151" s="280"/>
    </row>
    <row r="152" spans="1:10" s="69" customFormat="1" ht="15.75" thickTop="1" thickBot="1" x14ac:dyDescent="0.25">
      <c r="A152" s="269" t="s">
        <v>424</v>
      </c>
      <c r="B152" s="270"/>
      <c r="C152" s="270"/>
      <c r="D152" s="270"/>
      <c r="E152" s="271"/>
      <c r="F152" s="66">
        <v>1</v>
      </c>
      <c r="G152" s="66">
        <v>2</v>
      </c>
      <c r="H152" s="66">
        <v>3</v>
      </c>
      <c r="I152" s="66">
        <v>4</v>
      </c>
      <c r="J152" s="66">
        <v>5</v>
      </c>
    </row>
    <row r="153" spans="1:10" s="69" customFormat="1" ht="15.75" thickTop="1" thickBot="1" x14ac:dyDescent="0.25">
      <c r="A153" s="272"/>
      <c r="B153" s="273"/>
      <c r="C153" s="273"/>
      <c r="D153" s="273"/>
      <c r="E153" s="274"/>
      <c r="F153" s="67" t="str">
        <f ca="1">IF('IWP01'!ContractNumber = "", "", IF('IWP01'!Std3dot6 = "", "E", 'IWP01'!Std3dot6))</f>
        <v/>
      </c>
      <c r="G153" s="67" t="str">
        <f ca="1">IF('IWP02'!ContractNumber = "", "", IF('IWP02'!Std3dot6 = "", "E", 'IWP02'!Std3dot6))</f>
        <v/>
      </c>
      <c r="H153" s="67" t="str">
        <f ca="1">IF('IWP03'!ContractNumber = "", "", IF('IWP03'!Std3dot6 = "", "E", 'IWP03'!Std3dot6))</f>
        <v/>
      </c>
      <c r="I153" s="67" t="str">
        <f ca="1">IF('IWP04'!ContractNumber = "", "", IF('IWP04'!Std3dot6 = "", "E", 'IWP04'!Std3dot6))</f>
        <v/>
      </c>
      <c r="J153" s="67" t="str">
        <f ca="1">IF('IWP05'!ContractNumber = "", "", IF('IWP05'!Std3dot6 = "", "E", 'IWP05'!Std3dot6))</f>
        <v/>
      </c>
    </row>
    <row r="154" spans="1:10" s="69" customFormat="1" ht="16.5" customHeight="1" thickTop="1" thickBot="1" x14ac:dyDescent="0.25">
      <c r="A154" s="272"/>
      <c r="B154" s="273"/>
      <c r="C154" s="273"/>
      <c r="D154" s="273"/>
      <c r="E154" s="274"/>
      <c r="F154" s="66">
        <v>6</v>
      </c>
      <c r="G154" s="66">
        <v>7</v>
      </c>
      <c r="H154" s="66">
        <v>8</v>
      </c>
      <c r="I154" s="66">
        <v>9</v>
      </c>
      <c r="J154" s="66">
        <v>10</v>
      </c>
    </row>
    <row r="155" spans="1:10" s="69" customFormat="1" ht="15.75" thickTop="1" thickBot="1" x14ac:dyDescent="0.25">
      <c r="A155" s="272"/>
      <c r="B155" s="273"/>
      <c r="C155" s="273"/>
      <c r="D155" s="273"/>
      <c r="E155" s="274"/>
      <c r="F155" s="67" t="str">
        <f ca="1">IF('IWP06'!ContractNumber = "", "", IF('IWP06'!Std3dot6 = "", "E", 'IWP06'!Std3dot6))</f>
        <v/>
      </c>
      <c r="G155" s="67" t="str">
        <f ca="1">IF('IWP07'!ContractNumber = "", "", IF('IWP07'!Std3dot6 = "", "E", 'IWP07'!Std3dot6))</f>
        <v/>
      </c>
      <c r="H155" s="67" t="str">
        <f ca="1">IF('IWP08'!ContractNumber = "", "", IF('IWP08'!Std3dot6 = "", "E", 'IWP08'!Std3dot6))</f>
        <v/>
      </c>
      <c r="I155" s="67" t="str">
        <f ca="1">IF('IWP09'!ContractNumber = "", "", IF('IWP09'!Std3dot6 = "", "E", 'IWP09'!Std3dot6))</f>
        <v/>
      </c>
      <c r="J155" s="67" t="str">
        <f ca="1">IF('IWP10'!ContractNumber = "", "", IF('IWP10'!Std3dot6 = "", "E", 'IWP10'!Std3dot6))</f>
        <v/>
      </c>
    </row>
    <row r="156" spans="1:10" s="69" customFormat="1" ht="15.75" thickTop="1" thickBot="1" x14ac:dyDescent="0.25">
      <c r="A156" s="272"/>
      <c r="B156" s="273"/>
      <c r="C156" s="273"/>
      <c r="D156" s="273"/>
      <c r="E156" s="274"/>
      <c r="F156" s="66">
        <v>11</v>
      </c>
      <c r="G156" s="66">
        <v>12</v>
      </c>
      <c r="H156" s="66">
        <v>13</v>
      </c>
      <c r="I156" s="66">
        <v>14</v>
      </c>
      <c r="J156" s="66">
        <v>15</v>
      </c>
    </row>
    <row r="157" spans="1:10" s="69" customFormat="1" ht="15.75" thickTop="1" thickBot="1" x14ac:dyDescent="0.25">
      <c r="A157" s="272"/>
      <c r="B157" s="273"/>
      <c r="C157" s="273"/>
      <c r="D157" s="273"/>
      <c r="E157" s="274"/>
      <c r="F157" s="67" t="str">
        <f ca="1">IF('IWP11'!ContractNumber = "", "", IF('IWP11'!Std3dot6 = "", "E", 'IWP11'!Std3dot6))</f>
        <v/>
      </c>
      <c r="G157" s="67" t="str">
        <f ca="1">IF('IWP12'!ContractNumber = "", "", IF('IWP12'!Std3dot6 = "", "E", 'IWP12'!Std3dot6))</f>
        <v/>
      </c>
      <c r="H157" s="67" t="str">
        <f ca="1">IF('IWP13'!ContractNumber = "", "", IF('IWP13'!Std3dot6 = "", "E", 'IWP13'!Std3dot6))</f>
        <v/>
      </c>
      <c r="I157" s="67" t="str">
        <f ca="1">IF('IWP14'!ContractNumber = "", "", IF('IWP14'!Std3dot6 = "", "E", 'IWP14'!Std3dot6))</f>
        <v/>
      </c>
      <c r="J157" s="67" t="str">
        <f ca="1">IF('IWP15'!ContractNumber = "", "", IF('IWP15'!Std3dot6 = "", "E", 'IWP15'!Std3dot6))</f>
        <v/>
      </c>
    </row>
    <row r="158" spans="1:10" s="69" customFormat="1" ht="15.75" thickTop="1" thickBot="1" x14ac:dyDescent="0.25">
      <c r="A158" s="272"/>
      <c r="B158" s="273"/>
      <c r="C158" s="273"/>
      <c r="D158" s="273"/>
      <c r="E158" s="274"/>
      <c r="F158" s="66">
        <v>16</v>
      </c>
      <c r="G158" s="66">
        <v>17</v>
      </c>
      <c r="H158" s="66">
        <v>18</v>
      </c>
      <c r="I158" s="66">
        <v>19</v>
      </c>
      <c r="J158" s="66">
        <v>20</v>
      </c>
    </row>
    <row r="159" spans="1:10" s="69" customFormat="1" ht="15" customHeight="1" thickTop="1" thickBot="1" x14ac:dyDescent="0.25">
      <c r="A159" s="243" t="s">
        <v>460</v>
      </c>
      <c r="B159" s="292"/>
      <c r="C159" s="292"/>
      <c r="D159" s="292"/>
      <c r="E159" s="293"/>
      <c r="F159" s="67" t="str">
        <f ca="1">IF('IWP16'!ContractNumber = "", "", IF('IWP16'!Std3dot6 = "", "E", 'IWP16'!Std3dot6))</f>
        <v/>
      </c>
      <c r="G159" s="67" t="str">
        <f ca="1">IF('IWP17'!ContractNumber = "", "", IF('IWP17'!Std3dot6 = "", "E", 'IWP17'!Std3dot6))</f>
        <v/>
      </c>
      <c r="H159" s="67" t="str">
        <f ca="1">IF('IWP18'!ContractNumber = "", "", IF('IWP18'!Std3dot6 = "", "E", 'IWP18'!Std3dot6))</f>
        <v/>
      </c>
      <c r="I159" s="67" t="str">
        <f ca="1">IF('IWP19'!ContractNumber = "", "", IF('IWP19'!Std3dot6 = "", "E", 'IWP19'!Std3dot6))</f>
        <v/>
      </c>
      <c r="J159" s="67" t="str">
        <f ca="1">IF('IWP20'!ContractNumber = "", "", IF('IWP20'!Std3dot6 = "", "E", 'IWP20'!Std3dot6))</f>
        <v/>
      </c>
    </row>
    <row r="160" spans="1:10" s="69" customFormat="1" ht="15.75" thickTop="1" thickBot="1" x14ac:dyDescent="0.25">
      <c r="A160" s="243"/>
      <c r="B160" s="292"/>
      <c r="C160" s="292"/>
      <c r="D160" s="292"/>
      <c r="E160" s="293"/>
      <c r="F160" s="66">
        <v>21</v>
      </c>
      <c r="G160" s="66">
        <v>22</v>
      </c>
      <c r="H160" s="66">
        <v>23</v>
      </c>
      <c r="I160" s="66">
        <v>24</v>
      </c>
      <c r="J160" s="66">
        <v>25</v>
      </c>
    </row>
    <row r="161" spans="1:10" s="69" customFormat="1" ht="15" customHeight="1" thickTop="1" thickBot="1" x14ac:dyDescent="0.25">
      <c r="A161" s="243"/>
      <c r="B161" s="292"/>
      <c r="C161" s="292"/>
      <c r="D161" s="292"/>
      <c r="E161" s="293"/>
      <c r="F161" s="67" t="str">
        <f ca="1">IF('IWP21'!ContractNumber = "", "", IF('IWP21'!Std3dot6 = "", "E", 'IWP21'!Std3dot6))</f>
        <v/>
      </c>
      <c r="G161" s="67" t="str">
        <f ca="1">IF('IWP22'!ContractNumber = "", "", IF('IWP22'!Std3dot6 = "", "E", 'IWP22'!Std3dot6))</f>
        <v/>
      </c>
      <c r="H161" s="67" t="str">
        <f ca="1">IF('IWP23'!ContractNumber = "", "", IF('IWP23'!Std3dot6 = "", "E", 'IWP23'!Std3dot6))</f>
        <v/>
      </c>
      <c r="I161" s="67" t="str">
        <f ca="1">IF('IWP24'!ContractNumber = "", "", IF('IWP24'!Std3dot6 = "", "E", 'IWP24'!Std3dot6))</f>
        <v/>
      </c>
      <c r="J161" s="67" t="str">
        <f ca="1">IF('IWP25'!ContractNumber = "", "", IF('IWP25'!Std3dot6 = "", "E", 'IWP25'!Std3dot6))</f>
        <v/>
      </c>
    </row>
    <row r="162" spans="1:10" s="69" customFormat="1" ht="15.75" thickTop="1" thickBot="1" x14ac:dyDescent="0.25">
      <c r="A162" s="243"/>
      <c r="B162" s="292"/>
      <c r="C162" s="292"/>
      <c r="D162" s="292"/>
      <c r="E162" s="293"/>
      <c r="F162" s="66">
        <v>26</v>
      </c>
      <c r="G162" s="66">
        <v>27</v>
      </c>
      <c r="H162" s="66">
        <v>28</v>
      </c>
      <c r="I162" s="66">
        <v>29</v>
      </c>
      <c r="J162" s="66">
        <v>30</v>
      </c>
    </row>
    <row r="163" spans="1:10" s="69" customFormat="1" ht="15.75" thickTop="1" thickBot="1" x14ac:dyDescent="0.25">
      <c r="A163" s="294"/>
      <c r="B163" s="295"/>
      <c r="C163" s="295"/>
      <c r="D163" s="295"/>
      <c r="E163" s="296"/>
      <c r="F163" s="67" t="str">
        <f ca="1">IF('IWP26'!ContractNumber = "", "", IF('IWP26'!Std3dot6 = "", "E", 'IWP26'!Std3dot6))</f>
        <v/>
      </c>
      <c r="G163" s="67" t="str">
        <f ca="1">IF('IWP27'!ContractNumber = "", "", IF('IWP27'!Std3dot6 = "", "E", 'IWP27'!Std3dot6))</f>
        <v/>
      </c>
      <c r="H163" s="67" t="str">
        <f ca="1">IF('IWP28'!ContractNumber = "", "", IF('IWP28'!Std3dot6 = "", "E", 'IWP28'!Std3dot6))</f>
        <v/>
      </c>
      <c r="I163" s="67" t="str">
        <f ca="1">IF('IWP29'!ContractNumber = "", "", IF('IWP29'!Std3dot6 = "", "E", 'IWP29'!Std3dot6))</f>
        <v/>
      </c>
      <c r="J163" s="67" t="str">
        <f ca="1">IF('IWP30'!ContractNumber = "", "", IF('IWP30'!Std3dot6 = "", "E", 'IWP30'!Std3dot6))</f>
        <v/>
      </c>
    </row>
    <row r="164" spans="1:10" s="69" customFormat="1" ht="15" customHeight="1" thickTop="1" thickBot="1" x14ac:dyDescent="0.25">
      <c r="A164" s="275" t="s">
        <v>4</v>
      </c>
      <c r="B164" s="254"/>
      <c r="C164" s="254"/>
      <c r="D164" s="254"/>
      <c r="E164" s="254"/>
      <c r="F164" s="277"/>
      <c r="G164" s="240" t="s">
        <v>9</v>
      </c>
      <c r="H164" s="241"/>
      <c r="I164" s="240" t="s">
        <v>10</v>
      </c>
      <c r="J164" s="241"/>
    </row>
    <row r="165" spans="1:10" s="69" customFormat="1" ht="15.75" customHeight="1" thickTop="1" thickBot="1" x14ac:dyDescent="0.25">
      <c r="A165" s="276"/>
      <c r="B165" s="278"/>
      <c r="C165" s="278"/>
      <c r="D165" s="278"/>
      <c r="E165" s="278"/>
      <c r="F165" s="279"/>
      <c r="G165" s="280">
        <f ca="1">COUNTIF(F153:J163, "Y")</f>
        <v>0</v>
      </c>
      <c r="H165" s="280"/>
      <c r="I165" s="280">
        <f ca="1">COUNTIF(F153:J163, "N")</f>
        <v>0</v>
      </c>
      <c r="J165" s="280"/>
    </row>
    <row r="166" spans="1:10" ht="15.75" customHeight="1" thickTop="1" thickBot="1" x14ac:dyDescent="0.25">
      <c r="A166" s="297" t="s">
        <v>50</v>
      </c>
      <c r="B166" s="298"/>
      <c r="C166" s="298"/>
      <c r="D166" s="298"/>
      <c r="E166" s="298"/>
      <c r="F166" s="299"/>
      <c r="G166" s="240" t="s">
        <v>6</v>
      </c>
      <c r="H166" s="241"/>
      <c r="I166" s="240" t="s">
        <v>7</v>
      </c>
      <c r="J166" s="241"/>
    </row>
    <row r="167" spans="1:10" ht="15.75" customHeight="1" thickTop="1" thickBot="1" x14ac:dyDescent="0.25">
      <c r="A167" s="300"/>
      <c r="B167" s="301"/>
      <c r="C167" s="301"/>
      <c r="D167" s="301"/>
      <c r="E167" s="301"/>
      <c r="F167" s="302"/>
      <c r="G167" s="252">
        <f ca="1">SUM(G137,G123,G109,G95,G151,G165)</f>
        <v>0</v>
      </c>
      <c r="H167" s="253"/>
      <c r="I167" s="252">
        <f ca="1">SUM(I137,I123,I109,I95,I151,I165)</f>
        <v>0</v>
      </c>
      <c r="J167" s="253"/>
    </row>
    <row r="168" spans="1:10" ht="15.75" customHeight="1" thickTop="1" x14ac:dyDescent="0.2">
      <c r="A168" s="257" t="s">
        <v>11</v>
      </c>
      <c r="B168" s="258"/>
      <c r="C168" s="258"/>
      <c r="D168" s="258"/>
      <c r="E168" s="258"/>
      <c r="F168" s="258"/>
      <c r="G168" s="258"/>
      <c r="H168" s="258"/>
      <c r="I168" s="258"/>
      <c r="J168" s="259"/>
    </row>
    <row r="169" spans="1:10" ht="15.75" customHeight="1" thickBot="1" x14ac:dyDescent="0.25">
      <c r="A169" s="260" t="s">
        <v>55</v>
      </c>
      <c r="B169" s="261"/>
      <c r="C169" s="261"/>
      <c r="D169" s="261"/>
      <c r="E169" s="261"/>
      <c r="F169" s="261"/>
      <c r="G169" s="261"/>
      <c r="H169" s="261"/>
      <c r="I169" s="261"/>
      <c r="J169" s="262"/>
    </row>
    <row r="170" spans="1:10" ht="15.75" customHeight="1" thickTop="1" thickBot="1" x14ac:dyDescent="0.25">
      <c r="A170" s="263" t="s">
        <v>357</v>
      </c>
      <c r="B170" s="264"/>
      <c r="C170" s="264"/>
      <c r="D170" s="264"/>
      <c r="E170" s="265"/>
      <c r="F170" s="66">
        <v>1</v>
      </c>
      <c r="G170" s="66">
        <v>2</v>
      </c>
      <c r="H170" s="66">
        <v>3</v>
      </c>
      <c r="I170" s="66">
        <v>4</v>
      </c>
      <c r="J170" s="66">
        <v>5</v>
      </c>
    </row>
    <row r="171" spans="1:10" ht="15.75" customHeight="1" thickTop="1" thickBot="1" x14ac:dyDescent="0.25">
      <c r="A171" s="266"/>
      <c r="B171" s="267"/>
      <c r="C171" s="267"/>
      <c r="D171" s="267"/>
      <c r="E171" s="268"/>
      <c r="F171" s="67" t="str">
        <f ca="1">IF('IWP01'!ContractNumber = "", "", IF('IWP01'!Std4dot1 = "", "E", 'IWP01'!Std4dot1))</f>
        <v/>
      </c>
      <c r="G171" s="67" t="str">
        <f ca="1">IF('IWP02'!ContractNumber = "", "", IF('IWP02'!Std4dot1 = "", "E", 'IWP02'!Std4dot1))</f>
        <v/>
      </c>
      <c r="H171" s="67" t="str">
        <f ca="1">IF('IWP03'!ContractNumber = "", "", IF('IWP03'!Std4dot1 = "", "E", 'IWP03'!Std4dot1))</f>
        <v/>
      </c>
      <c r="I171" s="67" t="str">
        <f ca="1">IF('IWP04'!ContractNumber = "", "", IF('IWP04'!Std4dot1 = "", "E", 'IWP04'!Std4dot1))</f>
        <v/>
      </c>
      <c r="J171" s="67" t="str">
        <f ca="1">IF('IWP05'!ContractNumber = "", "", IF('IWP05'!Std4dot1 = "", "E", 'IWP05'!Std4dot1))</f>
        <v/>
      </c>
    </row>
    <row r="172" spans="1:10" ht="15.75" customHeight="1" thickTop="1" thickBot="1" x14ac:dyDescent="0.25">
      <c r="A172" s="266"/>
      <c r="B172" s="267"/>
      <c r="C172" s="267"/>
      <c r="D172" s="267"/>
      <c r="E172" s="268"/>
      <c r="F172" s="66">
        <v>6</v>
      </c>
      <c r="G172" s="66">
        <v>7</v>
      </c>
      <c r="H172" s="66">
        <v>8</v>
      </c>
      <c r="I172" s="66">
        <v>9</v>
      </c>
      <c r="J172" s="66">
        <v>10</v>
      </c>
    </row>
    <row r="173" spans="1:10" ht="15.75" customHeight="1" thickTop="1" thickBot="1" x14ac:dyDescent="0.25">
      <c r="A173" s="266"/>
      <c r="B173" s="267"/>
      <c r="C173" s="267"/>
      <c r="D173" s="267"/>
      <c r="E173" s="268"/>
      <c r="F173" s="67" t="str">
        <f ca="1">IF('IWP06'!ContractNumber = "", "", IF('IWP06'!Std4dot1 = "", "E", 'IWP06'!Std4dot1))</f>
        <v/>
      </c>
      <c r="G173" s="67" t="str">
        <f ca="1">IF('IWP07'!ContractNumber = "", "", IF('IWP07'!Std4dot1 = "", "E", 'IWP07'!Std4dot1))</f>
        <v/>
      </c>
      <c r="H173" s="67" t="str">
        <f ca="1">IF('IWP08'!ContractNumber = "", "", IF('IWP08'!Std4dot1 = "", "E", 'IWP08'!Std4dot1))</f>
        <v/>
      </c>
      <c r="I173" s="67" t="str">
        <f ca="1">IF('IWP09'!ContractNumber = "", "", IF('IWP09'!Std4dot1 = "", "E", 'IWP09'!Std4dot1))</f>
        <v/>
      </c>
      <c r="J173" s="67" t="str">
        <f ca="1">IF('IWP10'!ContractNumber = "", "", IF('IWP10'!Std4dot1 = "", "E", 'IWP10'!Std4dot1))</f>
        <v/>
      </c>
    </row>
    <row r="174" spans="1:10" ht="15.75" customHeight="1" thickTop="1" thickBot="1" x14ac:dyDescent="0.25">
      <c r="A174" s="266"/>
      <c r="B174" s="267"/>
      <c r="C174" s="267"/>
      <c r="D174" s="267"/>
      <c r="E174" s="268"/>
      <c r="F174" s="66">
        <v>11</v>
      </c>
      <c r="G174" s="66">
        <v>12</v>
      </c>
      <c r="H174" s="66">
        <v>13</v>
      </c>
      <c r="I174" s="66">
        <v>14</v>
      </c>
      <c r="J174" s="66">
        <v>15</v>
      </c>
    </row>
    <row r="175" spans="1:10" ht="15.75" customHeight="1" thickTop="1" thickBot="1" x14ac:dyDescent="0.25">
      <c r="A175" s="266"/>
      <c r="B175" s="267"/>
      <c r="C175" s="267"/>
      <c r="D175" s="267"/>
      <c r="E175" s="268"/>
      <c r="F175" s="67" t="str">
        <f ca="1">IF('IWP11'!ContractNumber = "", "", IF('IWP11'!Std4dot1 = "", "E", 'IWP11'!Std4dot1))</f>
        <v/>
      </c>
      <c r="G175" s="67" t="str">
        <f ca="1">IF('IWP12'!ContractNumber = "", "", IF('IWP12'!Std4dot1 = "", "E", 'IWP12'!Std4dot1))</f>
        <v/>
      </c>
      <c r="H175" s="67" t="str">
        <f ca="1">IF('IWP13'!ContractNumber = "", "", IF('IWP13'!Std4dot1 = "", "E", 'IWP13'!Std4dot1))</f>
        <v/>
      </c>
      <c r="I175" s="67" t="str">
        <f ca="1">IF('IWP14'!ContractNumber = "", "", IF('IWP14'!Std4dot1 = "", "E", 'IWP14'!Std4dot1))</f>
        <v/>
      </c>
      <c r="J175" s="67" t="str">
        <f ca="1">IF('IWP15'!ContractNumber = "", "", IF('IWP15'!Std4dot1 = "", "E", 'IWP15'!Std4dot1))</f>
        <v/>
      </c>
    </row>
    <row r="176" spans="1:10" ht="15.75" customHeight="1" thickTop="1" thickBot="1" x14ac:dyDescent="0.25">
      <c r="A176" s="266"/>
      <c r="B176" s="267"/>
      <c r="C176" s="267"/>
      <c r="D176" s="267"/>
      <c r="E176" s="268"/>
      <c r="F176" s="66">
        <v>16</v>
      </c>
      <c r="G176" s="66">
        <v>17</v>
      </c>
      <c r="H176" s="66">
        <v>18</v>
      </c>
      <c r="I176" s="66">
        <v>19</v>
      </c>
      <c r="J176" s="66">
        <v>20</v>
      </c>
    </row>
    <row r="177" spans="1:10" ht="15.75" customHeight="1" thickTop="1" thickBot="1" x14ac:dyDescent="0.25">
      <c r="A177" s="266"/>
      <c r="B177" s="267"/>
      <c r="C177" s="267"/>
      <c r="D177" s="267"/>
      <c r="E177" s="268"/>
      <c r="F177" s="67" t="str">
        <f ca="1">IF('IWP16'!ContractNumber = "", "", IF('IWP16'!Std4dot1 = "", "E", 'IWP16'!Std4dot1))</f>
        <v/>
      </c>
      <c r="G177" s="67" t="str">
        <f ca="1">IF('IWP17'!ContractNumber = "", "", IF('IWP17'!Std4dot1 = "", "E", 'IWP17'!Std4dot1))</f>
        <v/>
      </c>
      <c r="H177" s="67" t="str">
        <f ca="1">IF('IWP18'!ContractNumber = "", "", IF('IWP18'!Std4dot1 = "", "E", 'IWP18'!Std4dot1))</f>
        <v/>
      </c>
      <c r="I177" s="67" t="str">
        <f ca="1">IF('IWP19'!ContractNumber = "", "", IF('IWP19'!Std4dot1 = "", "E", 'IWP19'!Std4dot1))</f>
        <v/>
      </c>
      <c r="J177" s="67" t="str">
        <f ca="1">IF('IWP20'!ContractNumber = "", "", IF('IWP20'!Std4dot1 = "", "E", 'IWP20'!Std4dot1))</f>
        <v/>
      </c>
    </row>
    <row r="178" spans="1:10" ht="15.75" customHeight="1" thickTop="1" thickBot="1" x14ac:dyDescent="0.25">
      <c r="A178" s="243" t="s">
        <v>465</v>
      </c>
      <c r="B178" s="244"/>
      <c r="C178" s="244"/>
      <c r="D178" s="244"/>
      <c r="E178" s="245"/>
      <c r="F178" s="66">
        <v>21</v>
      </c>
      <c r="G178" s="66">
        <v>22</v>
      </c>
      <c r="H178" s="66">
        <v>23</v>
      </c>
      <c r="I178" s="66">
        <v>24</v>
      </c>
      <c r="J178" s="66">
        <v>25</v>
      </c>
    </row>
    <row r="179" spans="1:10" ht="15.75" customHeight="1" thickTop="1" thickBot="1" x14ac:dyDescent="0.25">
      <c r="A179" s="246"/>
      <c r="B179" s="247"/>
      <c r="C179" s="247"/>
      <c r="D179" s="247"/>
      <c r="E179" s="248"/>
      <c r="F179" s="67" t="str">
        <f ca="1">IF('IWP21'!ContractNumber = "", "", IF('IWP21'!Std4dot1 = "", "E", 'IWP21'!Std4dot1))</f>
        <v/>
      </c>
      <c r="G179" s="67" t="str">
        <f ca="1">IF('IWP22'!ContractNumber = "", "", IF('IWP22'!Std4dot1 = "", "E", 'IWP22'!Std4dot1))</f>
        <v/>
      </c>
      <c r="H179" s="67" t="str">
        <f ca="1">IF('IWP23'!ContractNumber = "", "", IF('IWP23'!Std4dot1 = "", "E", 'IWP23'!Std4dot1))</f>
        <v/>
      </c>
      <c r="I179" s="67" t="str">
        <f ca="1">IF('IWP24'!ContractNumber = "", "", IF('IWP24'!Std4dot1 = "", "E", 'IWP24'!Std4dot1))</f>
        <v/>
      </c>
      <c r="J179" s="67" t="str">
        <f ca="1">IF('IWP25'!ContractNumber = "", "", IF('IWP25'!Std4dot1 = "", "E", 'IWP25'!Std4dot1))</f>
        <v/>
      </c>
    </row>
    <row r="180" spans="1:10" ht="15.75" customHeight="1" thickTop="1" thickBot="1" x14ac:dyDescent="0.25">
      <c r="A180" s="246"/>
      <c r="B180" s="247"/>
      <c r="C180" s="247"/>
      <c r="D180" s="247"/>
      <c r="E180" s="248"/>
      <c r="F180" s="66">
        <v>26</v>
      </c>
      <c r="G180" s="66">
        <v>27</v>
      </c>
      <c r="H180" s="66">
        <v>28</v>
      </c>
      <c r="I180" s="66">
        <v>29</v>
      </c>
      <c r="J180" s="66">
        <v>30</v>
      </c>
    </row>
    <row r="181" spans="1:10" ht="15.75" customHeight="1" thickTop="1" thickBot="1" x14ac:dyDescent="0.25">
      <c r="A181" s="249"/>
      <c r="B181" s="250"/>
      <c r="C181" s="250"/>
      <c r="D181" s="250"/>
      <c r="E181" s="251"/>
      <c r="F181" s="67" t="str">
        <f ca="1">IF('IWP26'!ContractNumber = "", "", IF('IWP26'!Std4dot1 = "", "E", 'IWP26'!Std4dot1))</f>
        <v/>
      </c>
      <c r="G181" s="67" t="str">
        <f ca="1">IF('IWP27'!ContractNumber = "", "", IF('IWP27'!Std4dot1 = "", "E", 'IWP27'!Std4dot1))</f>
        <v/>
      </c>
      <c r="H181" s="67" t="str">
        <f ca="1">IF('IWP28'!ContractNumber = "", "", IF('IWP28'!Std4dot1 = "", "E", 'IWP28'!Std4dot1))</f>
        <v/>
      </c>
      <c r="I181" s="67" t="str">
        <f ca="1">IF('IWP29'!ContractNumber = "", "", IF('IWP29'!Std4dot1 = "", "E", 'IWP29'!Std4dot1))</f>
        <v/>
      </c>
      <c r="J181" s="67" t="str">
        <f ca="1">IF('IWP30'!ContractNumber = "", "", IF('IWP30'!Std4dot1 = "", "E", 'IWP30'!Std4dot1))</f>
        <v/>
      </c>
    </row>
    <row r="182" spans="1:10" ht="26.25" customHeight="1" thickTop="1" thickBot="1" x14ac:dyDescent="0.25">
      <c r="A182" s="27" t="s">
        <v>4</v>
      </c>
      <c r="B182" s="254"/>
      <c r="C182" s="255"/>
      <c r="D182" s="255"/>
      <c r="E182" s="255"/>
      <c r="F182" s="256"/>
      <c r="G182" s="240" t="s">
        <v>6</v>
      </c>
      <c r="H182" s="241"/>
      <c r="I182" s="240" t="s">
        <v>7</v>
      </c>
      <c r="J182" s="241"/>
    </row>
    <row r="183" spans="1:10" ht="26.25" customHeight="1" thickTop="1" thickBot="1" x14ac:dyDescent="0.25">
      <c r="A183" s="237" t="s">
        <v>11</v>
      </c>
      <c r="B183" s="238"/>
      <c r="C183" s="238" t="s">
        <v>11</v>
      </c>
      <c r="D183" s="238"/>
      <c r="E183" s="238"/>
      <c r="F183" s="239"/>
      <c r="G183" s="242">
        <f ca="1">COUNTIF(F171:J181, "Y")</f>
        <v>0</v>
      </c>
      <c r="H183" s="242"/>
      <c r="I183" s="242">
        <f ca="1">COUNTIF(F171:J181, "N")</f>
        <v>0</v>
      </c>
      <c r="J183" s="242"/>
    </row>
    <row r="184" spans="1:10" ht="15" thickTop="1" x14ac:dyDescent="0.2"/>
  </sheetData>
  <sheetProtection password="A541" sheet="1" objects="1" scenarios="1" selectLockedCells="1"/>
  <customSheetViews>
    <customSheetView guid="{F83970F9-419C-4E2C-9CF5-F83A5A5EE93C}">
      <selection activeCell="B4" sqref="B4"/>
      <rowBreaks count="2" manualBreakCount="2">
        <brk id="63" max="16383" man="1"/>
        <brk id="109" max="16383" man="1"/>
      </rowBreaks>
      <pageMargins left="0.5" right="0.5" top="0.75" bottom="0.75" header="0.25" footer="0.25"/>
      <printOptions horizontalCentered="1"/>
      <pageSetup scale="83" fitToHeight="7" orientation="portrait" r:id="rId1"/>
      <headerFooter>
        <oddHeader>&amp;L&amp;8Texas Department Of Aging
and Disability Services&amp;C&amp;"Arial,Bold"&amp;12TRANSITION ASSISTANCE SERVICES (TAS)
MONITORING WORKBOOK
&amp;R&amp;8Form TBD
Page &amp;P</oddHeader>
      </headerFooter>
    </customSheetView>
    <customSheetView guid="{06D05541-CF5B-4B58-B76F-B2123A039153}">
      <selection activeCell="A2" sqref="A2:E2"/>
      <rowBreaks count="2" manualBreakCount="2">
        <brk id="38" max="16383" man="1"/>
        <brk id="84" max="16383" man="1"/>
      </rowBreaks>
      <pageMargins left="0.5" right="0.5" top="0.75" bottom="0.75" header="0.25" footer="0.25"/>
      <printOptions horizontalCentered="1"/>
      <pageSetup scale="83" fitToHeight="7" orientation="portrait" r:id="rId2"/>
      <headerFooter>
        <oddHeader>&amp;L&amp;8Texas Department Of Aging
and Disability Services&amp;C&amp;"Arial,Bold"&amp;12TRANSITION ASSISTANCE SERVICES (TAS)
MONITORING WORKBOOK
&amp;R&amp;8Form TBD
Page &amp;P</oddHeader>
      </headerFooter>
    </customSheetView>
  </customSheetViews>
  <mergeCells count="155">
    <mergeCell ref="B150:F151"/>
    <mergeCell ref="G150:H150"/>
    <mergeCell ref="I150:J150"/>
    <mergeCell ref="G151:H151"/>
    <mergeCell ref="I151:J151"/>
    <mergeCell ref="A152:E158"/>
    <mergeCell ref="A159:E163"/>
    <mergeCell ref="A164:A165"/>
    <mergeCell ref="B164:F165"/>
    <mergeCell ref="G164:H164"/>
    <mergeCell ref="I164:J164"/>
    <mergeCell ref="G165:H165"/>
    <mergeCell ref="I165:J165"/>
    <mergeCell ref="A138:E144"/>
    <mergeCell ref="I3:J3"/>
    <mergeCell ref="F6:J6"/>
    <mergeCell ref="A3:B3"/>
    <mergeCell ref="C3:D3"/>
    <mergeCell ref="C4:D4"/>
    <mergeCell ref="C5:D5"/>
    <mergeCell ref="E3:F3"/>
    <mergeCell ref="E4:F4"/>
    <mergeCell ref="E5:F5"/>
    <mergeCell ref="G3:H3"/>
    <mergeCell ref="G4:H4"/>
    <mergeCell ref="G5:H5"/>
    <mergeCell ref="B62:F63"/>
    <mergeCell ref="G62:H62"/>
    <mergeCell ref="I62:J62"/>
    <mergeCell ref="A22:H22"/>
    <mergeCell ref="A23:H23"/>
    <mergeCell ref="A24:H24"/>
    <mergeCell ref="A20:H20"/>
    <mergeCell ref="A46:H47"/>
    <mergeCell ref="A48:H48"/>
    <mergeCell ref="G63:H63"/>
    <mergeCell ref="I63:J63"/>
    <mergeCell ref="I45:I47"/>
    <mergeCell ref="A9:J9"/>
    <mergeCell ref="A10:J10"/>
    <mergeCell ref="J45:J47"/>
    <mergeCell ref="A45:H45"/>
    <mergeCell ref="A21:H21"/>
    <mergeCell ref="A29:H29"/>
    <mergeCell ref="I29:J37"/>
    <mergeCell ref="A30:H30"/>
    <mergeCell ref="A31:H31"/>
    <mergeCell ref="A32:H32"/>
    <mergeCell ref="A33:H33"/>
    <mergeCell ref="A34:H34"/>
    <mergeCell ref="A35:H35"/>
    <mergeCell ref="B36:H37"/>
    <mergeCell ref="A36:A37"/>
    <mergeCell ref="A6:B6"/>
    <mergeCell ref="C6:E6"/>
    <mergeCell ref="A27:H27"/>
    <mergeCell ref="I11:J13"/>
    <mergeCell ref="A11:H11"/>
    <mergeCell ref="A12:H12"/>
    <mergeCell ref="A38:H38"/>
    <mergeCell ref="I38:J44"/>
    <mergeCell ref="A42:H42"/>
    <mergeCell ref="A39:H39"/>
    <mergeCell ref="A40:H40"/>
    <mergeCell ref="A41:H41"/>
    <mergeCell ref="A25:H25"/>
    <mergeCell ref="A26:H26"/>
    <mergeCell ref="A43:A44"/>
    <mergeCell ref="B43:H44"/>
    <mergeCell ref="A16:H16"/>
    <mergeCell ref="A17:H17"/>
    <mergeCell ref="A18:H18"/>
    <mergeCell ref="A19:H19"/>
    <mergeCell ref="I14:J19"/>
    <mergeCell ref="A1:E1"/>
    <mergeCell ref="F1:G1"/>
    <mergeCell ref="H1:J1"/>
    <mergeCell ref="A2:E2"/>
    <mergeCell ref="F2:G2"/>
    <mergeCell ref="H2:J2"/>
    <mergeCell ref="A50:E59"/>
    <mergeCell ref="A60:E61"/>
    <mergeCell ref="A78:F79"/>
    <mergeCell ref="A7:J7"/>
    <mergeCell ref="B8:J8"/>
    <mergeCell ref="A13:H13"/>
    <mergeCell ref="A14:H14"/>
    <mergeCell ref="A15:H15"/>
    <mergeCell ref="A49:J49"/>
    <mergeCell ref="A76:A77"/>
    <mergeCell ref="B76:F77"/>
    <mergeCell ref="G76:H76"/>
    <mergeCell ref="I76:J76"/>
    <mergeCell ref="G77:H77"/>
    <mergeCell ref="I77:J77"/>
    <mergeCell ref="A62:A63"/>
    <mergeCell ref="I20:J28"/>
    <mergeCell ref="A28:H28"/>
    <mergeCell ref="A110:E117"/>
    <mergeCell ref="G78:H78"/>
    <mergeCell ref="I78:J78"/>
    <mergeCell ref="G79:H79"/>
    <mergeCell ref="I79:J79"/>
    <mergeCell ref="A131:E135"/>
    <mergeCell ref="A166:F167"/>
    <mergeCell ref="A94:A95"/>
    <mergeCell ref="B94:F95"/>
    <mergeCell ref="G94:H94"/>
    <mergeCell ref="A122:A123"/>
    <mergeCell ref="B122:F123"/>
    <mergeCell ref="G122:H122"/>
    <mergeCell ref="G123:H123"/>
    <mergeCell ref="G95:H95"/>
    <mergeCell ref="A108:A109"/>
    <mergeCell ref="B108:F109"/>
    <mergeCell ref="G108:H108"/>
    <mergeCell ref="I108:J108"/>
    <mergeCell ref="G109:H109"/>
    <mergeCell ref="I109:J109"/>
    <mergeCell ref="A103:E107"/>
    <mergeCell ref="A145:E149"/>
    <mergeCell ref="A150:A151"/>
    <mergeCell ref="A71:E75"/>
    <mergeCell ref="A64:E70"/>
    <mergeCell ref="A96:E102"/>
    <mergeCell ref="A81:J81"/>
    <mergeCell ref="A82:E89"/>
    <mergeCell ref="A90:E93"/>
    <mergeCell ref="I94:J94"/>
    <mergeCell ref="I95:J95"/>
    <mergeCell ref="A80:J80"/>
    <mergeCell ref="A183:F183"/>
    <mergeCell ref="G182:H182"/>
    <mergeCell ref="G183:H183"/>
    <mergeCell ref="I182:J182"/>
    <mergeCell ref="I183:J183"/>
    <mergeCell ref="A118:E121"/>
    <mergeCell ref="I167:J167"/>
    <mergeCell ref="G167:H167"/>
    <mergeCell ref="I136:J136"/>
    <mergeCell ref="B182:F182"/>
    <mergeCell ref="A168:J168"/>
    <mergeCell ref="A169:J169"/>
    <mergeCell ref="A170:E177"/>
    <mergeCell ref="A178:E181"/>
    <mergeCell ref="A124:E130"/>
    <mergeCell ref="G166:H166"/>
    <mergeCell ref="I166:J166"/>
    <mergeCell ref="A136:A137"/>
    <mergeCell ref="B136:F137"/>
    <mergeCell ref="G136:H136"/>
    <mergeCell ref="G137:H137"/>
    <mergeCell ref="I137:J137"/>
    <mergeCell ref="I122:J122"/>
    <mergeCell ref="I123:J123"/>
  </mergeCells>
  <conditionalFormatting sqref="A1:E1">
    <cfRule type="cellIs" dxfId="56" priority="77" operator="equal">
      <formula>"E"</formula>
    </cfRule>
  </conditionalFormatting>
  <conditionalFormatting sqref="F51:J51">
    <cfRule type="cellIs" dxfId="55" priority="69" operator="equal">
      <formula>"E"</formula>
    </cfRule>
  </conditionalFormatting>
  <conditionalFormatting sqref="F121:J121">
    <cfRule type="cellIs" dxfId="54" priority="25" operator="equal">
      <formula>"E"</formula>
    </cfRule>
  </conditionalFormatting>
  <conditionalFormatting sqref="F125:J125">
    <cfRule type="cellIs" dxfId="53" priority="24" operator="equal">
      <formula>"E"</formula>
    </cfRule>
  </conditionalFormatting>
  <conditionalFormatting sqref="F113:J113">
    <cfRule type="cellIs" dxfId="52" priority="29" operator="equal">
      <formula>"E"</formula>
    </cfRule>
  </conditionalFormatting>
  <conditionalFormatting sqref="F87:J87">
    <cfRule type="cellIs" dxfId="51" priority="40" operator="equal">
      <formula>"E"</formula>
    </cfRule>
  </conditionalFormatting>
  <conditionalFormatting sqref="F61:J61">
    <cfRule type="cellIs" dxfId="50" priority="55" operator="equal">
      <formula>"E"</formula>
    </cfRule>
  </conditionalFormatting>
  <conditionalFormatting sqref="F53:J53">
    <cfRule type="cellIs" dxfId="49" priority="59" operator="equal">
      <formula>"E"</formula>
    </cfRule>
  </conditionalFormatting>
  <conditionalFormatting sqref="F55:J55">
    <cfRule type="cellIs" dxfId="48" priority="58" operator="equal">
      <formula>"E"</formula>
    </cfRule>
  </conditionalFormatting>
  <conditionalFormatting sqref="F57:J57">
    <cfRule type="cellIs" dxfId="47" priority="57" operator="equal">
      <formula>"E"</formula>
    </cfRule>
  </conditionalFormatting>
  <conditionalFormatting sqref="F59:J59">
    <cfRule type="cellIs" dxfId="46" priority="56" operator="equal">
      <formula>"E"</formula>
    </cfRule>
  </conditionalFormatting>
  <conditionalFormatting sqref="F65:J65">
    <cfRule type="cellIs" dxfId="45" priority="54" operator="equal">
      <formula>"E"</formula>
    </cfRule>
  </conditionalFormatting>
  <conditionalFormatting sqref="F67:J67">
    <cfRule type="cellIs" dxfId="44" priority="53" operator="equal">
      <formula>"E"</formula>
    </cfRule>
  </conditionalFormatting>
  <conditionalFormatting sqref="F69:J69">
    <cfRule type="cellIs" dxfId="43" priority="52" operator="equal">
      <formula>"E"</formula>
    </cfRule>
  </conditionalFormatting>
  <conditionalFormatting sqref="F71:J71">
    <cfRule type="cellIs" dxfId="42" priority="51" operator="equal">
      <formula>"E"</formula>
    </cfRule>
  </conditionalFormatting>
  <conditionalFormatting sqref="F73:J73">
    <cfRule type="cellIs" dxfId="41" priority="50" operator="equal">
      <formula>"E"</formula>
    </cfRule>
  </conditionalFormatting>
  <conditionalFormatting sqref="F75:J75">
    <cfRule type="cellIs" dxfId="40" priority="49" operator="equal">
      <formula>"E"</formula>
    </cfRule>
  </conditionalFormatting>
  <conditionalFormatting sqref="F171:J171">
    <cfRule type="cellIs" dxfId="39" priority="18" operator="equal">
      <formula>"E"</formula>
    </cfRule>
  </conditionalFormatting>
  <conditionalFormatting sqref="F173:J173">
    <cfRule type="cellIs" dxfId="38" priority="17" operator="equal">
      <formula>"E"</formula>
    </cfRule>
  </conditionalFormatting>
  <conditionalFormatting sqref="F175:J175">
    <cfRule type="cellIs" dxfId="37" priority="16" operator="equal">
      <formula>"E"</formula>
    </cfRule>
  </conditionalFormatting>
  <conditionalFormatting sqref="F177:J177">
    <cfRule type="cellIs" dxfId="36" priority="15" operator="equal">
      <formula>"E"</formula>
    </cfRule>
  </conditionalFormatting>
  <conditionalFormatting sqref="F179:J179">
    <cfRule type="cellIs" dxfId="35" priority="14" operator="equal">
      <formula>"E"</formula>
    </cfRule>
  </conditionalFormatting>
  <conditionalFormatting sqref="F181:J181">
    <cfRule type="cellIs" dxfId="34" priority="13" operator="equal">
      <formula>"E"</formula>
    </cfRule>
  </conditionalFormatting>
  <conditionalFormatting sqref="F83:J83">
    <cfRule type="cellIs" dxfId="33" priority="42" operator="equal">
      <formula>"E"</formula>
    </cfRule>
  </conditionalFormatting>
  <conditionalFormatting sqref="F85:J85">
    <cfRule type="cellIs" dxfId="32" priority="41" operator="equal">
      <formula>"E"</formula>
    </cfRule>
  </conditionalFormatting>
  <conditionalFormatting sqref="F89:J89">
    <cfRule type="cellIs" dxfId="31" priority="39" operator="equal">
      <formula>"E"</formula>
    </cfRule>
  </conditionalFormatting>
  <conditionalFormatting sqref="F91:J91">
    <cfRule type="cellIs" dxfId="30" priority="38" operator="equal">
      <formula>"E"</formula>
    </cfRule>
  </conditionalFormatting>
  <conditionalFormatting sqref="F93:J93">
    <cfRule type="cellIs" dxfId="29" priority="37" operator="equal">
      <formula>"E"</formula>
    </cfRule>
  </conditionalFormatting>
  <conditionalFormatting sqref="F97:J97">
    <cfRule type="cellIs" dxfId="28" priority="36" operator="equal">
      <formula>"E"</formula>
    </cfRule>
  </conditionalFormatting>
  <conditionalFormatting sqref="F99:J99">
    <cfRule type="cellIs" dxfId="27" priority="35" operator="equal">
      <formula>"E"</formula>
    </cfRule>
  </conditionalFormatting>
  <conditionalFormatting sqref="F101:J101">
    <cfRule type="cellIs" dxfId="26" priority="34" operator="equal">
      <formula>"E"</formula>
    </cfRule>
  </conditionalFormatting>
  <conditionalFormatting sqref="F103:J103">
    <cfRule type="cellIs" dxfId="25" priority="33" operator="equal">
      <formula>"E"</formula>
    </cfRule>
  </conditionalFormatting>
  <conditionalFormatting sqref="F105:J105">
    <cfRule type="cellIs" dxfId="24" priority="32" operator="equal">
      <formula>"E"</formula>
    </cfRule>
  </conditionalFormatting>
  <conditionalFormatting sqref="F107:J107">
    <cfRule type="cellIs" dxfId="23" priority="31" operator="equal">
      <formula>"E"</formula>
    </cfRule>
  </conditionalFormatting>
  <conditionalFormatting sqref="F111:J111">
    <cfRule type="cellIs" dxfId="22" priority="30" operator="equal">
      <formula>"E"</formula>
    </cfRule>
  </conditionalFormatting>
  <conditionalFormatting sqref="F115:J115">
    <cfRule type="cellIs" dxfId="21" priority="28" operator="equal">
      <formula>"E"</formula>
    </cfRule>
  </conditionalFormatting>
  <conditionalFormatting sqref="F117:J117">
    <cfRule type="cellIs" dxfId="20" priority="27" operator="equal">
      <formula>"E"</formula>
    </cfRule>
  </conditionalFormatting>
  <conditionalFormatting sqref="F119:J119">
    <cfRule type="cellIs" dxfId="19" priority="26" operator="equal">
      <formula>"E"</formula>
    </cfRule>
  </conditionalFormatting>
  <conditionalFormatting sqref="F127:J127">
    <cfRule type="cellIs" dxfId="18" priority="23" operator="equal">
      <formula>"E"</formula>
    </cfRule>
  </conditionalFormatting>
  <conditionalFormatting sqref="F129:J129">
    <cfRule type="cellIs" dxfId="17" priority="22" operator="equal">
      <formula>"E"</formula>
    </cfRule>
  </conditionalFormatting>
  <conditionalFormatting sqref="F131:J131">
    <cfRule type="cellIs" dxfId="16" priority="21" operator="equal">
      <formula>"E"</formula>
    </cfRule>
  </conditionalFormatting>
  <conditionalFormatting sqref="F133:J133">
    <cfRule type="cellIs" dxfId="15" priority="20" operator="equal">
      <formula>"E"</formula>
    </cfRule>
  </conditionalFormatting>
  <conditionalFormatting sqref="F135:J135">
    <cfRule type="cellIs" dxfId="14" priority="19" operator="equal">
      <formula>"E"</formula>
    </cfRule>
  </conditionalFormatting>
  <conditionalFormatting sqref="F139:J139">
    <cfRule type="cellIs" dxfId="13" priority="12" operator="equal">
      <formula>"E"</formula>
    </cfRule>
  </conditionalFormatting>
  <conditionalFormatting sqref="F141:J141">
    <cfRule type="cellIs" dxfId="12" priority="11" operator="equal">
      <formula>"E"</formula>
    </cfRule>
  </conditionalFormatting>
  <conditionalFormatting sqref="F143:J143">
    <cfRule type="cellIs" dxfId="11" priority="10" operator="equal">
      <formula>"E"</formula>
    </cfRule>
  </conditionalFormatting>
  <conditionalFormatting sqref="F145:J145">
    <cfRule type="cellIs" dxfId="10" priority="9" operator="equal">
      <formula>"E"</formula>
    </cfRule>
  </conditionalFormatting>
  <conditionalFormatting sqref="F147:J147">
    <cfRule type="cellIs" dxfId="9" priority="8" operator="equal">
      <formula>"E"</formula>
    </cfRule>
  </conditionalFormatting>
  <conditionalFormatting sqref="F149:J149">
    <cfRule type="cellIs" dxfId="8" priority="7" operator="equal">
      <formula>"E"</formula>
    </cfRule>
  </conditionalFormatting>
  <conditionalFormatting sqref="F153:J153">
    <cfRule type="cellIs" dxfId="7" priority="6" operator="equal">
      <formula>"E"</formula>
    </cfRule>
  </conditionalFormatting>
  <conditionalFormatting sqref="F155:J155">
    <cfRule type="cellIs" dxfId="6" priority="5" operator="equal">
      <formula>"E"</formula>
    </cfRule>
  </conditionalFormatting>
  <conditionalFormatting sqref="F157:J157">
    <cfRule type="cellIs" dxfId="5" priority="4" operator="equal">
      <formula>"E"</formula>
    </cfRule>
  </conditionalFormatting>
  <conditionalFormatting sqref="F159:J159">
    <cfRule type="cellIs" dxfId="4" priority="3" operator="equal">
      <formula>"E"</formula>
    </cfRule>
  </conditionalFormatting>
  <conditionalFormatting sqref="F161:J161">
    <cfRule type="cellIs" dxfId="3" priority="2" operator="equal">
      <formula>"E"</formula>
    </cfRule>
  </conditionalFormatting>
  <conditionalFormatting sqref="F163:J163">
    <cfRule type="cellIs" dxfId="2" priority="1" operator="equal">
      <formula>"E"</formula>
    </cfRule>
  </conditionalFormatting>
  <dataValidations count="9">
    <dataValidation type="textLength" operator="lessThanOrEqual" allowBlank="1" showInputMessage="1" showErrorMessage="1" sqref="B94 B136 B62 B76 B122 B108 B150 B164">
      <formula1>1024</formula1>
    </dataValidation>
    <dataValidation type="list" showInputMessage="1" showErrorMessage="1" sqref="H2:J2">
      <formula1>"STANDARD-FORMAL,STANDARD-INTERMITTENT,PROVISIONAL-FORMAL,PROVISIONAL-INTERMITTENT,ADMINISTRATIVE,COMPLAINT,CLOSE OUT"</formula1>
    </dataValidation>
    <dataValidation type="list" allowBlank="1" showInputMessage="1" showErrorMessage="1" sqref="F2:G2">
      <formula1>"FULL,TARGETED"</formula1>
    </dataValidation>
    <dataValidation type="list" allowBlank="1" showInputMessage="1" showErrorMessage="1" sqref="I11 I38:J44">
      <formula1>"Y,N,NA"</formula1>
    </dataValidation>
    <dataValidation type="textLength" operator="equal" showInputMessage="1" showErrorMessage="1" errorTitle="Contract Number Length" error="Contract number must be 9 digits including leading zeros." sqref="C6:E6">
      <formula1>9</formula1>
    </dataValidation>
    <dataValidation type="textLength" operator="lessThanOrEqual" showInputMessage="1" showErrorMessage="1" sqref="A2:E2 B4:B5">
      <formula1>255</formula1>
    </dataValidation>
    <dataValidation type="list" allowBlank="1" showInputMessage="1" showErrorMessage="1" sqref="I20 I14:J19 I29:J37">
      <formula1>"Y,N"</formula1>
    </dataValidation>
    <dataValidation type="date" operator="greaterThanOrEqual" allowBlank="1" showInputMessage="1" showErrorMessage="1" sqref="G5:H5 C5:D5">
      <formula1>1</formula1>
    </dataValidation>
    <dataValidation type="date" operator="greaterThanOrEqual" allowBlank="1" showInputMessage="1" showErrorMessage="1" errorTitle="Date Error" error="Date of Exit cannot be earlier than Date of Entrance." sqref="E5">
      <formula1>C5</formula1>
    </dataValidation>
  </dataValidations>
  <printOptions horizontalCentered="1"/>
  <pageMargins left="0.5" right="0.5" top="0.75" bottom="0.75" header="0.25" footer="0.25"/>
  <pageSetup scale="83" fitToHeight="7" orientation="portrait" r:id="rId3"/>
  <headerFooter>
    <oddHeader>&amp;L&amp;8Texas Department Of Aging
and Disability Services&amp;C&amp;"Arial,Bold"&amp;12TRANSITION ASSISTANCE SERVICES (TAS)
MONITORING WORKBOOK
&amp;R&amp;8Form TBD
Page &amp;P</oddHeader>
  </headerFooter>
  <rowBreaks count="2" manualBreakCount="2">
    <brk id="63" max="16383" man="1"/>
    <brk id="10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0</xdr:col>
                    <xdr:colOff>228600</xdr:colOff>
                    <xdr:row>7</xdr:row>
                    <xdr:rowOff>0</xdr:rowOff>
                  </from>
                  <to>
                    <xdr:col>0</xdr:col>
                    <xdr:colOff>466725</xdr:colOff>
                    <xdr:row>7</xdr:row>
                    <xdr:rowOff>352425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18</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mkW2qGbVT5Ec6Ca/vLJE185UNJkqJeShRnvYGliV8UTsEHGTySHYWJzqi61Zy8HpY3P0oedPoEKM4ZwZSf1z6Q==" saltValue="VmHIlsgYaqiNBQruVtFVk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19</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d1XSeKfoKbCtc9UWte2i/JbyqAyKyomJhpII2l1OAFX5xq+2zR6XaFGZsDDXB/OHg02nKzkqOihmVqW0y/ZOmg==" saltValue="RK+cvGz8GP5UY29dEffFcA=="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20</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qoFS2Kbfi9VEj4rDegKRObd3YUF0UfGYj6vwqfsSVw7exolN0DqW8XO/sOGIWaD4U0aYnXXdjaXYUavWFX31mg==" saltValue="H6QRnlhTnaZKWXc8UdCKcg=="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21</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Dh23mtzbPNIqjKUJfShEB7gFFPqnzkwApqBOXO0kM54jl5wnbuToNlBQyn25F8zvenuvp8+OOGpnS7T1X8r4iQ==" saltValue="/WFFcaRjMA1yqk1Rnqj6w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22</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DeRJpP9BJgVxMGjIZ/OEo3YGfVA2sKcvrJRol2JskkbMqDeoqNTTPZU7uffUAYojo5SHB6it3Qq4X/aY+Zw8w==" saltValue="IBalk1a+fTuaRlPHebJUk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23</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itRC3ZLLwfJKZNM7+nz4Yj9aXyw2i6Poq5RrRsm7Ni0uInEV1hhmdDfQdZgtwzNhqRobrmnVmW1RbtgyIhSF0g==" saltValue="gNy1tHqitguJulgCLPtd0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24</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X55cb4//QKmpF8USow1ALp0rrqYlGsbloeFC6CZP6DjDVYJfyaFCaclb5oPa3JFGpu5NkM7CtwMfJvZv3Ajs1A==" saltValue="tkdmTfa+HZ/WnlmM79hTPA=="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25</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Z8PoXki7oFxltTK+stJvGJckDEJotF0T4hdsCRSU7kRahs3UndLPwTvlJzo2OQTXwpeBdshG5YrYhZubTL753w==" saltValue="OmHTwklgboQuPJi9l3WyC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26</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uesbklxXZlWIibFCHeW+gC3KRNO+RJuRPmQwD9fJFXYQWot7o0DFu0jIj7TP4CQ7tqpoG6q/gUYpfLZyZu4Udw==" saltValue="T7WMvXY4Ks4K7OQ4p1pOp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27</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wd/YJBHeSi/+6zN4LaQne2JEZ9yUPB9yC5GWdZIkuK81uJq1r2hznfE9KosP3C6X5iAtBOSeX7UPK1GY5yUZnQ==" saltValue="sKgd3Ib9VtrGh8ihosiDa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77"/>
  <sheetViews>
    <sheetView zoomScaleNormal="100" workbookViewId="0">
      <selection activeCell="D3" sqref="D3:F3"/>
    </sheetView>
  </sheetViews>
  <sheetFormatPr defaultRowHeight="14.25" x14ac:dyDescent="0.2"/>
  <cols>
    <col min="6" max="6" width="9.125" customWidth="1"/>
    <col min="8" max="8" width="9.875" bestFit="1" customWidth="1"/>
    <col min="11" max="11" width="9.25"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s>
  <sheetData>
    <row r="1" spans="1:22" s="11" customFormat="1" ht="27" customHeight="1" thickTop="1" x14ac:dyDescent="0.2">
      <c r="A1" s="24" t="s">
        <v>97</v>
      </c>
      <c r="B1" s="471" t="s">
        <v>77</v>
      </c>
      <c r="C1" s="472"/>
      <c r="D1" s="109"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f>'Samples (Print)'!A5</f>
        <v>1</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22" ht="30" customHeight="1" x14ac:dyDescent="0.2">
      <c r="A17" s="504" t="s">
        <v>404</v>
      </c>
      <c r="B17" s="502"/>
      <c r="C17" s="502"/>
      <c r="D17" s="502"/>
      <c r="E17" s="502"/>
      <c r="F17" s="502"/>
      <c r="G17" s="502"/>
      <c r="H17" s="502"/>
      <c r="I17" s="502"/>
      <c r="J17" s="502"/>
      <c r="K17" s="503"/>
      <c r="L17" s="42"/>
    </row>
    <row r="18" spans="1:22" ht="15" customHeight="1" x14ac:dyDescent="0.2">
      <c r="A18" s="534" t="s">
        <v>406</v>
      </c>
      <c r="B18" s="535"/>
      <c r="C18" s="535"/>
      <c r="D18" s="535"/>
      <c r="E18" s="535"/>
      <c r="F18" s="535"/>
      <c r="G18" s="535"/>
      <c r="H18" s="535"/>
      <c r="I18" s="535"/>
      <c r="J18" s="535"/>
      <c r="K18" s="536"/>
      <c r="L18" s="42"/>
    </row>
    <row r="19" spans="1:22" ht="30" customHeight="1" thickBot="1" x14ac:dyDescent="0.25">
      <c r="A19" s="513" t="s">
        <v>407</v>
      </c>
      <c r="B19" s="514"/>
      <c r="C19" s="514"/>
      <c r="D19" s="514"/>
      <c r="E19" s="514"/>
      <c r="F19" s="514"/>
      <c r="G19" s="514"/>
      <c r="H19" s="514"/>
      <c r="I19" s="514"/>
      <c r="J19" s="514"/>
      <c r="K19" s="515"/>
      <c r="L19" s="42"/>
    </row>
    <row r="20" spans="1:22" ht="30" customHeight="1" thickBot="1" x14ac:dyDescent="0.25">
      <c r="A20" s="516" t="s">
        <v>402</v>
      </c>
      <c r="B20" s="517"/>
      <c r="C20" s="517"/>
      <c r="D20" s="517"/>
      <c r="E20" s="517"/>
      <c r="F20" s="517"/>
      <c r="G20" s="517"/>
      <c r="H20" s="517"/>
      <c r="I20" s="517"/>
      <c r="J20" s="517"/>
      <c r="K20" s="518"/>
      <c r="L20" s="40"/>
    </row>
    <row r="21" spans="1:22"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22"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22" ht="15" thickBot="1" x14ac:dyDescent="0.25">
      <c r="A23" s="492"/>
      <c r="B23" s="493"/>
      <c r="C23" s="495"/>
      <c r="D23" s="495"/>
      <c r="E23" s="495"/>
      <c r="F23" s="495"/>
      <c r="G23" s="495"/>
      <c r="H23" s="544"/>
      <c r="I23" s="209" t="s">
        <v>73</v>
      </c>
      <c r="J23" s="209" t="s">
        <v>74</v>
      </c>
      <c r="K23" s="209" t="s">
        <v>75</v>
      </c>
      <c r="L23" s="497"/>
      <c r="M23" s="215"/>
    </row>
    <row r="24" spans="1:22" s="69" customFormat="1"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P24" s="214"/>
      <c r="Q24" s="217"/>
      <c r="R24" s="217"/>
      <c r="S24" s="210"/>
      <c r="T24" s="210"/>
      <c r="U24" s="210"/>
      <c r="V24" s="210"/>
    </row>
    <row r="25" spans="1:22" s="69" customFormat="1"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P25" s="214"/>
      <c r="Q25" s="217"/>
      <c r="R25" s="217"/>
      <c r="S25" s="210"/>
      <c r="T25" s="210"/>
      <c r="U25" s="210"/>
      <c r="V25" s="210"/>
    </row>
    <row r="26" spans="1:22" s="69" customFormat="1" ht="15" thickBot="1" x14ac:dyDescent="0.25">
      <c r="A26" s="488"/>
      <c r="B26" s="489"/>
      <c r="C26" s="94"/>
      <c r="D26" s="94"/>
      <c r="E26" s="94"/>
      <c r="F26" s="94"/>
      <c r="G26" s="94"/>
      <c r="H26" s="94"/>
      <c r="I26" s="92"/>
      <c r="J26" s="92"/>
      <c r="K26" s="92"/>
      <c r="L26" s="93"/>
      <c r="M26" s="210" t="str">
        <f t="shared" si="0"/>
        <v/>
      </c>
      <c r="N26" s="225" t="str">
        <f t="shared" si="1"/>
        <v/>
      </c>
      <c r="O26" s="217"/>
      <c r="P26" s="214"/>
      <c r="Q26" s="217"/>
      <c r="R26" s="217"/>
      <c r="S26" s="210"/>
      <c r="T26" s="210"/>
      <c r="U26" s="210"/>
      <c r="V26" s="210"/>
    </row>
    <row r="27" spans="1:22" s="69" customFormat="1" ht="15" thickBot="1" x14ac:dyDescent="0.25">
      <c r="A27" s="488"/>
      <c r="B27" s="489"/>
      <c r="C27" s="91"/>
      <c r="D27" s="91"/>
      <c r="E27" s="91"/>
      <c r="F27" s="91"/>
      <c r="G27" s="91"/>
      <c r="H27" s="91"/>
      <c r="I27" s="92"/>
      <c r="J27" s="92"/>
      <c r="K27" s="92"/>
      <c r="L27" s="93"/>
      <c r="M27" s="210" t="str">
        <f t="shared" si="0"/>
        <v/>
      </c>
      <c r="N27" s="225" t="str">
        <f t="shared" si="1"/>
        <v/>
      </c>
      <c r="O27" s="217"/>
      <c r="P27" s="214"/>
      <c r="Q27" s="217"/>
      <c r="R27" s="217"/>
      <c r="S27" s="210"/>
      <c r="T27" s="210"/>
      <c r="U27" s="210"/>
      <c r="V27" s="210"/>
    </row>
    <row r="28" spans="1:22" s="69" customFormat="1" ht="15" thickBot="1" x14ac:dyDescent="0.25">
      <c r="A28" s="488"/>
      <c r="B28" s="489"/>
      <c r="C28" s="91"/>
      <c r="D28" s="91"/>
      <c r="E28" s="91"/>
      <c r="F28" s="91"/>
      <c r="G28" s="91"/>
      <c r="H28" s="91"/>
      <c r="I28" s="92"/>
      <c r="J28" s="92"/>
      <c r="K28" s="92"/>
      <c r="L28" s="93"/>
      <c r="M28" s="210" t="str">
        <f t="shared" si="0"/>
        <v/>
      </c>
      <c r="N28" s="225" t="str">
        <f t="shared" si="1"/>
        <v/>
      </c>
      <c r="O28" s="217"/>
      <c r="P28" s="214"/>
      <c r="Q28" s="217"/>
      <c r="R28" s="217"/>
      <c r="S28" s="210"/>
      <c r="T28" s="210"/>
      <c r="U28" s="210"/>
      <c r="V28" s="210"/>
    </row>
    <row r="29" spans="1:22" s="69" customFormat="1" ht="15" thickBot="1" x14ac:dyDescent="0.25">
      <c r="A29" s="488"/>
      <c r="B29" s="489"/>
      <c r="C29" s="91"/>
      <c r="D29" s="91"/>
      <c r="E29" s="91"/>
      <c r="F29" s="91"/>
      <c r="G29" s="91"/>
      <c r="H29" s="91"/>
      <c r="I29" s="92"/>
      <c r="J29" s="92"/>
      <c r="K29" s="92"/>
      <c r="L29" s="93"/>
      <c r="M29" s="210" t="str">
        <f t="shared" si="0"/>
        <v/>
      </c>
      <c r="N29" s="225" t="str">
        <f t="shared" si="1"/>
        <v/>
      </c>
      <c r="O29" s="217"/>
      <c r="P29" s="214"/>
      <c r="Q29" s="217"/>
      <c r="R29" s="217"/>
      <c r="S29" s="210"/>
      <c r="T29" s="210"/>
      <c r="U29" s="210"/>
      <c r="V29" s="210"/>
    </row>
    <row r="30" spans="1:22" s="69" customFormat="1" ht="15" thickBot="1" x14ac:dyDescent="0.25">
      <c r="A30" s="488"/>
      <c r="B30" s="489"/>
      <c r="C30" s="91"/>
      <c r="D30" s="91"/>
      <c r="E30" s="91"/>
      <c r="F30" s="91"/>
      <c r="G30" s="91"/>
      <c r="H30" s="91"/>
      <c r="I30" s="92"/>
      <c r="J30" s="92"/>
      <c r="K30" s="92"/>
      <c r="L30" s="93"/>
      <c r="M30" s="210" t="str">
        <f t="shared" si="0"/>
        <v/>
      </c>
      <c r="N30" s="225" t="str">
        <f t="shared" si="1"/>
        <v/>
      </c>
      <c r="O30" s="217"/>
      <c r="P30" s="214"/>
      <c r="Q30" s="217"/>
      <c r="R30" s="217"/>
      <c r="S30" s="210"/>
      <c r="T30" s="210"/>
      <c r="U30" s="210"/>
      <c r="V30" s="210"/>
    </row>
    <row r="31" spans="1:22" s="69" customFormat="1" ht="15" thickBot="1" x14ac:dyDescent="0.25">
      <c r="A31" s="488"/>
      <c r="B31" s="489"/>
      <c r="C31" s="91"/>
      <c r="D31" s="91"/>
      <c r="E31" s="91"/>
      <c r="F31" s="91"/>
      <c r="G31" s="91"/>
      <c r="H31" s="91"/>
      <c r="I31" s="92"/>
      <c r="J31" s="92"/>
      <c r="K31" s="92"/>
      <c r="L31" s="93"/>
      <c r="M31" s="210" t="str">
        <f t="shared" si="0"/>
        <v/>
      </c>
      <c r="N31" s="225" t="str">
        <f t="shared" si="1"/>
        <v/>
      </c>
      <c r="O31" s="217"/>
      <c r="P31" s="214"/>
      <c r="Q31" s="217"/>
      <c r="R31" s="217"/>
      <c r="S31" s="210"/>
      <c r="T31" s="210"/>
      <c r="U31" s="210"/>
      <c r="V31" s="210"/>
    </row>
    <row r="32" spans="1:22" s="69" customFormat="1" ht="15" thickBot="1" x14ac:dyDescent="0.25">
      <c r="A32" s="488"/>
      <c r="B32" s="489"/>
      <c r="C32" s="91"/>
      <c r="D32" s="91"/>
      <c r="E32" s="91"/>
      <c r="F32" s="91"/>
      <c r="G32" s="91"/>
      <c r="H32" s="91"/>
      <c r="I32" s="92"/>
      <c r="J32" s="92"/>
      <c r="K32" s="92"/>
      <c r="L32" s="93"/>
      <c r="M32" s="210" t="str">
        <f t="shared" si="0"/>
        <v/>
      </c>
      <c r="N32" s="225" t="str">
        <f t="shared" si="1"/>
        <v/>
      </c>
      <c r="O32" s="217"/>
      <c r="P32" s="214"/>
      <c r="Q32" s="217"/>
      <c r="R32" s="217"/>
      <c r="S32" s="210"/>
      <c r="T32" s="210"/>
      <c r="U32" s="210"/>
      <c r="V32" s="210"/>
    </row>
    <row r="33" spans="1:22" s="69" customFormat="1" ht="15" thickBot="1" x14ac:dyDescent="0.25">
      <c r="A33" s="438"/>
      <c r="B33" s="439"/>
      <c r="C33" s="94"/>
      <c r="D33" s="94"/>
      <c r="E33" s="94"/>
      <c r="F33" s="94"/>
      <c r="G33" s="94"/>
      <c r="H33" s="94"/>
      <c r="I33" s="92"/>
      <c r="J33" s="92"/>
      <c r="K33" s="92"/>
      <c r="L33" s="95"/>
      <c r="M33" s="210" t="str">
        <f t="shared" si="0"/>
        <v/>
      </c>
      <c r="N33" s="225" t="str">
        <f t="shared" si="1"/>
        <v/>
      </c>
      <c r="O33" s="217"/>
      <c r="P33" s="214"/>
      <c r="Q33" s="217"/>
      <c r="R33" s="217"/>
      <c r="S33" s="210"/>
      <c r="T33" s="210"/>
      <c r="U33" s="210"/>
      <c r="V33" s="210"/>
    </row>
    <row r="34" spans="1:22" s="69" customFormat="1"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c r="R34" s="214"/>
      <c r="S34" s="210"/>
      <c r="T34" s="210"/>
      <c r="U34" s="210"/>
      <c r="V34" s="210"/>
    </row>
    <row r="35" spans="1:22" s="69" customFormat="1"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c r="R35" s="214"/>
      <c r="S35" s="210"/>
      <c r="T35" s="210"/>
      <c r="U35" s="210"/>
      <c r="V35" s="210"/>
    </row>
    <row r="36" spans="1:22" ht="17.25" customHeight="1" thickTop="1" thickBot="1" x14ac:dyDescent="0.25">
      <c r="A36" s="552" t="s">
        <v>50</v>
      </c>
      <c r="B36" s="553"/>
      <c r="C36" s="553"/>
      <c r="D36" s="553"/>
      <c r="E36" s="553"/>
      <c r="F36" s="553"/>
      <c r="G36" s="553"/>
      <c r="H36" s="553"/>
      <c r="I36" s="553"/>
      <c r="J36" s="553"/>
      <c r="K36" s="554"/>
      <c r="L36" s="36"/>
    </row>
    <row r="37" spans="1:22" ht="27.75" customHeight="1" thickTop="1" x14ac:dyDescent="0.2">
      <c r="A37" s="432" t="s">
        <v>78</v>
      </c>
      <c r="B37" s="479" t="s">
        <v>79</v>
      </c>
      <c r="C37" s="479"/>
      <c r="D37" s="479"/>
      <c r="E37" s="479"/>
      <c r="F37" s="334"/>
      <c r="G37" s="334"/>
      <c r="H37" s="334"/>
      <c r="I37" s="334"/>
      <c r="J37" s="334"/>
      <c r="K37" s="334"/>
      <c r="L37" s="36"/>
    </row>
    <row r="38" spans="1:22" ht="45" customHeight="1" thickBot="1" x14ac:dyDescent="0.25">
      <c r="A38" s="433"/>
      <c r="B38" s="480" t="s">
        <v>80</v>
      </c>
      <c r="C38" s="480"/>
      <c r="D38" s="480"/>
      <c r="E38" s="480"/>
      <c r="F38" s="337"/>
      <c r="G38" s="337"/>
      <c r="H38" s="337"/>
      <c r="I38" s="337"/>
      <c r="J38" s="337"/>
      <c r="K38" s="337"/>
      <c r="L38" s="36"/>
    </row>
    <row r="39" spans="1:22" ht="60" customHeight="1" thickTop="1" thickBot="1" x14ac:dyDescent="0.25">
      <c r="A39" s="433"/>
      <c r="B39" s="485" t="s">
        <v>353</v>
      </c>
      <c r="C39" s="486"/>
      <c r="D39" s="486"/>
      <c r="E39" s="486"/>
      <c r="F39" s="486"/>
      <c r="G39" s="486"/>
      <c r="H39" s="486"/>
      <c r="I39" s="486"/>
      <c r="J39" s="486"/>
      <c r="K39" s="487"/>
      <c r="L39" s="36"/>
    </row>
    <row r="40" spans="1:22" ht="18" customHeight="1" thickTop="1" thickBot="1" x14ac:dyDescent="0.25">
      <c r="A40" s="433"/>
      <c r="B40" s="463" t="s">
        <v>81</v>
      </c>
      <c r="C40" s="463"/>
      <c r="D40" s="463"/>
      <c r="E40" s="463"/>
      <c r="F40" s="391"/>
      <c r="G40" s="391"/>
      <c r="H40" s="391"/>
      <c r="I40" s="391"/>
      <c r="J40" s="362"/>
      <c r="K40" s="435"/>
      <c r="L40" s="36"/>
    </row>
    <row r="41" spans="1:22" ht="18" customHeight="1" thickTop="1" thickBot="1" x14ac:dyDescent="0.25">
      <c r="A41" s="433"/>
      <c r="B41" s="463" t="s">
        <v>82</v>
      </c>
      <c r="C41" s="463"/>
      <c r="D41" s="463"/>
      <c r="E41" s="463"/>
      <c r="F41" s="391"/>
      <c r="G41" s="391"/>
      <c r="H41" s="391"/>
      <c r="I41" s="391"/>
      <c r="J41" s="362"/>
      <c r="K41" s="435"/>
      <c r="L41" s="36"/>
    </row>
    <row r="42" spans="1:22" ht="26.25" customHeight="1" thickTop="1" thickBot="1" x14ac:dyDescent="0.25">
      <c r="A42" s="434"/>
      <c r="B42" s="463" t="s">
        <v>83</v>
      </c>
      <c r="C42" s="463"/>
      <c r="D42" s="463"/>
      <c r="E42" s="463"/>
      <c r="F42" s="391"/>
      <c r="G42" s="391"/>
      <c r="H42" s="391"/>
      <c r="I42" s="391"/>
      <c r="J42" s="362"/>
      <c r="K42" s="435"/>
      <c r="L42" s="36"/>
    </row>
    <row r="43" spans="1:22"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22" ht="15" thickTop="1" x14ac:dyDescent="0.2">
      <c r="A44" s="432" t="s">
        <v>85</v>
      </c>
      <c r="B44" s="479" t="s">
        <v>86</v>
      </c>
      <c r="C44" s="479"/>
      <c r="D44" s="479"/>
      <c r="E44" s="479"/>
      <c r="F44" s="578"/>
      <c r="G44" s="578"/>
      <c r="H44" s="578"/>
      <c r="I44" s="578"/>
      <c r="J44" s="334"/>
      <c r="K44" s="334"/>
      <c r="L44" s="36"/>
    </row>
    <row r="45" spans="1:22" ht="15" thickBot="1" x14ac:dyDescent="0.25">
      <c r="A45" s="433"/>
      <c r="B45" s="558" t="s">
        <v>87</v>
      </c>
      <c r="C45" s="558"/>
      <c r="D45" s="558"/>
      <c r="E45" s="558"/>
      <c r="F45" s="559"/>
      <c r="G45" s="559"/>
      <c r="H45" s="559"/>
      <c r="I45" s="559"/>
      <c r="J45" s="337"/>
      <c r="K45" s="337"/>
      <c r="L45" s="36"/>
    </row>
    <row r="46" spans="1:22" ht="15.75" thickTop="1" thickBot="1" x14ac:dyDescent="0.25">
      <c r="A46" s="433"/>
      <c r="B46" s="463" t="s">
        <v>88</v>
      </c>
      <c r="C46" s="463"/>
      <c r="D46" s="463"/>
      <c r="E46" s="463"/>
      <c r="F46" s="458"/>
      <c r="G46" s="458"/>
      <c r="H46" s="391"/>
      <c r="I46" s="391"/>
      <c r="J46" s="362"/>
      <c r="K46" s="435"/>
      <c r="L46" s="36"/>
    </row>
    <row r="47" spans="1:22" ht="27.95" customHeight="1" thickTop="1" thickBot="1" x14ac:dyDescent="0.25">
      <c r="A47" s="433"/>
      <c r="B47" s="463" t="s">
        <v>89</v>
      </c>
      <c r="C47" s="463"/>
      <c r="D47" s="463"/>
      <c r="E47" s="463"/>
      <c r="F47" s="458"/>
      <c r="G47" s="458"/>
      <c r="H47" s="391"/>
      <c r="I47" s="391"/>
      <c r="J47" s="362"/>
      <c r="K47" s="435"/>
      <c r="L47" s="36"/>
    </row>
    <row r="48" spans="1:22" ht="27.95" customHeight="1" thickTop="1" thickBot="1" x14ac:dyDescent="0.25">
      <c r="A48" s="433"/>
      <c r="B48" s="463" t="s">
        <v>90</v>
      </c>
      <c r="C48" s="463"/>
      <c r="D48" s="463"/>
      <c r="E48" s="463"/>
      <c r="F48" s="458"/>
      <c r="G48" s="458"/>
      <c r="H48" s="391"/>
      <c r="I48" s="391"/>
      <c r="J48" s="362"/>
      <c r="K48" s="435"/>
      <c r="L48" s="36"/>
    </row>
    <row r="49" spans="1:22" ht="42" customHeight="1" thickTop="1" thickBot="1" x14ac:dyDescent="0.25">
      <c r="A49" s="434"/>
      <c r="B49" s="463" t="s">
        <v>91</v>
      </c>
      <c r="C49" s="463"/>
      <c r="D49" s="463"/>
      <c r="E49" s="463"/>
      <c r="F49" s="458"/>
      <c r="G49" s="458"/>
      <c r="H49" s="391"/>
      <c r="I49" s="391"/>
      <c r="J49" s="362"/>
      <c r="K49" s="435"/>
      <c r="L49" s="36"/>
    </row>
    <row r="50" spans="1:2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22" ht="25.5" customHeight="1" thickTop="1" thickBot="1" x14ac:dyDescent="0.25">
      <c r="A51" s="28" t="s">
        <v>93</v>
      </c>
      <c r="B51" s="579" t="s">
        <v>354</v>
      </c>
      <c r="C51" s="580"/>
      <c r="D51" s="580"/>
      <c r="E51" s="580"/>
      <c r="F51" s="580"/>
      <c r="G51" s="580"/>
      <c r="H51" s="580"/>
      <c r="I51" s="580"/>
      <c r="J51" s="491"/>
      <c r="K51" s="581"/>
      <c r="L51" s="36"/>
    </row>
    <row r="52" spans="1:22" ht="31.5" customHeight="1" thickTop="1" x14ac:dyDescent="0.2">
      <c r="A52" s="560" t="s">
        <v>342</v>
      </c>
      <c r="B52" s="561"/>
      <c r="C52" s="561"/>
      <c r="D52" s="561"/>
      <c r="E52" s="561"/>
      <c r="F52" s="561"/>
      <c r="G52" s="561"/>
      <c r="H52" s="562"/>
      <c r="I52" s="563"/>
      <c r="J52" s="382"/>
      <c r="K52" s="547"/>
      <c r="L52" s="36"/>
    </row>
    <row r="53" spans="1:22" x14ac:dyDescent="0.2">
      <c r="A53" s="564" t="s">
        <v>213</v>
      </c>
      <c r="B53" s="565"/>
      <c r="C53" s="565"/>
      <c r="D53" s="565"/>
      <c r="E53" s="565"/>
      <c r="F53" s="565"/>
      <c r="G53" s="565"/>
      <c r="H53" s="566"/>
      <c r="I53" s="567"/>
      <c r="J53" s="548"/>
      <c r="K53" s="549"/>
      <c r="L53" s="36"/>
    </row>
    <row r="54" spans="1:22" ht="15" thickBot="1" x14ac:dyDescent="0.25">
      <c r="A54" s="568" t="s">
        <v>214</v>
      </c>
      <c r="B54" s="569"/>
      <c r="C54" s="569"/>
      <c r="D54" s="569"/>
      <c r="E54" s="569"/>
      <c r="F54" s="569"/>
      <c r="G54" s="569"/>
      <c r="H54" s="570"/>
      <c r="I54" s="571"/>
      <c r="J54" s="550"/>
      <c r="K54" s="551"/>
      <c r="L54" s="36"/>
    </row>
    <row r="55" spans="1:22" ht="15.75" thickTop="1" thickBot="1" x14ac:dyDescent="0.25">
      <c r="A55" s="28" t="s">
        <v>94</v>
      </c>
      <c r="B55" s="572" t="s">
        <v>425</v>
      </c>
      <c r="C55" s="573"/>
      <c r="D55" s="573"/>
      <c r="E55" s="573"/>
      <c r="F55" s="573"/>
      <c r="G55" s="573"/>
      <c r="H55" s="573"/>
      <c r="I55" s="573"/>
      <c r="J55" s="574"/>
      <c r="K55" s="575"/>
      <c r="L55" s="36"/>
    </row>
    <row r="56" spans="1:22" ht="32.25" customHeight="1" thickTop="1" x14ac:dyDescent="0.2">
      <c r="A56" s="560" t="s">
        <v>209</v>
      </c>
      <c r="B56" s="561"/>
      <c r="C56" s="561"/>
      <c r="D56" s="561"/>
      <c r="E56" s="561"/>
      <c r="F56" s="562"/>
      <c r="G56" s="562"/>
      <c r="H56" s="576"/>
      <c r="I56" s="577"/>
      <c r="J56" s="382"/>
      <c r="K56" s="547"/>
      <c r="L56" s="36"/>
    </row>
    <row r="57" spans="1:22" ht="15.95" customHeight="1" x14ac:dyDescent="0.2">
      <c r="A57" s="440" t="s">
        <v>428</v>
      </c>
      <c r="B57" s="441"/>
      <c r="C57" s="441"/>
      <c r="D57" s="441"/>
      <c r="E57" s="441"/>
      <c r="F57" s="442"/>
      <c r="G57" s="442"/>
      <c r="H57" s="443"/>
      <c r="I57" s="444"/>
      <c r="J57" s="548"/>
      <c r="K57" s="549"/>
      <c r="L57" s="36"/>
    </row>
    <row r="58" spans="1:22" ht="15.95" customHeight="1" thickBot="1" x14ac:dyDescent="0.25">
      <c r="A58" s="445" t="s">
        <v>429</v>
      </c>
      <c r="B58" s="446"/>
      <c r="C58" s="446"/>
      <c r="D58" s="446"/>
      <c r="E58" s="446"/>
      <c r="F58" s="447"/>
      <c r="G58" s="447"/>
      <c r="H58" s="448"/>
      <c r="I58" s="449"/>
      <c r="J58" s="550"/>
      <c r="K58" s="551"/>
      <c r="L58" s="36"/>
    </row>
    <row r="59" spans="1:22" s="69" customFormat="1" ht="32.25" customHeight="1" thickTop="1" x14ac:dyDescent="0.2">
      <c r="A59" s="560" t="s">
        <v>426</v>
      </c>
      <c r="B59" s="561"/>
      <c r="C59" s="561"/>
      <c r="D59" s="561"/>
      <c r="E59" s="561"/>
      <c r="F59" s="562"/>
      <c r="G59" s="562"/>
      <c r="H59" s="576"/>
      <c r="I59" s="577"/>
      <c r="J59" s="382"/>
      <c r="K59" s="547"/>
      <c r="L59" s="36"/>
      <c r="M59" s="214"/>
      <c r="N59" s="214"/>
      <c r="O59" s="214"/>
      <c r="P59" s="214"/>
      <c r="Q59" s="214"/>
      <c r="R59" s="214"/>
      <c r="S59" s="210"/>
      <c r="T59" s="210"/>
      <c r="U59" s="210"/>
      <c r="V59" s="210"/>
    </row>
    <row r="60" spans="1:22" s="69" customFormat="1" ht="15.95" customHeight="1" x14ac:dyDescent="0.2">
      <c r="A60" s="585" t="s">
        <v>427</v>
      </c>
      <c r="B60" s="586"/>
      <c r="C60" s="586"/>
      <c r="D60" s="586"/>
      <c r="E60" s="586"/>
      <c r="F60" s="442"/>
      <c r="G60" s="442"/>
      <c r="H60" s="443"/>
      <c r="I60" s="444"/>
      <c r="J60" s="548"/>
      <c r="K60" s="549"/>
      <c r="L60" s="36"/>
      <c r="M60" s="214"/>
      <c r="N60" s="214"/>
      <c r="O60" s="214"/>
      <c r="P60" s="214"/>
      <c r="Q60" s="214"/>
      <c r="R60" s="214"/>
      <c r="S60" s="210"/>
      <c r="T60" s="210"/>
      <c r="U60" s="210"/>
      <c r="V60" s="210"/>
    </row>
    <row r="61" spans="1:22" s="69" customFormat="1" ht="47.25" customHeight="1" thickBot="1" x14ac:dyDescent="0.25">
      <c r="A61" s="587" t="s">
        <v>445</v>
      </c>
      <c r="B61" s="588"/>
      <c r="C61" s="588"/>
      <c r="D61" s="588"/>
      <c r="E61" s="588"/>
      <c r="F61" s="447"/>
      <c r="G61" s="447"/>
      <c r="H61" s="448"/>
      <c r="I61" s="449"/>
      <c r="J61" s="550"/>
      <c r="K61" s="551"/>
      <c r="L61" s="36"/>
      <c r="M61" s="214"/>
      <c r="N61" s="214"/>
      <c r="O61" s="214"/>
      <c r="P61" s="214"/>
      <c r="Q61" s="214"/>
      <c r="R61" s="214"/>
      <c r="S61" s="210"/>
      <c r="T61" s="210"/>
      <c r="U61" s="210"/>
      <c r="V61" s="210"/>
    </row>
    <row r="62" spans="1:22" s="69" customFormat="1" ht="51" customHeight="1" thickTop="1" x14ac:dyDescent="0.2">
      <c r="A62" s="560" t="s">
        <v>430</v>
      </c>
      <c r="B62" s="561"/>
      <c r="C62" s="561"/>
      <c r="D62" s="561"/>
      <c r="E62" s="561"/>
      <c r="F62" s="562"/>
      <c r="G62" s="562"/>
      <c r="H62" s="576"/>
      <c r="I62" s="577"/>
      <c r="J62" s="382"/>
      <c r="K62" s="547"/>
      <c r="L62" s="36"/>
      <c r="M62" s="214"/>
      <c r="N62" s="214"/>
      <c r="O62" s="214"/>
      <c r="P62" s="214"/>
      <c r="Q62" s="214"/>
      <c r="R62" s="214"/>
      <c r="S62" s="210"/>
      <c r="T62" s="210"/>
      <c r="U62" s="210"/>
      <c r="V62" s="210"/>
    </row>
    <row r="63" spans="1:22" s="69" customFormat="1" ht="30" customHeight="1" x14ac:dyDescent="0.2">
      <c r="A63" s="589" t="s">
        <v>461</v>
      </c>
      <c r="B63" s="590"/>
      <c r="C63" s="590"/>
      <c r="D63" s="590"/>
      <c r="E63" s="590"/>
      <c r="F63" s="590"/>
      <c r="G63" s="590"/>
      <c r="H63" s="591"/>
      <c r="I63" s="592"/>
      <c r="J63" s="548"/>
      <c r="K63" s="549"/>
      <c r="L63" s="36"/>
      <c r="M63" s="214"/>
      <c r="N63" s="214"/>
      <c r="O63" s="214"/>
      <c r="P63" s="214"/>
      <c r="Q63" s="214"/>
      <c r="R63" s="214"/>
      <c r="S63" s="210"/>
      <c r="T63" s="210"/>
      <c r="U63" s="210"/>
      <c r="V63" s="210"/>
    </row>
    <row r="64" spans="1:22" s="69" customFormat="1" ht="15.95" customHeight="1" x14ac:dyDescent="0.2">
      <c r="A64" s="585" t="s">
        <v>431</v>
      </c>
      <c r="B64" s="586"/>
      <c r="C64" s="586"/>
      <c r="D64" s="586"/>
      <c r="E64" s="586"/>
      <c r="F64" s="586"/>
      <c r="G64" s="586"/>
      <c r="H64" s="586"/>
      <c r="I64" s="593"/>
      <c r="J64" s="548"/>
      <c r="K64" s="549"/>
      <c r="L64" s="36"/>
      <c r="M64" s="214"/>
      <c r="N64" s="214"/>
      <c r="O64" s="214"/>
      <c r="P64" s="214"/>
      <c r="Q64" s="214"/>
      <c r="R64" s="214"/>
      <c r="S64" s="210"/>
      <c r="T64" s="210"/>
      <c r="U64" s="210"/>
      <c r="V64" s="210"/>
    </row>
    <row r="65" spans="1:22" s="69" customFormat="1" ht="15.95" customHeight="1" thickBot="1" x14ac:dyDescent="0.25">
      <c r="A65" s="587" t="s">
        <v>432</v>
      </c>
      <c r="B65" s="588"/>
      <c r="C65" s="588"/>
      <c r="D65" s="588"/>
      <c r="E65" s="588"/>
      <c r="F65" s="447"/>
      <c r="G65" s="447"/>
      <c r="H65" s="448"/>
      <c r="I65" s="449"/>
      <c r="J65" s="550"/>
      <c r="K65" s="551"/>
      <c r="L65" s="36"/>
      <c r="M65" s="214"/>
      <c r="N65" s="214"/>
      <c r="O65" s="214"/>
      <c r="P65" s="214"/>
      <c r="Q65" s="214"/>
      <c r="R65" s="214"/>
      <c r="S65" s="210"/>
      <c r="T65" s="210"/>
      <c r="U65" s="210"/>
      <c r="V65" s="210"/>
    </row>
    <row r="66" spans="1:22" ht="17.25" thickTop="1" thickBot="1" x14ac:dyDescent="0.3">
      <c r="A66" s="450" t="s">
        <v>95</v>
      </c>
      <c r="B66" s="450"/>
      <c r="C66" s="450"/>
      <c r="D66" s="450"/>
      <c r="E66" s="450"/>
      <c r="F66" s="450"/>
      <c r="G66" s="450"/>
      <c r="H66" s="450"/>
      <c r="I66" s="450"/>
      <c r="J66" s="450"/>
      <c r="K66" s="451"/>
      <c r="L66" s="36"/>
    </row>
    <row r="67" spans="1:22" ht="30" customHeight="1" thickTop="1" thickBot="1" x14ac:dyDescent="0.25">
      <c r="A67" s="432" t="s">
        <v>96</v>
      </c>
      <c r="B67" s="457" t="s">
        <v>368</v>
      </c>
      <c r="C67" s="457"/>
      <c r="D67" s="457"/>
      <c r="E67" s="457"/>
      <c r="F67" s="457"/>
      <c r="G67" s="457"/>
      <c r="H67" s="457"/>
      <c r="I67" s="457"/>
      <c r="J67" s="457"/>
      <c r="K67" s="458"/>
      <c r="L67" s="36"/>
    </row>
    <row r="68" spans="1:22" ht="15.75" thickTop="1" thickBot="1" x14ac:dyDescent="0.25">
      <c r="A68" s="433"/>
      <c r="B68" s="461" t="s">
        <v>101</v>
      </c>
      <c r="C68" s="462"/>
      <c r="D68" s="462"/>
      <c r="E68" s="462"/>
      <c r="F68" s="462"/>
      <c r="G68" s="462"/>
      <c r="H68" s="462"/>
      <c r="I68" s="452"/>
      <c r="J68" s="453"/>
      <c r="K68" s="454"/>
      <c r="L68" s="36"/>
    </row>
    <row r="69" spans="1:22" ht="15.75" thickTop="1" thickBot="1" x14ac:dyDescent="0.25">
      <c r="A69" s="433"/>
      <c r="B69" s="461" t="s">
        <v>102</v>
      </c>
      <c r="C69" s="462"/>
      <c r="D69" s="462"/>
      <c r="E69" s="462"/>
      <c r="F69" s="462"/>
      <c r="G69" s="462"/>
      <c r="H69" s="462"/>
      <c r="I69" s="452"/>
      <c r="J69" s="453"/>
      <c r="K69" s="454"/>
      <c r="L69" s="36"/>
    </row>
    <row r="70" spans="1:2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22" ht="15.75" customHeight="1" thickTop="1" thickBot="1" x14ac:dyDescent="0.25">
      <c r="A71" s="433"/>
      <c r="B71" s="463" t="s">
        <v>355</v>
      </c>
      <c r="C71" s="464"/>
      <c r="D71" s="464"/>
      <c r="E71" s="464"/>
      <c r="F71" s="464"/>
      <c r="G71" s="464"/>
      <c r="H71" s="464"/>
      <c r="I71" s="452"/>
      <c r="J71" s="453"/>
      <c r="K71" s="454"/>
      <c r="L71" s="36"/>
    </row>
    <row r="72" spans="1:22" ht="15.75" thickTop="1" thickBot="1" x14ac:dyDescent="0.25">
      <c r="A72" s="433"/>
      <c r="B72" s="461" t="s">
        <v>103</v>
      </c>
      <c r="C72" s="462"/>
      <c r="D72" s="462"/>
      <c r="E72" s="462"/>
      <c r="F72" s="462"/>
      <c r="G72" s="462"/>
      <c r="H72" s="462"/>
      <c r="I72" s="455" t="str">
        <f>IF(COUNTBLANK(I70:I71) &gt; 0, "", I70 - I71)</f>
        <v/>
      </c>
      <c r="J72" s="455"/>
      <c r="K72" s="456"/>
      <c r="L72" s="36"/>
    </row>
    <row r="73" spans="1:22" ht="26.1" customHeight="1" thickTop="1" thickBot="1" x14ac:dyDescent="0.25">
      <c r="A73" s="434"/>
      <c r="B73" s="430" t="s">
        <v>433</v>
      </c>
      <c r="C73" s="431"/>
      <c r="D73" s="431"/>
      <c r="E73" s="431"/>
      <c r="F73" s="431"/>
      <c r="G73" s="431"/>
      <c r="H73" s="431"/>
      <c r="I73" s="424"/>
      <c r="J73" s="428"/>
      <c r="K73" s="429"/>
      <c r="L73" s="36"/>
    </row>
    <row r="74" spans="1:2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22" ht="60" customHeight="1" thickTop="1" thickBot="1" x14ac:dyDescent="0.25">
      <c r="A75" s="465" t="s">
        <v>403</v>
      </c>
      <c r="B75" s="466"/>
      <c r="C75" s="466"/>
      <c r="D75" s="466"/>
      <c r="E75" s="466"/>
      <c r="F75" s="466"/>
      <c r="G75" s="467"/>
      <c r="H75" s="467"/>
      <c r="I75" s="468"/>
      <c r="J75" s="460"/>
      <c r="K75" s="460"/>
      <c r="L75" s="36"/>
    </row>
    <row r="76" spans="1:22" ht="15" thickTop="1" x14ac:dyDescent="0.2">
      <c r="A76" s="1"/>
      <c r="B76" s="1"/>
      <c r="C76" s="1"/>
      <c r="D76" s="1"/>
      <c r="E76" s="1"/>
      <c r="F76" s="1"/>
      <c r="G76" s="1"/>
      <c r="H76" s="1"/>
      <c r="I76" s="1"/>
      <c r="J76" s="1"/>
    </row>
    <row r="77" spans="1:22" ht="16.5" x14ac:dyDescent="0.3">
      <c r="A77" s="10"/>
    </row>
  </sheetData>
  <sheetProtection algorithmName="SHA-512" hashValue="UI8VO0j+eUJwUYL9gKQ9NqYi7UY+mANywkolGC2JS5XiDc09BVBxkOPTPFkyOOB3xhA289GXRywa9SGdBdot5g==" saltValue="fl1eU9rNZqs99ZRyzkDiOA=="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 guid="{06D05541-CF5B-4B58-B76F-B2123A039153}" hiddenColumns="1">
      <selection activeCell="D2" sqref="D2"/>
      <rowBreaks count="2" manualBreakCount="2">
        <brk id="40" max="10" man="1"/>
        <brk id="68" max="10" man="1"/>
      </rowBreaks>
      <pageMargins left="0.5" right="0.5" top="0.75" bottom="0.53" header="0.25" footer="0.25"/>
      <printOptions horizontalCentered="1"/>
      <pageSetup scale="88" fitToHeight="9" orientation="portrait" r:id="rId2"/>
      <headerFooter>
        <oddHeader>&amp;L&amp;8Texas Department Of Aging
and Disability Services&amp;C&amp;"Arial,Bold"&amp;12TRANSITION ASSISTANCE SERVICES (TAS)
INDIVIDUAL WORKPAPER&amp;R&amp;8Form TBD
Page &amp;P</oddHeader>
      </headerFooter>
    </customSheetView>
  </customSheetViews>
  <mergeCells count="113">
    <mergeCell ref="A59:I59"/>
    <mergeCell ref="J59:K61"/>
    <mergeCell ref="A60:I60"/>
    <mergeCell ref="A61:I61"/>
    <mergeCell ref="A62:I62"/>
    <mergeCell ref="J62:K65"/>
    <mergeCell ref="A63:I63"/>
    <mergeCell ref="A65:I65"/>
    <mergeCell ref="A64:I64"/>
    <mergeCell ref="J56:K58"/>
    <mergeCell ref="A30:B30"/>
    <mergeCell ref="A31:B31"/>
    <mergeCell ref="A36:K36"/>
    <mergeCell ref="A67:A73"/>
    <mergeCell ref="J35:K35"/>
    <mergeCell ref="A34:I34"/>
    <mergeCell ref="A35:I35"/>
    <mergeCell ref="B45:K45"/>
    <mergeCell ref="B46:I46"/>
    <mergeCell ref="B47:I47"/>
    <mergeCell ref="B48:I48"/>
    <mergeCell ref="J52:K54"/>
    <mergeCell ref="A52:I52"/>
    <mergeCell ref="A53:I53"/>
    <mergeCell ref="A54:I54"/>
    <mergeCell ref="B55:K55"/>
    <mergeCell ref="A56:I56"/>
    <mergeCell ref="J47:K47"/>
    <mergeCell ref="J48:K48"/>
    <mergeCell ref="J49:K49"/>
    <mergeCell ref="B44:K44"/>
    <mergeCell ref="B51:K51"/>
    <mergeCell ref="A50:I50"/>
    <mergeCell ref="B49:I49"/>
    <mergeCell ref="I21:K21"/>
    <mergeCell ref="I22:K22"/>
    <mergeCell ref="H22:H23"/>
    <mergeCell ref="A21:B21"/>
    <mergeCell ref="E22:E23"/>
    <mergeCell ref="F22:F23"/>
    <mergeCell ref="G22:G23"/>
    <mergeCell ref="A28:B28"/>
    <mergeCell ref="A29:B29"/>
    <mergeCell ref="L22:L23"/>
    <mergeCell ref="D4:F4"/>
    <mergeCell ref="A10:K10"/>
    <mergeCell ref="A11:K11"/>
    <mergeCell ref="A12:K12"/>
    <mergeCell ref="A3:B4"/>
    <mergeCell ref="D3:F3"/>
    <mergeCell ref="A6:B8"/>
    <mergeCell ref="A27:B27"/>
    <mergeCell ref="A19:K19"/>
    <mergeCell ref="A20:K20"/>
    <mergeCell ref="A13:K13"/>
    <mergeCell ref="G3:K3"/>
    <mergeCell ref="G4:K4"/>
    <mergeCell ref="A5:K5"/>
    <mergeCell ref="C6:K6"/>
    <mergeCell ref="C7:K7"/>
    <mergeCell ref="C8:K8"/>
    <mergeCell ref="A9:K9"/>
    <mergeCell ref="A14:K14"/>
    <mergeCell ref="A15:K15"/>
    <mergeCell ref="A16:K16"/>
    <mergeCell ref="A17:K17"/>
    <mergeCell ref="A18:K18"/>
    <mergeCell ref="B1:C1"/>
    <mergeCell ref="B2:C2"/>
    <mergeCell ref="E1:H1"/>
    <mergeCell ref="J43:K43"/>
    <mergeCell ref="B37:K37"/>
    <mergeCell ref="B38:K38"/>
    <mergeCell ref="B40:I40"/>
    <mergeCell ref="B41:I41"/>
    <mergeCell ref="B42:I42"/>
    <mergeCell ref="A43:I43"/>
    <mergeCell ref="A37:A42"/>
    <mergeCell ref="J40:K40"/>
    <mergeCell ref="J41:K41"/>
    <mergeCell ref="J42:K42"/>
    <mergeCell ref="B39:K39"/>
    <mergeCell ref="A32:B32"/>
    <mergeCell ref="A22:B23"/>
    <mergeCell ref="C22:C23"/>
    <mergeCell ref="D22:D23"/>
    <mergeCell ref="A26:B26"/>
    <mergeCell ref="A24:B24"/>
    <mergeCell ref="A25:B25"/>
    <mergeCell ref="A74:I74"/>
    <mergeCell ref="J73:K73"/>
    <mergeCell ref="B73:I73"/>
    <mergeCell ref="A44:A49"/>
    <mergeCell ref="J46:K46"/>
    <mergeCell ref="J34:K34"/>
    <mergeCell ref="A33:B33"/>
    <mergeCell ref="A57:I57"/>
    <mergeCell ref="A58:I58"/>
    <mergeCell ref="A66:K66"/>
    <mergeCell ref="I68:K68"/>
    <mergeCell ref="I69:K69"/>
    <mergeCell ref="I70:K70"/>
    <mergeCell ref="B67:K67"/>
    <mergeCell ref="I71:K71"/>
    <mergeCell ref="I72:K72"/>
    <mergeCell ref="J74:K75"/>
    <mergeCell ref="B69:H69"/>
    <mergeCell ref="B70:H70"/>
    <mergeCell ref="B71:H71"/>
    <mergeCell ref="B72:H72"/>
    <mergeCell ref="B68:H68"/>
    <mergeCell ref="A75:I75"/>
    <mergeCell ref="J50:K50"/>
  </mergeCells>
  <dataValidations count="7">
    <dataValidation type="list" allowBlank="1" showInputMessage="1" showErrorMessage="1" sqref="J49 J56:K65 J42 J73">
      <formula1>"Y,N,NA"</formula1>
    </dataValidation>
    <dataValidation type="list" allowBlank="1" showInputMessage="1" showErrorMessage="1" sqref="J46:J48 J40:J41 J52:K54 C24:L33">
      <formula1>"Y,N"</formula1>
    </dataValidation>
    <dataValidation type="decimal" operator="greaterThanOrEqual" allowBlank="1" showInputMessage="1" showErrorMessage="1" sqref="I68:K69 I71:K71">
      <formula1>0</formula1>
    </dataValidation>
    <dataValidation type="list" allowBlank="1" showInputMessage="1" showErrorMessage="1" sqref="D2">
      <formula1>"TAS"</formula1>
    </dataValidation>
    <dataValidation type="whole" allowBlank="1" showInputMessage="1" showErrorMessage="1" sqref="A2">
      <formula1>1</formula1>
      <formula2>99</formula2>
    </dataValidation>
    <dataValidation type="textLength" operator="greaterThan" allowBlank="1" showInputMessage="1" showErrorMessage="1" sqref="D3:F4">
      <formula1>1</formula1>
    </dataValidation>
    <dataValidation type="date" operator="greaterThanOrEqual" allowBlank="1" showInputMessage="1" showErrorMessage="1" sqref="G4:K4">
      <formula1>1</formula1>
    </dataValidation>
  </dataValidations>
  <printOptions horizontalCentered="1"/>
  <pageMargins left="0.5" right="0.5" top="0.75" bottom="0.53" header="0.25" footer="0.25"/>
  <pageSetup scale="87" fitToHeight="0" orientation="portrait" r:id="rId3"/>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28</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wR+d6hugocPeK7RJacMgPmUf5TjbVybddJZGGiHgIgDpAzKokIadE+xZ9mX87NkffKVWO1CmRkTOKTOj73k/Vw==" saltValue="4RsV5f6Ht2s1fJqXS3Bsu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29</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PLHdXoX+qm68K2GdPMjjjXSUzLBFYLCzw9Ttjb7sXhvz/M6Q3LDYPl8mlIj2aC+1ARB0GCl/2rwgj0jkCkWrfQ==" saltValue="4MgWOrpZRIRRoE0rcV4EGw=="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30</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YMnzIZL7AMd42sRBWgpBrECG/CiU2dPw0/BZUJOpd1CO7PPosRjmYEEO9Lqw8rhnFtsVzCIJF9FTBHLM8T6TWQ==" saltValue="TWzFNAXT4hOJkSXAKzluXg=="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53"/>
  <sheetViews>
    <sheetView workbookViewId="0">
      <selection sqref="A1:E1"/>
    </sheetView>
  </sheetViews>
  <sheetFormatPr defaultColWidth="8.625" defaultRowHeight="15" x14ac:dyDescent="0.25"/>
  <cols>
    <col min="1" max="6" width="8.625" style="7"/>
    <col min="7" max="7" width="8.875" style="7" bestFit="1" customWidth="1"/>
    <col min="8" max="9" width="8.625" style="7"/>
    <col min="10" max="10" width="11.875" style="7" customWidth="1"/>
    <col min="11" max="16384" width="8.625" style="7"/>
  </cols>
  <sheetData>
    <row r="1" spans="1:10" s="5" customFormat="1" ht="15.75" thickTop="1" x14ac:dyDescent="0.2">
      <c r="A1" s="598" t="s">
        <v>35</v>
      </c>
      <c r="B1" s="599"/>
      <c r="C1" s="599"/>
      <c r="D1" s="599"/>
      <c r="E1" s="599"/>
      <c r="F1" s="598" t="s">
        <v>0</v>
      </c>
      <c r="G1" s="600"/>
      <c r="H1" s="598" t="s">
        <v>36</v>
      </c>
      <c r="I1" s="599"/>
      <c r="J1" s="600"/>
    </row>
    <row r="2" spans="1:10" s="5" customFormat="1" ht="15.75" thickBot="1" x14ac:dyDescent="0.25">
      <c r="A2" s="601">
        <f>NameOfLegalEntity</f>
        <v>0</v>
      </c>
      <c r="B2" s="602"/>
      <c r="C2" s="602"/>
      <c r="D2" s="602"/>
      <c r="E2" s="603"/>
      <c r="F2" s="604">
        <f>ReviewLevel</f>
        <v>0</v>
      </c>
      <c r="G2" s="605"/>
      <c r="H2" s="604">
        <f>ReviewType</f>
        <v>0</v>
      </c>
      <c r="I2" s="606"/>
      <c r="J2" s="605"/>
    </row>
    <row r="3" spans="1:10" s="5" customFormat="1" ht="15.75" customHeight="1" x14ac:dyDescent="0.2">
      <c r="A3" s="594" t="s">
        <v>1</v>
      </c>
      <c r="B3" s="595"/>
      <c r="C3" s="594" t="s">
        <v>37</v>
      </c>
      <c r="D3" s="595"/>
      <c r="E3" s="594" t="s">
        <v>38</v>
      </c>
      <c r="F3" s="595"/>
      <c r="G3" s="594" t="s">
        <v>38</v>
      </c>
      <c r="H3" s="595"/>
      <c r="I3" s="594" t="s">
        <v>359</v>
      </c>
      <c r="J3" s="595"/>
    </row>
    <row r="4" spans="1:10" s="5" customFormat="1" ht="15" customHeight="1" x14ac:dyDescent="0.2">
      <c r="A4" s="142" t="s">
        <v>39</v>
      </c>
      <c r="B4" s="143">
        <f>CompletedByLastName</f>
        <v>0</v>
      </c>
      <c r="C4" s="596" t="s">
        <v>40</v>
      </c>
      <c r="D4" s="597"/>
      <c r="E4" s="596" t="s">
        <v>41</v>
      </c>
      <c r="F4" s="597"/>
      <c r="G4" s="596" t="s">
        <v>382</v>
      </c>
      <c r="H4" s="597"/>
      <c r="I4" s="146" t="s">
        <v>42</v>
      </c>
      <c r="J4" s="147" t="str">
        <f>IF('Samples (Print)'!B2="","",'Samples (Print)'!B2)</f>
        <v/>
      </c>
    </row>
    <row r="5" spans="1:10" s="5" customFormat="1" ht="15.75" thickBot="1" x14ac:dyDescent="0.25">
      <c r="A5" s="144" t="s">
        <v>43</v>
      </c>
      <c r="B5" s="145">
        <f>CompletedByFirstName</f>
        <v>0</v>
      </c>
      <c r="C5" s="612" t="str">
        <f>IF(DateOfEntrance="","",DateOfEntrance)</f>
        <v/>
      </c>
      <c r="D5" s="613"/>
      <c r="E5" s="612" t="str">
        <f>IF(DateOfExit="","",DateOfExit)</f>
        <v/>
      </c>
      <c r="F5" s="613"/>
      <c r="G5" s="612" t="str">
        <f>IF(DateOfRevisedExit="","",DateOfRevisedExit)</f>
        <v/>
      </c>
      <c r="H5" s="613"/>
      <c r="I5" s="148" t="s">
        <v>44</v>
      </c>
      <c r="J5" s="149" t="str">
        <f>IF('Samples (Print)'!D2="","",'Samples (Print)'!D2)</f>
        <v/>
      </c>
    </row>
    <row r="6" spans="1:10" customFormat="1" ht="18.75" customHeight="1" thickBot="1" x14ac:dyDescent="0.25">
      <c r="A6" s="607" t="s">
        <v>46</v>
      </c>
      <c r="B6" s="608"/>
      <c r="C6" s="609">
        <f>TAScontractNumber</f>
        <v>0</v>
      </c>
      <c r="D6" s="609"/>
      <c r="E6" s="610"/>
      <c r="F6" s="611"/>
      <c r="G6" s="611"/>
      <c r="H6" s="609"/>
      <c r="I6" s="609"/>
      <c r="J6" s="610"/>
    </row>
    <row r="7" spans="1:10" s="5" customFormat="1" ht="15.75" customHeight="1" thickTop="1" x14ac:dyDescent="0.2">
      <c r="A7" s="629" t="s">
        <v>204</v>
      </c>
      <c r="B7" s="630"/>
      <c r="C7" s="630"/>
      <c r="D7" s="629" t="s">
        <v>191</v>
      </c>
      <c r="E7" s="630"/>
      <c r="F7" s="631"/>
      <c r="G7" s="57" t="s">
        <v>13</v>
      </c>
      <c r="H7" s="57" t="s">
        <v>14</v>
      </c>
      <c r="I7" s="57" t="s">
        <v>112</v>
      </c>
      <c r="J7" s="57" t="s">
        <v>15</v>
      </c>
    </row>
    <row r="8" spans="1:10" s="5" customFormat="1" ht="17.25" customHeight="1" x14ac:dyDescent="0.2">
      <c r="A8" s="632"/>
      <c r="B8" s="633"/>
      <c r="C8" s="633"/>
      <c r="D8" s="632"/>
      <c r="E8" s="633"/>
      <c r="F8" s="634"/>
      <c r="G8" s="624" t="s">
        <v>6</v>
      </c>
      <c r="H8" s="624" t="s">
        <v>7</v>
      </c>
      <c r="I8" s="58" t="s">
        <v>192</v>
      </c>
      <c r="J8" s="58" t="s">
        <v>193</v>
      </c>
    </row>
    <row r="9" spans="1:10" s="5" customFormat="1" ht="25.5" customHeight="1" thickBot="1" x14ac:dyDescent="0.25">
      <c r="A9" s="632"/>
      <c r="B9" s="633"/>
      <c r="C9" s="633"/>
      <c r="D9" s="635"/>
      <c r="E9" s="636"/>
      <c r="F9" s="637"/>
      <c r="G9" s="625"/>
      <c r="H9" s="625"/>
      <c r="I9" s="59" t="s">
        <v>194</v>
      </c>
      <c r="J9" s="59" t="s">
        <v>195</v>
      </c>
    </row>
    <row r="10" spans="1:10" s="5" customFormat="1" ht="15.75" customHeight="1" thickTop="1" x14ac:dyDescent="0.2">
      <c r="A10" s="632"/>
      <c r="B10" s="633"/>
      <c r="C10" s="633"/>
      <c r="D10" s="626" t="s">
        <v>196</v>
      </c>
      <c r="E10" s="627"/>
      <c r="F10" s="628"/>
      <c r="G10" s="620">
        <f xml:space="preserve"> Standard_I_Total_Yes</f>
        <v>0</v>
      </c>
      <c r="H10" s="620">
        <f>Standard_I_Total_No</f>
        <v>0</v>
      </c>
      <c r="I10" s="620">
        <f xml:space="preserve"> Standard_I_Total_Yes + Standard_I_Total_No</f>
        <v>0</v>
      </c>
      <c r="J10" s="622" t="str">
        <f>IF(I10 &lt;&gt; 0, G10/I10, "")</f>
        <v/>
      </c>
    </row>
    <row r="11" spans="1:10" s="5" customFormat="1" ht="15.75" customHeight="1" thickBot="1" x14ac:dyDescent="0.25">
      <c r="A11" s="632"/>
      <c r="B11" s="633"/>
      <c r="C11" s="633"/>
      <c r="D11" s="617" t="s">
        <v>205</v>
      </c>
      <c r="E11" s="618"/>
      <c r="F11" s="619"/>
      <c r="G11" s="621"/>
      <c r="H11" s="621"/>
      <c r="I11" s="621"/>
      <c r="J11" s="623"/>
    </row>
    <row r="12" spans="1:10" s="5" customFormat="1" ht="15.75" customHeight="1" thickTop="1" x14ac:dyDescent="0.2">
      <c r="A12" s="632"/>
      <c r="B12" s="633"/>
      <c r="C12" s="633"/>
      <c r="D12" s="614" t="s">
        <v>197</v>
      </c>
      <c r="E12" s="615"/>
      <c r="F12" s="616"/>
      <c r="G12" s="620">
        <f ca="1" xml:space="preserve"> Standard_II_Total_Yes</f>
        <v>0</v>
      </c>
      <c r="H12" s="620">
        <f ca="1">Standard_II_Total_No</f>
        <v>0</v>
      </c>
      <c r="I12" s="620">
        <f ca="1" xml:space="preserve"> Standard_II_Total_Yes + Standard_II_Total_No</f>
        <v>0</v>
      </c>
      <c r="J12" s="622" t="str">
        <f ca="1">IF(I12 &lt;&gt; 0, G12/I12, "")</f>
        <v/>
      </c>
    </row>
    <row r="13" spans="1:10" s="5" customFormat="1" ht="15.75" customHeight="1" thickBot="1" x14ac:dyDescent="0.25">
      <c r="A13" s="632"/>
      <c r="B13" s="633"/>
      <c r="C13" s="633"/>
      <c r="D13" s="617" t="s">
        <v>206</v>
      </c>
      <c r="E13" s="618"/>
      <c r="F13" s="619"/>
      <c r="G13" s="621"/>
      <c r="H13" s="621"/>
      <c r="I13" s="621"/>
      <c r="J13" s="623"/>
    </row>
    <row r="14" spans="1:10" s="5" customFormat="1" ht="15.75" customHeight="1" thickTop="1" x14ac:dyDescent="0.2">
      <c r="A14" s="632"/>
      <c r="B14" s="633"/>
      <c r="C14" s="633"/>
      <c r="D14" s="614" t="s">
        <v>198</v>
      </c>
      <c r="E14" s="615"/>
      <c r="F14" s="616"/>
      <c r="G14" s="620">
        <f ca="1" xml:space="preserve"> Standard_III_Total_Yes</f>
        <v>0</v>
      </c>
      <c r="H14" s="620">
        <f ca="1">Standard_III_Total_No</f>
        <v>0</v>
      </c>
      <c r="I14" s="620">
        <f ca="1" xml:space="preserve"> Standard_III_Total_Yes + Standard_III_Total_No</f>
        <v>0</v>
      </c>
      <c r="J14" s="622" t="str">
        <f ca="1">IF(I14 &lt;&gt; 0, G14/I14, "")</f>
        <v/>
      </c>
    </row>
    <row r="15" spans="1:10" s="5" customFormat="1" ht="15.75" customHeight="1" thickBot="1" x14ac:dyDescent="0.25">
      <c r="A15" s="632"/>
      <c r="B15" s="633"/>
      <c r="C15" s="633"/>
      <c r="D15" s="617" t="s">
        <v>207</v>
      </c>
      <c r="E15" s="618"/>
      <c r="F15" s="619"/>
      <c r="G15" s="621"/>
      <c r="H15" s="621"/>
      <c r="I15" s="621"/>
      <c r="J15" s="623"/>
    </row>
    <row r="16" spans="1:10" s="5" customFormat="1" ht="15.75" customHeight="1" thickTop="1" x14ac:dyDescent="0.2">
      <c r="A16" s="632"/>
      <c r="B16" s="633"/>
      <c r="C16" s="633"/>
      <c r="D16" s="614" t="s">
        <v>199</v>
      </c>
      <c r="E16" s="615"/>
      <c r="F16" s="616"/>
      <c r="G16" s="620">
        <f ca="1">Standard_IV_Total_Yes</f>
        <v>0</v>
      </c>
      <c r="H16" s="620">
        <f ca="1">Standard_IV_Total_No</f>
        <v>0</v>
      </c>
      <c r="I16" s="620">
        <f ca="1" xml:space="preserve"> Standard_IV_Total_Yes + Standard_IV_Total_No</f>
        <v>0</v>
      </c>
      <c r="J16" s="622" t="str">
        <f ca="1">IF(I16 &lt;&gt; 0, G16/I16, "")</f>
        <v/>
      </c>
    </row>
    <row r="17" spans="1:10" s="5" customFormat="1" ht="15.75" customHeight="1" thickBot="1" x14ac:dyDescent="0.25">
      <c r="A17" s="632"/>
      <c r="B17" s="633"/>
      <c r="C17" s="633"/>
      <c r="D17" s="617" t="s">
        <v>200</v>
      </c>
      <c r="E17" s="618"/>
      <c r="F17" s="619"/>
      <c r="G17" s="621"/>
      <c r="H17" s="621"/>
      <c r="I17" s="621"/>
      <c r="J17" s="623"/>
    </row>
    <row r="18" spans="1:10" s="5" customFormat="1" ht="16.5" customHeight="1" thickTop="1" x14ac:dyDescent="0.2">
      <c r="A18" s="632"/>
      <c r="B18" s="633"/>
      <c r="C18" s="633"/>
      <c r="D18" s="656" t="s">
        <v>201</v>
      </c>
      <c r="E18" s="657"/>
      <c r="F18" s="658"/>
      <c r="G18" s="654">
        <f ca="1">SUM(G10:G17)</f>
        <v>0</v>
      </c>
      <c r="H18" s="654">
        <f ca="1">SUM(H10:H17)</f>
        <v>0</v>
      </c>
      <c r="I18" s="654">
        <f ca="1">SUM(I10:I17)</f>
        <v>0</v>
      </c>
      <c r="J18" s="622" t="str">
        <f>IF(ReviewLevel="FULL",IF(TAS_Overall_Total &lt;&gt; 0, TAS_Overall_Total_Yes/TAS_Overall_Total, ""),"")</f>
        <v/>
      </c>
    </row>
    <row r="19" spans="1:10" ht="33" customHeight="1" thickBot="1" x14ac:dyDescent="0.3">
      <c r="A19" s="635"/>
      <c r="B19" s="636"/>
      <c r="C19" s="636"/>
      <c r="D19" s="659" t="s">
        <v>202</v>
      </c>
      <c r="E19" s="618"/>
      <c r="F19" s="619"/>
      <c r="G19" s="655"/>
      <c r="H19" s="655"/>
      <c r="I19" s="655"/>
      <c r="J19" s="623"/>
    </row>
    <row r="20" spans="1:10" ht="15.75" customHeight="1" thickTop="1" x14ac:dyDescent="0.25">
      <c r="A20" s="646" t="s">
        <v>203</v>
      </c>
      <c r="B20" s="647"/>
      <c r="C20" s="647"/>
      <c r="D20" s="647"/>
      <c r="E20" s="647"/>
      <c r="F20" s="647"/>
      <c r="G20" s="647"/>
      <c r="H20" s="647"/>
      <c r="I20" s="647"/>
      <c r="J20" s="648"/>
    </row>
    <row r="21" spans="1:10" ht="15.75" customHeight="1" thickBot="1" x14ac:dyDescent="0.3">
      <c r="A21" s="649" t="s">
        <v>398</v>
      </c>
      <c r="B21" s="650"/>
      <c r="C21" s="650"/>
      <c r="D21" s="650"/>
      <c r="E21" s="650"/>
      <c r="F21" s="650"/>
      <c r="G21" s="650"/>
      <c r="H21" s="650"/>
      <c r="I21" s="650"/>
      <c r="J21" s="651"/>
    </row>
    <row r="22" spans="1:10" ht="16.5" customHeight="1" thickTop="1" thickBot="1" x14ac:dyDescent="0.3">
      <c r="A22" s="640" t="s">
        <v>210</v>
      </c>
      <c r="B22" s="641"/>
      <c r="C22" s="641"/>
      <c r="D22" s="641"/>
      <c r="E22" s="641"/>
      <c r="F22" s="641"/>
      <c r="G22" s="641"/>
      <c r="H22" s="642"/>
      <c r="I22" s="652" t="s">
        <v>360</v>
      </c>
      <c r="J22" s="653"/>
    </row>
    <row r="23" spans="1:10" ht="15.75" customHeight="1" thickBot="1" x14ac:dyDescent="0.3">
      <c r="A23" s="643"/>
      <c r="B23" s="644"/>
      <c r="C23" s="644"/>
      <c r="D23" s="644"/>
      <c r="E23" s="644"/>
      <c r="F23" s="644"/>
      <c r="G23" s="644"/>
      <c r="H23" s="645"/>
      <c r="I23" s="638">
        <f>'Demand for Payment (Print)'!TotalTAS</f>
        <v>0</v>
      </c>
      <c r="J23" s="639"/>
    </row>
    <row r="24" spans="1:10" ht="15.75" thickTop="1" x14ac:dyDescent="0.25">
      <c r="A24" s="60"/>
      <c r="B24" s="60"/>
      <c r="C24" s="60"/>
      <c r="D24" s="60"/>
      <c r="E24" s="60"/>
      <c r="F24" s="60"/>
      <c r="G24" s="60"/>
      <c r="H24" s="60"/>
      <c r="I24" s="60"/>
      <c r="J24" s="60"/>
    </row>
    <row r="25" spans="1:10" x14ac:dyDescent="0.25">
      <c r="A25" s="60"/>
      <c r="B25" s="60"/>
      <c r="C25" s="60"/>
      <c r="D25" s="60"/>
      <c r="E25" s="60"/>
      <c r="F25" s="60"/>
      <c r="G25" s="60"/>
      <c r="H25" s="60"/>
      <c r="I25" s="60"/>
      <c r="J25" s="60"/>
    </row>
    <row r="26" spans="1:10" x14ac:dyDescent="0.25">
      <c r="A26" s="60"/>
      <c r="B26" s="60"/>
      <c r="C26" s="60"/>
      <c r="D26" s="60"/>
      <c r="E26" s="60"/>
      <c r="F26" s="60"/>
      <c r="G26" s="60"/>
      <c r="H26" s="60"/>
      <c r="I26" s="60"/>
      <c r="J26" s="60"/>
    </row>
    <row r="27" spans="1:10" x14ac:dyDescent="0.25">
      <c r="A27" s="60"/>
      <c r="B27" s="60"/>
      <c r="C27" s="60"/>
      <c r="D27" s="60"/>
      <c r="E27" s="60"/>
      <c r="F27" s="60"/>
      <c r="G27" s="60"/>
      <c r="H27" s="60"/>
      <c r="I27" s="60"/>
      <c r="J27" s="60"/>
    </row>
    <row r="28" spans="1:10" x14ac:dyDescent="0.25">
      <c r="A28" s="60"/>
      <c r="B28" s="60"/>
      <c r="C28" s="60"/>
      <c r="D28" s="60"/>
      <c r="E28" s="60"/>
      <c r="F28" s="60"/>
      <c r="G28" s="60"/>
      <c r="H28" s="60"/>
      <c r="I28" s="60"/>
      <c r="J28" s="60"/>
    </row>
    <row r="29" spans="1:10" x14ac:dyDescent="0.25">
      <c r="A29" s="60"/>
      <c r="B29" s="60"/>
      <c r="C29" s="60"/>
      <c r="D29" s="60"/>
      <c r="E29" s="60"/>
      <c r="F29" s="60"/>
      <c r="G29" s="60"/>
      <c r="H29" s="60"/>
      <c r="I29" s="60"/>
      <c r="J29" s="60"/>
    </row>
    <row r="30" spans="1:10" x14ac:dyDescent="0.25">
      <c r="A30" s="60"/>
      <c r="B30" s="60"/>
      <c r="C30" s="60"/>
      <c r="D30" s="60"/>
      <c r="E30" s="60"/>
      <c r="F30" s="60"/>
      <c r="G30" s="60"/>
      <c r="H30" s="60"/>
      <c r="I30" s="60"/>
      <c r="J30" s="60"/>
    </row>
    <row r="31" spans="1:10" x14ac:dyDescent="0.25">
      <c r="A31" s="60"/>
      <c r="B31" s="60"/>
      <c r="C31" s="60"/>
      <c r="D31" s="60"/>
      <c r="E31" s="60"/>
      <c r="F31" s="60"/>
      <c r="G31" s="60"/>
      <c r="H31" s="60"/>
      <c r="I31" s="60"/>
      <c r="J31" s="60"/>
    </row>
    <row r="32" spans="1:10" x14ac:dyDescent="0.25">
      <c r="A32" s="60"/>
      <c r="B32" s="60"/>
      <c r="C32" s="60"/>
      <c r="D32" s="60"/>
      <c r="E32" s="60"/>
      <c r="F32" s="60"/>
      <c r="G32" s="60"/>
      <c r="H32" s="60"/>
      <c r="I32" s="60"/>
      <c r="J32" s="60"/>
    </row>
    <row r="33" spans="1:10" x14ac:dyDescent="0.25">
      <c r="A33" s="60"/>
      <c r="B33" s="60"/>
      <c r="C33" s="60"/>
      <c r="D33" s="60"/>
      <c r="E33" s="60"/>
      <c r="F33" s="60"/>
      <c r="G33" s="60"/>
      <c r="H33" s="60"/>
      <c r="I33" s="60"/>
      <c r="J33" s="60"/>
    </row>
    <row r="34" spans="1:10" x14ac:dyDescent="0.25">
      <c r="A34" s="60"/>
      <c r="B34" s="60"/>
      <c r="C34" s="60"/>
      <c r="D34" s="60"/>
      <c r="E34" s="60"/>
      <c r="F34" s="60"/>
      <c r="G34" s="60"/>
      <c r="H34" s="60"/>
      <c r="I34" s="60"/>
      <c r="J34" s="60"/>
    </row>
    <row r="35" spans="1:10" x14ac:dyDescent="0.25">
      <c r="A35" s="60"/>
      <c r="B35" s="60"/>
      <c r="C35" s="60"/>
      <c r="D35" s="60"/>
      <c r="E35" s="60"/>
      <c r="F35" s="60"/>
      <c r="G35" s="60"/>
      <c r="H35" s="60"/>
      <c r="I35" s="60"/>
      <c r="J35" s="60"/>
    </row>
    <row r="36" spans="1:10" x14ac:dyDescent="0.25">
      <c r="A36" s="60"/>
      <c r="B36" s="60"/>
      <c r="C36" s="60"/>
      <c r="D36" s="60"/>
      <c r="E36" s="60"/>
      <c r="F36" s="60"/>
      <c r="G36" s="60"/>
      <c r="H36" s="60"/>
      <c r="I36" s="60"/>
      <c r="J36" s="60"/>
    </row>
    <row r="37" spans="1:10" x14ac:dyDescent="0.25">
      <c r="A37" s="60"/>
      <c r="B37" s="60"/>
      <c r="C37" s="60"/>
      <c r="D37" s="60"/>
      <c r="E37" s="60"/>
      <c r="F37" s="60"/>
      <c r="G37" s="60"/>
      <c r="H37" s="60"/>
      <c r="I37" s="60"/>
      <c r="J37" s="60"/>
    </row>
    <row r="38" spans="1:10" x14ac:dyDescent="0.25">
      <c r="A38" s="60"/>
      <c r="B38" s="60"/>
      <c r="C38" s="60"/>
      <c r="D38" s="60"/>
      <c r="E38" s="60"/>
      <c r="F38" s="60"/>
      <c r="G38" s="60"/>
      <c r="H38" s="60"/>
      <c r="I38" s="60"/>
      <c r="J38" s="60"/>
    </row>
    <row r="39" spans="1:10" x14ac:dyDescent="0.25">
      <c r="A39" s="60"/>
      <c r="B39" s="60"/>
      <c r="C39" s="60"/>
      <c r="D39" s="60"/>
      <c r="E39" s="60"/>
      <c r="F39" s="60"/>
      <c r="G39" s="60"/>
      <c r="H39" s="60"/>
      <c r="I39" s="60"/>
      <c r="J39" s="60"/>
    </row>
    <row r="40" spans="1:10" x14ac:dyDescent="0.25">
      <c r="A40" s="60"/>
      <c r="B40" s="60"/>
      <c r="C40" s="60"/>
      <c r="D40" s="60"/>
      <c r="E40" s="60"/>
      <c r="F40" s="60"/>
      <c r="G40" s="60"/>
      <c r="H40" s="60"/>
      <c r="I40" s="60"/>
      <c r="J40" s="60"/>
    </row>
    <row r="41" spans="1:10" x14ac:dyDescent="0.25">
      <c r="A41" s="60"/>
      <c r="B41" s="60"/>
      <c r="C41" s="60"/>
      <c r="D41" s="60"/>
      <c r="E41" s="60"/>
      <c r="F41" s="60"/>
      <c r="G41" s="60"/>
      <c r="H41" s="60"/>
      <c r="I41" s="60"/>
      <c r="J41" s="60"/>
    </row>
    <row r="42" spans="1:10" x14ac:dyDescent="0.25">
      <c r="A42" s="60"/>
      <c r="B42" s="60"/>
      <c r="C42" s="60"/>
      <c r="D42" s="60"/>
      <c r="E42" s="60"/>
      <c r="F42" s="60"/>
      <c r="G42" s="60"/>
      <c r="H42" s="60"/>
      <c r="I42" s="60"/>
      <c r="J42" s="60"/>
    </row>
    <row r="43" spans="1:10" x14ac:dyDescent="0.25">
      <c r="A43" s="60"/>
      <c r="B43" s="60"/>
      <c r="C43" s="60"/>
      <c r="D43" s="60"/>
      <c r="E43" s="60"/>
      <c r="F43" s="60"/>
      <c r="G43" s="60"/>
      <c r="H43" s="60"/>
      <c r="I43" s="60"/>
      <c r="J43" s="60"/>
    </row>
    <row r="44" spans="1:10" x14ac:dyDescent="0.25">
      <c r="A44" s="60"/>
      <c r="B44" s="60"/>
      <c r="C44" s="60"/>
      <c r="D44" s="60"/>
      <c r="E44" s="60"/>
      <c r="F44" s="60"/>
      <c r="G44" s="60"/>
      <c r="H44" s="60"/>
      <c r="I44" s="60"/>
      <c r="J44" s="60"/>
    </row>
    <row r="45" spans="1:10" x14ac:dyDescent="0.25">
      <c r="A45" s="60"/>
      <c r="B45" s="60"/>
      <c r="C45" s="60"/>
      <c r="D45" s="60"/>
      <c r="E45" s="60"/>
      <c r="F45" s="60"/>
      <c r="G45" s="60"/>
      <c r="H45" s="60"/>
      <c r="I45" s="60"/>
      <c r="J45" s="60"/>
    </row>
    <row r="46" spans="1:10" x14ac:dyDescent="0.25">
      <c r="A46" s="60"/>
      <c r="B46" s="60"/>
      <c r="C46" s="60"/>
      <c r="D46" s="60"/>
      <c r="E46" s="60"/>
      <c r="F46" s="60"/>
      <c r="G46" s="60"/>
      <c r="H46" s="60"/>
      <c r="I46" s="60"/>
      <c r="J46" s="60"/>
    </row>
    <row r="47" spans="1:10" x14ac:dyDescent="0.25">
      <c r="A47" s="60"/>
      <c r="B47" s="60"/>
      <c r="C47" s="60"/>
      <c r="D47" s="60"/>
      <c r="E47" s="60"/>
      <c r="F47" s="60"/>
      <c r="G47" s="60"/>
      <c r="H47" s="60"/>
      <c r="I47" s="60"/>
      <c r="J47" s="60"/>
    </row>
    <row r="48" spans="1:10" x14ac:dyDescent="0.25">
      <c r="A48" s="60"/>
      <c r="B48" s="60"/>
      <c r="C48" s="60"/>
      <c r="D48" s="60"/>
      <c r="E48" s="60"/>
      <c r="F48" s="60"/>
      <c r="G48" s="60"/>
      <c r="H48" s="60"/>
      <c r="I48" s="60"/>
      <c r="J48" s="60"/>
    </row>
    <row r="49" spans="1:10" x14ac:dyDescent="0.25">
      <c r="A49" s="60"/>
      <c r="B49" s="60"/>
      <c r="C49" s="60"/>
      <c r="D49" s="60"/>
      <c r="E49" s="60"/>
      <c r="F49" s="60"/>
      <c r="G49" s="60"/>
      <c r="H49" s="60"/>
      <c r="I49" s="60"/>
      <c r="J49" s="60"/>
    </row>
    <row r="50" spans="1:10" x14ac:dyDescent="0.25">
      <c r="A50" s="60"/>
      <c r="B50" s="60"/>
      <c r="C50" s="60"/>
      <c r="D50" s="60"/>
      <c r="E50" s="60"/>
      <c r="F50" s="60"/>
      <c r="G50" s="60"/>
      <c r="H50" s="60"/>
      <c r="I50" s="60"/>
      <c r="J50" s="60"/>
    </row>
    <row r="51" spans="1:10" x14ac:dyDescent="0.25">
      <c r="A51" s="60"/>
      <c r="B51" s="60"/>
      <c r="C51" s="60"/>
      <c r="D51" s="60"/>
      <c r="E51" s="60"/>
      <c r="F51" s="60"/>
      <c r="G51" s="60"/>
      <c r="H51" s="60"/>
      <c r="I51" s="60"/>
      <c r="J51" s="60"/>
    </row>
    <row r="52" spans="1:10" x14ac:dyDescent="0.25">
      <c r="A52" s="60"/>
      <c r="B52" s="60"/>
      <c r="C52" s="60"/>
      <c r="D52" s="60"/>
      <c r="E52" s="60"/>
      <c r="F52" s="60"/>
      <c r="G52" s="60"/>
      <c r="H52" s="60"/>
      <c r="I52" s="60"/>
      <c r="J52" s="60"/>
    </row>
    <row r="53" spans="1:10" x14ac:dyDescent="0.25">
      <c r="A53" s="60"/>
      <c r="B53" s="60"/>
      <c r="C53" s="60"/>
      <c r="D53" s="60"/>
      <c r="E53" s="60"/>
      <c r="F53" s="60"/>
      <c r="G53" s="60"/>
      <c r="H53" s="60"/>
      <c r="I53" s="60"/>
      <c r="J53" s="60"/>
    </row>
  </sheetData>
  <sheetProtection password="A541" sheet="1" objects="1" scenarios="1" selectLockedCells="1"/>
  <customSheetViews>
    <customSheetView guid="{F83970F9-419C-4E2C-9CF5-F83A5A5EE93C}" fitToPage="1">
      <selection sqref="A1:E1"/>
      <pageMargins left="0.5" right="0.5" top="0.75" bottom="0.75" header="0.25" footer="0.25"/>
      <printOptions horizontalCentered="1"/>
      <pageSetup scale="98" orientation="portrait" r:id="rId1"/>
      <headerFooter>
        <oddHeader>&amp;L&amp;8Texas Department of Aging
and Disability Services&amp;C&amp;"Arial,Bold"&amp;12TRANSITION ASSISTANCE SERVICES (TAS)
COMPLIANCE SUMMARY&amp;R&amp;8Form TBD
Page &amp;P</oddHeader>
      </headerFooter>
    </customSheetView>
    <customSheetView guid="{06D05541-CF5B-4B58-B76F-B2123A039153}" fitToPage="1">
      <selection activeCell="K1" sqref="K1"/>
      <pageMargins left="0.5" right="0.5" top="0.75" bottom="0.75" header="0.25" footer="0.25"/>
      <printOptions horizontalCentered="1"/>
      <pageSetup orientation="portrait" r:id="rId2"/>
      <headerFooter>
        <oddHeader>&amp;L&amp;8Texas Department of Aging
and Disability Services&amp;C&amp;"Arial,Bold"&amp;12TRANSITION ASSISTANCE SERVICES (TAS)
COMPLIANCE SUMMARY&amp;R&amp;8Form TBD
Page &amp;P</oddHeader>
      </headerFooter>
    </customSheetView>
  </customSheetViews>
  <mergeCells count="60">
    <mergeCell ref="I23:J23"/>
    <mergeCell ref="A22:H23"/>
    <mergeCell ref="I12:I13"/>
    <mergeCell ref="J12:J13"/>
    <mergeCell ref="D13:F13"/>
    <mergeCell ref="A20:J20"/>
    <mergeCell ref="A21:J21"/>
    <mergeCell ref="I22:J22"/>
    <mergeCell ref="G18:G19"/>
    <mergeCell ref="H18:H19"/>
    <mergeCell ref="I18:I19"/>
    <mergeCell ref="J18:J19"/>
    <mergeCell ref="D18:F18"/>
    <mergeCell ref="D19:F19"/>
    <mergeCell ref="A7:C19"/>
    <mergeCell ref="D12:F12"/>
    <mergeCell ref="G8:G9"/>
    <mergeCell ref="H8:H9"/>
    <mergeCell ref="G10:G11"/>
    <mergeCell ref="H10:H11"/>
    <mergeCell ref="D10:F10"/>
    <mergeCell ref="D11:F11"/>
    <mergeCell ref="D7:F9"/>
    <mergeCell ref="I10:I11"/>
    <mergeCell ref="J10:J11"/>
    <mergeCell ref="G12:G13"/>
    <mergeCell ref="H12:H13"/>
    <mergeCell ref="G16:G17"/>
    <mergeCell ref="H16:H17"/>
    <mergeCell ref="I16:I17"/>
    <mergeCell ref="J16:J17"/>
    <mergeCell ref="J14:J15"/>
    <mergeCell ref="D16:F16"/>
    <mergeCell ref="D17:F17"/>
    <mergeCell ref="G14:G15"/>
    <mergeCell ref="H14:H15"/>
    <mergeCell ref="I14:I15"/>
    <mergeCell ref="D14:F14"/>
    <mergeCell ref="D15:F15"/>
    <mergeCell ref="A6:B6"/>
    <mergeCell ref="C6:E6"/>
    <mergeCell ref="F6:G6"/>
    <mergeCell ref="H6:J6"/>
    <mergeCell ref="E5:F5"/>
    <mergeCell ref="C5:D5"/>
    <mergeCell ref="G5:H5"/>
    <mergeCell ref="A1:E1"/>
    <mergeCell ref="F1:G1"/>
    <mergeCell ref="H1:J1"/>
    <mergeCell ref="A2:E2"/>
    <mergeCell ref="F2:G2"/>
    <mergeCell ref="H2:J2"/>
    <mergeCell ref="G3:H3"/>
    <mergeCell ref="G4:H4"/>
    <mergeCell ref="I3:J3"/>
    <mergeCell ref="A3:B3"/>
    <mergeCell ref="C3:D3"/>
    <mergeCell ref="C4:D4"/>
    <mergeCell ref="E3:F3"/>
    <mergeCell ref="E4:F4"/>
  </mergeCells>
  <conditionalFormatting sqref="J10:J17">
    <cfRule type="cellIs" dxfId="1" priority="2" operator="lessThan">
      <formula>0.9</formula>
    </cfRule>
  </conditionalFormatting>
  <conditionalFormatting sqref="J18:J19">
    <cfRule type="cellIs" dxfId="0" priority="1" operator="lessThan">
      <formula>0.9</formula>
    </cfRule>
  </conditionalFormatting>
  <printOptions horizontalCentered="1"/>
  <pageMargins left="0.5" right="0.5" top="0.75" bottom="0.75" header="0.25" footer="0.25"/>
  <pageSetup scale="98" orientation="portrait" r:id="rId3"/>
  <headerFooter>
    <oddHeader>&amp;L&amp;8Texas Department of Aging
and Disability Services&amp;C&amp;"Arial,Bold"&amp;12TRANSITION ASSISTANCE SERVICES (TAS)
COMPLIANCE SUMMARY&amp;R&amp;8Form TBD
Page &amp;P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N1016"/>
  <sheetViews>
    <sheetView zoomScaleNormal="100" workbookViewId="0">
      <pane ySplit="13" topLeftCell="A14" activePane="bottomLeft" state="frozen"/>
      <selection pane="bottomLeft" activeCell="B14" sqref="B14"/>
    </sheetView>
  </sheetViews>
  <sheetFormatPr defaultRowHeight="15" x14ac:dyDescent="0.25"/>
  <cols>
    <col min="1" max="1" width="8.875" style="7" customWidth="1"/>
    <col min="2" max="2" width="6.625" style="7" customWidth="1"/>
    <col min="3" max="3" width="8.625" style="7" customWidth="1"/>
    <col min="4" max="4" width="13.625" style="7" customWidth="1"/>
    <col min="5" max="5" width="5.625" style="7" customWidth="1"/>
    <col min="6" max="6" width="8.875" style="7" customWidth="1"/>
    <col min="7" max="11" width="8.625" style="7" customWidth="1"/>
    <col min="12" max="13" width="9.625" style="7" customWidth="1"/>
    <col min="14" max="14" width="38.625" style="7" customWidth="1"/>
    <col min="15" max="16384" width="9" style="7"/>
  </cols>
  <sheetData>
    <row r="1" spans="1:14" s="5" customFormat="1" ht="15.75" customHeight="1" thickTop="1" x14ac:dyDescent="0.2">
      <c r="A1" s="699" t="s">
        <v>35</v>
      </c>
      <c r="B1" s="664"/>
      <c r="C1" s="664"/>
      <c r="D1" s="664"/>
      <c r="E1" s="700"/>
      <c r="F1" s="663" t="s">
        <v>0</v>
      </c>
      <c r="G1" s="664"/>
      <c r="H1" s="700"/>
      <c r="I1" s="663" t="s">
        <v>36</v>
      </c>
      <c r="J1" s="664"/>
      <c r="K1" s="664"/>
      <c r="L1" s="270"/>
      <c r="M1" s="270"/>
      <c r="N1" s="271"/>
    </row>
    <row r="2" spans="1:14" s="5" customFormat="1" ht="15.75" customHeight="1" thickBot="1" x14ac:dyDescent="0.25">
      <c r="A2" s="701">
        <f>NameOfLegalEntity</f>
        <v>0</v>
      </c>
      <c r="B2" s="666"/>
      <c r="C2" s="666"/>
      <c r="D2" s="666"/>
      <c r="E2" s="702"/>
      <c r="F2" s="665">
        <f>ReviewLevel</f>
        <v>0</v>
      </c>
      <c r="G2" s="666"/>
      <c r="H2" s="702"/>
      <c r="I2" s="665">
        <f>ReviewType</f>
        <v>0</v>
      </c>
      <c r="J2" s="666"/>
      <c r="K2" s="666"/>
      <c r="L2" s="667"/>
      <c r="M2" s="667"/>
      <c r="N2" s="668"/>
    </row>
    <row r="3" spans="1:14" s="5" customFormat="1" ht="24.95" customHeight="1" x14ac:dyDescent="0.2">
      <c r="A3" s="706" t="s">
        <v>1</v>
      </c>
      <c r="B3" s="669"/>
      <c r="C3" s="669"/>
      <c r="D3" s="594" t="s">
        <v>37</v>
      </c>
      <c r="E3" s="595"/>
      <c r="F3" s="594" t="s">
        <v>38</v>
      </c>
      <c r="G3" s="595"/>
      <c r="H3" s="594" t="s">
        <v>38</v>
      </c>
      <c r="I3" s="597"/>
      <c r="J3" s="594" t="s">
        <v>359</v>
      </c>
      <c r="K3" s="669"/>
      <c r="L3" s="670"/>
      <c r="M3" s="670"/>
      <c r="N3" s="671"/>
    </row>
    <row r="4" spans="1:14" s="5" customFormat="1" ht="15" customHeight="1" x14ac:dyDescent="0.2">
      <c r="A4" s="168" t="s">
        <v>39</v>
      </c>
      <c r="B4" s="705">
        <f>CompletedByLastName</f>
        <v>0</v>
      </c>
      <c r="C4" s="705"/>
      <c r="D4" s="596" t="s">
        <v>40</v>
      </c>
      <c r="E4" s="597"/>
      <c r="F4" s="596" t="s">
        <v>41</v>
      </c>
      <c r="G4" s="597"/>
      <c r="H4" s="596" t="s">
        <v>382</v>
      </c>
      <c r="I4" s="597"/>
      <c r="J4" s="146" t="s">
        <v>42</v>
      </c>
      <c r="K4" s="672" t="str">
        <f>IF('Samples (Print)'!B2="","",'Samples (Print)'!B2)</f>
        <v/>
      </c>
      <c r="L4" s="273"/>
      <c r="M4" s="273"/>
      <c r="N4" s="274"/>
    </row>
    <row r="5" spans="1:14" s="5" customFormat="1" ht="26.25" customHeight="1" thickBot="1" x14ac:dyDescent="0.25">
      <c r="A5" s="169" t="s">
        <v>43</v>
      </c>
      <c r="B5" s="666">
        <f>CompletedByFirstName</f>
        <v>0</v>
      </c>
      <c r="C5" s="666"/>
      <c r="D5" s="697" t="str">
        <f>IF(DateOfEntrance="","",DateOfEntrance)</f>
        <v/>
      </c>
      <c r="E5" s="698"/>
      <c r="F5" s="697" t="str">
        <f>IF(DateOfExit="","",DateOfExit)</f>
        <v/>
      </c>
      <c r="G5" s="698"/>
      <c r="H5" s="697" t="str">
        <f>IF(DateOfRevisedExit="","",DateOfRevisedExit)</f>
        <v/>
      </c>
      <c r="I5" s="698"/>
      <c r="J5" s="148" t="s">
        <v>44</v>
      </c>
      <c r="K5" s="673" t="str">
        <f>IF('Samples (Print)'!D2="","",'Samples (Print)'!D2)</f>
        <v/>
      </c>
      <c r="L5" s="667"/>
      <c r="M5" s="667"/>
      <c r="N5" s="668"/>
    </row>
    <row r="6" spans="1:14" s="5" customFormat="1" ht="15.75" customHeight="1" thickBot="1" x14ac:dyDescent="0.25">
      <c r="A6" s="708" t="s">
        <v>45</v>
      </c>
      <c r="B6" s="675"/>
      <c r="C6" s="707"/>
      <c r="D6" s="674" t="s">
        <v>56</v>
      </c>
      <c r="E6" s="675"/>
      <c r="F6" s="707"/>
      <c r="G6" s="674"/>
      <c r="H6" s="675"/>
      <c r="I6" s="675"/>
      <c r="J6" s="675"/>
      <c r="K6" s="675"/>
      <c r="L6" s="676"/>
      <c r="M6" s="676"/>
      <c r="N6" s="677"/>
    </row>
    <row r="7" spans="1:14" s="5" customFormat="1" ht="15" customHeight="1" thickBot="1" x14ac:dyDescent="0.25">
      <c r="A7" s="709" t="s">
        <v>16</v>
      </c>
      <c r="B7" s="710"/>
      <c r="C7" s="711"/>
      <c r="D7" s="712">
        <f>TAScontractNumber</f>
        <v>0</v>
      </c>
      <c r="E7" s="713"/>
      <c r="F7" s="714"/>
      <c r="G7" s="678"/>
      <c r="H7" s="679"/>
      <c r="I7" s="679"/>
      <c r="J7" s="679"/>
      <c r="K7" s="679"/>
      <c r="L7" s="680"/>
      <c r="M7" s="680"/>
      <c r="N7" s="681"/>
    </row>
    <row r="8" spans="1:14" ht="16.5" customHeight="1" thickTop="1" thickBot="1" x14ac:dyDescent="0.3">
      <c r="A8" s="682" t="s">
        <v>57</v>
      </c>
      <c r="B8" s="683"/>
      <c r="C8" s="683"/>
      <c r="D8" s="683"/>
      <c r="E8" s="683"/>
      <c r="F8" s="683"/>
      <c r="G8" s="683"/>
      <c r="H8" s="683"/>
      <c r="I8" s="683"/>
      <c r="J8" s="683"/>
      <c r="K8" s="683"/>
      <c r="L8" s="684"/>
      <c r="M8" s="684"/>
      <c r="N8" s="685"/>
    </row>
    <row r="9" spans="1:14" ht="15.75" customHeight="1" thickBot="1" x14ac:dyDescent="0.3">
      <c r="A9" s="703" t="s">
        <v>16</v>
      </c>
      <c r="B9" s="704"/>
      <c r="C9" s="704"/>
      <c r="D9" s="704"/>
      <c r="E9" s="704"/>
      <c r="F9" s="704"/>
      <c r="G9" s="704"/>
      <c r="H9" s="704"/>
      <c r="I9" s="686">
        <f>SUMIF($A$14:$A$1014, "TAS",$M$14:$M$1014)</f>
        <v>0</v>
      </c>
      <c r="J9" s="687"/>
      <c r="K9" s="687"/>
      <c r="L9" s="680"/>
      <c r="M9" s="680"/>
      <c r="N9" s="681"/>
    </row>
    <row r="10" spans="1:14" ht="27.75" customHeight="1" thickTop="1" thickBot="1" x14ac:dyDescent="0.3">
      <c r="A10" s="688" t="s">
        <v>356</v>
      </c>
      <c r="B10" s="689"/>
      <c r="C10" s="689"/>
      <c r="D10" s="689"/>
      <c r="E10" s="689"/>
      <c r="F10" s="689"/>
      <c r="G10" s="689"/>
      <c r="H10" s="689"/>
      <c r="I10" s="689"/>
      <c r="J10" s="689"/>
      <c r="K10" s="689"/>
      <c r="L10" s="584"/>
      <c r="M10" s="584"/>
      <c r="N10" s="424"/>
    </row>
    <row r="11" spans="1:14" s="60" customFormat="1" ht="44.25" customHeight="1" thickTop="1" thickBot="1" x14ac:dyDescent="0.3">
      <c r="A11" s="694" t="s">
        <v>434</v>
      </c>
      <c r="B11" s="695"/>
      <c r="C11" s="695"/>
      <c r="D11" s="695"/>
      <c r="E11" s="695"/>
      <c r="F11" s="695"/>
      <c r="G11" s="695"/>
      <c r="H11" s="695"/>
      <c r="I11" s="695"/>
      <c r="J11" s="696"/>
      <c r="K11" s="167" t="s">
        <v>17</v>
      </c>
      <c r="L11" s="61" t="s">
        <v>384</v>
      </c>
      <c r="M11" s="690" t="s">
        <v>383</v>
      </c>
      <c r="N11" s="660" t="s">
        <v>468</v>
      </c>
    </row>
    <row r="12" spans="1:14" s="60" customFormat="1" ht="16.5" customHeight="1" thickBot="1" x14ac:dyDescent="0.3">
      <c r="A12" s="692" t="s">
        <v>45</v>
      </c>
      <c r="B12" s="196" t="s">
        <v>19</v>
      </c>
      <c r="C12" s="158" t="s">
        <v>20</v>
      </c>
      <c r="D12" s="159" t="s">
        <v>21</v>
      </c>
      <c r="E12" s="159" t="s">
        <v>22</v>
      </c>
      <c r="F12" s="159" t="s">
        <v>23</v>
      </c>
      <c r="G12" s="159" t="s">
        <v>24</v>
      </c>
      <c r="H12" s="160" t="s">
        <v>25</v>
      </c>
      <c r="I12" s="159" t="s">
        <v>26</v>
      </c>
      <c r="J12" s="160" t="s">
        <v>27</v>
      </c>
      <c r="K12" s="124" t="s">
        <v>18</v>
      </c>
      <c r="L12" s="124" t="s">
        <v>28</v>
      </c>
      <c r="M12" s="691"/>
      <c r="N12" s="661"/>
    </row>
    <row r="13" spans="1:14" s="60" customFormat="1" ht="41.25" customHeight="1" thickTop="1" thickBot="1" x14ac:dyDescent="0.3">
      <c r="A13" s="693"/>
      <c r="B13" s="197" t="s">
        <v>97</v>
      </c>
      <c r="C13" s="198" t="s">
        <v>371</v>
      </c>
      <c r="D13" s="199" t="s">
        <v>29</v>
      </c>
      <c r="E13" s="199" t="s">
        <v>30</v>
      </c>
      <c r="F13" s="199" t="s">
        <v>31</v>
      </c>
      <c r="G13" s="199" t="s">
        <v>32</v>
      </c>
      <c r="H13" s="200" t="s">
        <v>33</v>
      </c>
      <c r="I13" s="199" t="s">
        <v>350</v>
      </c>
      <c r="J13" s="200" t="s">
        <v>34</v>
      </c>
      <c r="K13" s="199" t="s">
        <v>351</v>
      </c>
      <c r="L13" s="199" t="s">
        <v>352</v>
      </c>
      <c r="M13" s="201" t="s">
        <v>58</v>
      </c>
      <c r="N13" s="662"/>
    </row>
    <row r="14" spans="1:14" ht="16.5" thickTop="1" thickBot="1" x14ac:dyDescent="0.3">
      <c r="A14" s="170" t="str">
        <f>IF(F14 = "", "", IF(F14 = "53", "TAS", "TAS ICM"))</f>
        <v/>
      </c>
      <c r="B14" s="171"/>
      <c r="C14" s="171"/>
      <c r="D14" s="172"/>
      <c r="E14" s="173"/>
      <c r="F14" s="174"/>
      <c r="G14" s="175"/>
      <c r="H14" s="175"/>
      <c r="I14" s="176"/>
      <c r="J14" s="177"/>
      <c r="K14" s="176"/>
      <c r="L14" s="178">
        <f>MAX(0, J14 - K14)</f>
        <v>0</v>
      </c>
      <c r="M14" s="231">
        <f>L14</f>
        <v>0</v>
      </c>
      <c r="N14" s="234"/>
    </row>
    <row r="15" spans="1:14" ht="15.75" thickBot="1" x14ac:dyDescent="0.3">
      <c r="A15" s="179" t="str">
        <f t="shared" ref="A15:A78" si="0">IF(F15 = "", "", IF(F15 = "53", "TAS", "TAS ICM"))</f>
        <v/>
      </c>
      <c r="B15" s="180"/>
      <c r="C15" s="180"/>
      <c r="D15" s="181"/>
      <c r="E15" s="182"/>
      <c r="F15" s="183"/>
      <c r="G15" s="184"/>
      <c r="H15" s="184"/>
      <c r="I15" s="176"/>
      <c r="J15" s="185"/>
      <c r="K15" s="176"/>
      <c r="L15" s="186">
        <f t="shared" ref="L15:L78" si="1">MAX(0, J15 - K15)</f>
        <v>0</v>
      </c>
      <c r="M15" s="232">
        <f t="shared" ref="M15:M78" si="2">L15</f>
        <v>0</v>
      </c>
      <c r="N15" s="235"/>
    </row>
    <row r="16" spans="1:14" ht="15.75" thickBot="1" x14ac:dyDescent="0.3">
      <c r="A16" s="170" t="str">
        <f t="shared" si="0"/>
        <v/>
      </c>
      <c r="B16" s="171"/>
      <c r="C16" s="171"/>
      <c r="D16" s="181"/>
      <c r="E16" s="173"/>
      <c r="F16" s="174"/>
      <c r="G16" s="175"/>
      <c r="H16" s="175"/>
      <c r="I16" s="176"/>
      <c r="J16" s="185"/>
      <c r="K16" s="176"/>
      <c r="L16" s="178">
        <f t="shared" si="1"/>
        <v>0</v>
      </c>
      <c r="M16" s="232">
        <f t="shared" si="2"/>
        <v>0</v>
      </c>
      <c r="N16" s="235"/>
    </row>
    <row r="17" spans="1:14" ht="15.75" thickBot="1" x14ac:dyDescent="0.3">
      <c r="A17" s="170" t="str">
        <f t="shared" si="0"/>
        <v/>
      </c>
      <c r="B17" s="171"/>
      <c r="C17" s="171"/>
      <c r="D17" s="181"/>
      <c r="E17" s="173"/>
      <c r="F17" s="174"/>
      <c r="G17" s="175"/>
      <c r="H17" s="175"/>
      <c r="I17" s="176"/>
      <c r="J17" s="185"/>
      <c r="K17" s="176"/>
      <c r="L17" s="178">
        <f t="shared" si="1"/>
        <v>0</v>
      </c>
      <c r="M17" s="232">
        <f t="shared" si="2"/>
        <v>0</v>
      </c>
      <c r="N17" s="235"/>
    </row>
    <row r="18" spans="1:14" ht="15.75" thickBot="1" x14ac:dyDescent="0.3">
      <c r="A18" s="170" t="str">
        <f t="shared" si="0"/>
        <v/>
      </c>
      <c r="B18" s="171"/>
      <c r="C18" s="171"/>
      <c r="D18" s="181"/>
      <c r="E18" s="173"/>
      <c r="F18" s="174"/>
      <c r="G18" s="175"/>
      <c r="H18" s="175"/>
      <c r="I18" s="176"/>
      <c r="J18" s="185"/>
      <c r="K18" s="176"/>
      <c r="L18" s="178">
        <f t="shared" si="1"/>
        <v>0</v>
      </c>
      <c r="M18" s="232">
        <f t="shared" si="2"/>
        <v>0</v>
      </c>
      <c r="N18" s="235"/>
    </row>
    <row r="19" spans="1:14" ht="15.75" thickBot="1" x14ac:dyDescent="0.3">
      <c r="A19" s="170" t="str">
        <f t="shared" si="0"/>
        <v/>
      </c>
      <c r="B19" s="171"/>
      <c r="C19" s="171"/>
      <c r="D19" s="181"/>
      <c r="E19" s="173"/>
      <c r="F19" s="174"/>
      <c r="G19" s="175"/>
      <c r="H19" s="175"/>
      <c r="I19" s="176"/>
      <c r="J19" s="185"/>
      <c r="K19" s="176"/>
      <c r="L19" s="178">
        <f t="shared" si="1"/>
        <v>0</v>
      </c>
      <c r="M19" s="232">
        <f t="shared" si="2"/>
        <v>0</v>
      </c>
      <c r="N19" s="235"/>
    </row>
    <row r="20" spans="1:14" ht="15.75" thickBot="1" x14ac:dyDescent="0.3">
      <c r="A20" s="170" t="str">
        <f t="shared" si="0"/>
        <v/>
      </c>
      <c r="B20" s="171"/>
      <c r="C20" s="171"/>
      <c r="D20" s="181"/>
      <c r="E20" s="173"/>
      <c r="F20" s="174"/>
      <c r="G20" s="175"/>
      <c r="H20" s="175"/>
      <c r="I20" s="176"/>
      <c r="J20" s="185"/>
      <c r="K20" s="176"/>
      <c r="L20" s="178">
        <f t="shared" si="1"/>
        <v>0</v>
      </c>
      <c r="M20" s="232">
        <f t="shared" si="2"/>
        <v>0</v>
      </c>
      <c r="N20" s="235"/>
    </row>
    <row r="21" spans="1:14" ht="15.75" thickBot="1" x14ac:dyDescent="0.3">
      <c r="A21" s="170" t="str">
        <f t="shared" si="0"/>
        <v/>
      </c>
      <c r="B21" s="171"/>
      <c r="C21" s="171"/>
      <c r="D21" s="181"/>
      <c r="E21" s="173"/>
      <c r="F21" s="174"/>
      <c r="G21" s="175"/>
      <c r="H21" s="175"/>
      <c r="I21" s="176"/>
      <c r="J21" s="185"/>
      <c r="K21" s="176"/>
      <c r="L21" s="178">
        <f t="shared" si="1"/>
        <v>0</v>
      </c>
      <c r="M21" s="232">
        <f t="shared" si="2"/>
        <v>0</v>
      </c>
      <c r="N21" s="235"/>
    </row>
    <row r="22" spans="1:14" ht="15.75" thickBot="1" x14ac:dyDescent="0.3">
      <c r="A22" s="170" t="str">
        <f t="shared" si="0"/>
        <v/>
      </c>
      <c r="B22" s="171"/>
      <c r="C22" s="171"/>
      <c r="D22" s="181"/>
      <c r="E22" s="173"/>
      <c r="F22" s="174"/>
      <c r="G22" s="175"/>
      <c r="H22" s="175"/>
      <c r="I22" s="176"/>
      <c r="J22" s="185"/>
      <c r="K22" s="176"/>
      <c r="L22" s="178">
        <f t="shared" si="1"/>
        <v>0</v>
      </c>
      <c r="M22" s="232">
        <f t="shared" si="2"/>
        <v>0</v>
      </c>
      <c r="N22" s="235"/>
    </row>
    <row r="23" spans="1:14" ht="15.75" thickBot="1" x14ac:dyDescent="0.3">
      <c r="A23" s="170" t="str">
        <f t="shared" si="0"/>
        <v/>
      </c>
      <c r="B23" s="171"/>
      <c r="C23" s="171"/>
      <c r="D23" s="181"/>
      <c r="E23" s="173"/>
      <c r="F23" s="174"/>
      <c r="G23" s="175"/>
      <c r="H23" s="175"/>
      <c r="I23" s="176"/>
      <c r="J23" s="185"/>
      <c r="K23" s="176"/>
      <c r="L23" s="178">
        <f t="shared" si="1"/>
        <v>0</v>
      </c>
      <c r="M23" s="232">
        <f t="shared" si="2"/>
        <v>0</v>
      </c>
      <c r="N23" s="235"/>
    </row>
    <row r="24" spans="1:14" ht="15.75" thickBot="1" x14ac:dyDescent="0.3">
      <c r="A24" s="170" t="str">
        <f t="shared" si="0"/>
        <v/>
      </c>
      <c r="B24" s="171"/>
      <c r="C24" s="171"/>
      <c r="D24" s="181"/>
      <c r="E24" s="173"/>
      <c r="F24" s="174"/>
      <c r="G24" s="175"/>
      <c r="H24" s="175"/>
      <c r="I24" s="176"/>
      <c r="J24" s="185"/>
      <c r="K24" s="176"/>
      <c r="L24" s="178">
        <f t="shared" si="1"/>
        <v>0</v>
      </c>
      <c r="M24" s="232">
        <f t="shared" si="2"/>
        <v>0</v>
      </c>
      <c r="N24" s="235"/>
    </row>
    <row r="25" spans="1:14" ht="15.75" thickBot="1" x14ac:dyDescent="0.3">
      <c r="A25" s="170" t="str">
        <f t="shared" si="0"/>
        <v/>
      </c>
      <c r="B25" s="171"/>
      <c r="C25" s="171"/>
      <c r="D25" s="181"/>
      <c r="E25" s="173"/>
      <c r="F25" s="174"/>
      <c r="G25" s="175"/>
      <c r="H25" s="175"/>
      <c r="I25" s="176"/>
      <c r="J25" s="185"/>
      <c r="K25" s="176"/>
      <c r="L25" s="178">
        <f t="shared" si="1"/>
        <v>0</v>
      </c>
      <c r="M25" s="232">
        <f t="shared" si="2"/>
        <v>0</v>
      </c>
      <c r="N25" s="235"/>
    </row>
    <row r="26" spans="1:14" ht="15.75" thickBot="1" x14ac:dyDescent="0.3">
      <c r="A26" s="170" t="str">
        <f t="shared" si="0"/>
        <v/>
      </c>
      <c r="B26" s="171"/>
      <c r="C26" s="171"/>
      <c r="D26" s="181"/>
      <c r="E26" s="173"/>
      <c r="F26" s="174"/>
      <c r="G26" s="175"/>
      <c r="H26" s="175"/>
      <c r="I26" s="176"/>
      <c r="J26" s="185"/>
      <c r="K26" s="176"/>
      <c r="L26" s="178">
        <f t="shared" si="1"/>
        <v>0</v>
      </c>
      <c r="M26" s="232">
        <f t="shared" si="2"/>
        <v>0</v>
      </c>
      <c r="N26" s="235"/>
    </row>
    <row r="27" spans="1:14" ht="15.75" thickBot="1" x14ac:dyDescent="0.3">
      <c r="A27" s="170" t="str">
        <f t="shared" si="0"/>
        <v/>
      </c>
      <c r="B27" s="171"/>
      <c r="C27" s="171"/>
      <c r="D27" s="181"/>
      <c r="E27" s="173"/>
      <c r="F27" s="174"/>
      <c r="G27" s="175"/>
      <c r="H27" s="175"/>
      <c r="I27" s="176"/>
      <c r="J27" s="185"/>
      <c r="K27" s="176"/>
      <c r="L27" s="178">
        <f t="shared" si="1"/>
        <v>0</v>
      </c>
      <c r="M27" s="232">
        <f t="shared" si="2"/>
        <v>0</v>
      </c>
      <c r="N27" s="235"/>
    </row>
    <row r="28" spans="1:14" ht="15.75" thickBot="1" x14ac:dyDescent="0.3">
      <c r="A28" s="170" t="str">
        <f t="shared" si="0"/>
        <v/>
      </c>
      <c r="B28" s="171"/>
      <c r="C28" s="171"/>
      <c r="D28" s="181"/>
      <c r="E28" s="173"/>
      <c r="F28" s="174"/>
      <c r="G28" s="175"/>
      <c r="H28" s="175"/>
      <c r="I28" s="176"/>
      <c r="J28" s="185"/>
      <c r="K28" s="176"/>
      <c r="L28" s="178">
        <f t="shared" si="1"/>
        <v>0</v>
      </c>
      <c r="M28" s="232">
        <f t="shared" si="2"/>
        <v>0</v>
      </c>
      <c r="N28" s="235"/>
    </row>
    <row r="29" spans="1:14" ht="15.75" thickBot="1" x14ac:dyDescent="0.3">
      <c r="A29" s="170" t="str">
        <f t="shared" si="0"/>
        <v/>
      </c>
      <c r="B29" s="171"/>
      <c r="C29" s="171"/>
      <c r="D29" s="181"/>
      <c r="E29" s="173"/>
      <c r="F29" s="174"/>
      <c r="G29" s="175"/>
      <c r="H29" s="175"/>
      <c r="I29" s="176"/>
      <c r="J29" s="185"/>
      <c r="K29" s="176"/>
      <c r="L29" s="178">
        <f t="shared" si="1"/>
        <v>0</v>
      </c>
      <c r="M29" s="232">
        <f t="shared" si="2"/>
        <v>0</v>
      </c>
      <c r="N29" s="235"/>
    </row>
    <row r="30" spans="1:14" ht="15.75" thickBot="1" x14ac:dyDescent="0.3">
      <c r="A30" s="170" t="str">
        <f t="shared" si="0"/>
        <v/>
      </c>
      <c r="B30" s="171"/>
      <c r="C30" s="171"/>
      <c r="D30" s="181"/>
      <c r="E30" s="173"/>
      <c r="F30" s="174"/>
      <c r="G30" s="175"/>
      <c r="H30" s="175"/>
      <c r="I30" s="176"/>
      <c r="J30" s="185"/>
      <c r="K30" s="176"/>
      <c r="L30" s="178">
        <f t="shared" si="1"/>
        <v>0</v>
      </c>
      <c r="M30" s="232">
        <f t="shared" si="2"/>
        <v>0</v>
      </c>
      <c r="N30" s="235"/>
    </row>
    <row r="31" spans="1:14" ht="15.75" thickBot="1" x14ac:dyDescent="0.3">
      <c r="A31" s="170" t="str">
        <f t="shared" si="0"/>
        <v/>
      </c>
      <c r="B31" s="171"/>
      <c r="C31" s="171"/>
      <c r="D31" s="181"/>
      <c r="E31" s="173"/>
      <c r="F31" s="174"/>
      <c r="G31" s="175"/>
      <c r="H31" s="175"/>
      <c r="I31" s="176"/>
      <c r="J31" s="185"/>
      <c r="K31" s="176"/>
      <c r="L31" s="178">
        <f t="shared" si="1"/>
        <v>0</v>
      </c>
      <c r="M31" s="232">
        <f t="shared" si="2"/>
        <v>0</v>
      </c>
      <c r="N31" s="235"/>
    </row>
    <row r="32" spans="1:14" ht="15.75" thickBot="1" x14ac:dyDescent="0.3">
      <c r="A32" s="170" t="str">
        <f t="shared" si="0"/>
        <v/>
      </c>
      <c r="B32" s="171"/>
      <c r="C32" s="171"/>
      <c r="D32" s="181"/>
      <c r="E32" s="173"/>
      <c r="F32" s="174"/>
      <c r="G32" s="175"/>
      <c r="H32" s="175"/>
      <c r="I32" s="176"/>
      <c r="J32" s="185"/>
      <c r="K32" s="176"/>
      <c r="L32" s="178">
        <f t="shared" si="1"/>
        <v>0</v>
      </c>
      <c r="M32" s="232">
        <f t="shared" si="2"/>
        <v>0</v>
      </c>
      <c r="N32" s="235"/>
    </row>
    <row r="33" spans="1:14" ht="15.75" thickBot="1" x14ac:dyDescent="0.3">
      <c r="A33" s="170" t="str">
        <f t="shared" si="0"/>
        <v/>
      </c>
      <c r="B33" s="171"/>
      <c r="C33" s="171"/>
      <c r="D33" s="181"/>
      <c r="E33" s="173"/>
      <c r="F33" s="174"/>
      <c r="G33" s="175"/>
      <c r="H33" s="175"/>
      <c r="I33" s="176"/>
      <c r="J33" s="185"/>
      <c r="K33" s="176"/>
      <c r="L33" s="178">
        <f t="shared" si="1"/>
        <v>0</v>
      </c>
      <c r="M33" s="232">
        <f t="shared" si="2"/>
        <v>0</v>
      </c>
      <c r="N33" s="235"/>
    </row>
    <row r="34" spans="1:14" ht="15.75" thickBot="1" x14ac:dyDescent="0.3">
      <c r="A34" s="170" t="str">
        <f t="shared" si="0"/>
        <v/>
      </c>
      <c r="B34" s="171"/>
      <c r="C34" s="171"/>
      <c r="D34" s="181"/>
      <c r="E34" s="173"/>
      <c r="F34" s="174"/>
      <c r="G34" s="175"/>
      <c r="H34" s="175"/>
      <c r="I34" s="176"/>
      <c r="J34" s="185"/>
      <c r="K34" s="176"/>
      <c r="L34" s="178">
        <f t="shared" si="1"/>
        <v>0</v>
      </c>
      <c r="M34" s="232">
        <f t="shared" si="2"/>
        <v>0</v>
      </c>
      <c r="N34" s="235"/>
    </row>
    <row r="35" spans="1:14" ht="15.75" thickBot="1" x14ac:dyDescent="0.3">
      <c r="A35" s="170" t="str">
        <f t="shared" si="0"/>
        <v/>
      </c>
      <c r="B35" s="171"/>
      <c r="C35" s="171"/>
      <c r="D35" s="181"/>
      <c r="E35" s="173"/>
      <c r="F35" s="174"/>
      <c r="G35" s="175"/>
      <c r="H35" s="175"/>
      <c r="I35" s="176"/>
      <c r="J35" s="185"/>
      <c r="K35" s="176"/>
      <c r="L35" s="178">
        <f t="shared" si="1"/>
        <v>0</v>
      </c>
      <c r="M35" s="232">
        <f t="shared" si="2"/>
        <v>0</v>
      </c>
      <c r="N35" s="235"/>
    </row>
    <row r="36" spans="1:14" ht="15.75" thickBot="1" x14ac:dyDescent="0.3">
      <c r="A36" s="170" t="str">
        <f t="shared" si="0"/>
        <v/>
      </c>
      <c r="B36" s="171"/>
      <c r="C36" s="171"/>
      <c r="D36" s="181"/>
      <c r="E36" s="173"/>
      <c r="F36" s="174"/>
      <c r="G36" s="175"/>
      <c r="H36" s="175"/>
      <c r="I36" s="176"/>
      <c r="J36" s="185"/>
      <c r="K36" s="176"/>
      <c r="L36" s="178">
        <f t="shared" si="1"/>
        <v>0</v>
      </c>
      <c r="M36" s="232">
        <f t="shared" si="2"/>
        <v>0</v>
      </c>
      <c r="N36" s="235"/>
    </row>
    <row r="37" spans="1:14" ht="15.75" thickBot="1" x14ac:dyDescent="0.3">
      <c r="A37" s="170" t="str">
        <f t="shared" si="0"/>
        <v/>
      </c>
      <c r="B37" s="171"/>
      <c r="C37" s="171"/>
      <c r="D37" s="181"/>
      <c r="E37" s="173"/>
      <c r="F37" s="174"/>
      <c r="G37" s="175"/>
      <c r="H37" s="175"/>
      <c r="I37" s="176"/>
      <c r="J37" s="185"/>
      <c r="K37" s="176"/>
      <c r="L37" s="178">
        <f t="shared" si="1"/>
        <v>0</v>
      </c>
      <c r="M37" s="232">
        <f t="shared" si="2"/>
        <v>0</v>
      </c>
      <c r="N37" s="235"/>
    </row>
    <row r="38" spans="1:14" ht="15.75" thickBot="1" x14ac:dyDescent="0.3">
      <c r="A38" s="170" t="str">
        <f t="shared" si="0"/>
        <v/>
      </c>
      <c r="B38" s="171"/>
      <c r="C38" s="171"/>
      <c r="D38" s="181"/>
      <c r="E38" s="173"/>
      <c r="F38" s="174"/>
      <c r="G38" s="175"/>
      <c r="H38" s="175"/>
      <c r="I38" s="176"/>
      <c r="J38" s="185"/>
      <c r="K38" s="176"/>
      <c r="L38" s="178">
        <f t="shared" si="1"/>
        <v>0</v>
      </c>
      <c r="M38" s="232">
        <f t="shared" si="2"/>
        <v>0</v>
      </c>
      <c r="N38" s="235"/>
    </row>
    <row r="39" spans="1:14" ht="15.75" thickBot="1" x14ac:dyDescent="0.3">
      <c r="A39" s="170" t="str">
        <f t="shared" si="0"/>
        <v/>
      </c>
      <c r="B39" s="171"/>
      <c r="C39" s="171"/>
      <c r="D39" s="181"/>
      <c r="E39" s="173"/>
      <c r="F39" s="174"/>
      <c r="G39" s="175"/>
      <c r="H39" s="175"/>
      <c r="I39" s="176"/>
      <c r="J39" s="185"/>
      <c r="K39" s="176"/>
      <c r="L39" s="178">
        <f t="shared" si="1"/>
        <v>0</v>
      </c>
      <c r="M39" s="232">
        <f t="shared" si="2"/>
        <v>0</v>
      </c>
      <c r="N39" s="235"/>
    </row>
    <row r="40" spans="1:14" ht="15.75" thickBot="1" x14ac:dyDescent="0.3">
      <c r="A40" s="170" t="str">
        <f t="shared" si="0"/>
        <v/>
      </c>
      <c r="B40" s="171"/>
      <c r="C40" s="171"/>
      <c r="D40" s="181"/>
      <c r="E40" s="173"/>
      <c r="F40" s="174"/>
      <c r="G40" s="175"/>
      <c r="H40" s="175"/>
      <c r="I40" s="176"/>
      <c r="J40" s="185"/>
      <c r="K40" s="176"/>
      <c r="L40" s="178">
        <f t="shared" si="1"/>
        <v>0</v>
      </c>
      <c r="M40" s="232">
        <f t="shared" si="2"/>
        <v>0</v>
      </c>
      <c r="N40" s="235"/>
    </row>
    <row r="41" spans="1:14" ht="15.75" thickBot="1" x14ac:dyDescent="0.3">
      <c r="A41" s="170" t="str">
        <f t="shared" si="0"/>
        <v/>
      </c>
      <c r="B41" s="171"/>
      <c r="C41" s="171"/>
      <c r="D41" s="181"/>
      <c r="E41" s="173"/>
      <c r="F41" s="174"/>
      <c r="G41" s="175"/>
      <c r="H41" s="175"/>
      <c r="I41" s="176"/>
      <c r="J41" s="185"/>
      <c r="K41" s="176"/>
      <c r="L41" s="178">
        <f t="shared" si="1"/>
        <v>0</v>
      </c>
      <c r="M41" s="232">
        <f t="shared" si="2"/>
        <v>0</v>
      </c>
      <c r="N41" s="235"/>
    </row>
    <row r="42" spans="1:14" ht="15.75" thickBot="1" x14ac:dyDescent="0.3">
      <c r="A42" s="170" t="str">
        <f t="shared" si="0"/>
        <v/>
      </c>
      <c r="B42" s="171"/>
      <c r="C42" s="171"/>
      <c r="D42" s="181"/>
      <c r="E42" s="173"/>
      <c r="F42" s="174"/>
      <c r="G42" s="175"/>
      <c r="H42" s="175"/>
      <c r="I42" s="176"/>
      <c r="J42" s="185"/>
      <c r="K42" s="176"/>
      <c r="L42" s="178">
        <f t="shared" si="1"/>
        <v>0</v>
      </c>
      <c r="M42" s="232">
        <f t="shared" si="2"/>
        <v>0</v>
      </c>
      <c r="N42" s="235"/>
    </row>
    <row r="43" spans="1:14" ht="15.75" thickBot="1" x14ac:dyDescent="0.3">
      <c r="A43" s="170" t="str">
        <f t="shared" si="0"/>
        <v/>
      </c>
      <c r="B43" s="171"/>
      <c r="C43" s="171"/>
      <c r="D43" s="181"/>
      <c r="E43" s="173"/>
      <c r="F43" s="174"/>
      <c r="G43" s="175"/>
      <c r="H43" s="175"/>
      <c r="I43" s="176"/>
      <c r="J43" s="185"/>
      <c r="K43" s="176"/>
      <c r="L43" s="178">
        <f t="shared" si="1"/>
        <v>0</v>
      </c>
      <c r="M43" s="232">
        <f t="shared" si="2"/>
        <v>0</v>
      </c>
      <c r="N43" s="235"/>
    </row>
    <row r="44" spans="1:14" ht="15.75" thickBot="1" x14ac:dyDescent="0.3">
      <c r="A44" s="170" t="str">
        <f t="shared" si="0"/>
        <v/>
      </c>
      <c r="B44" s="171"/>
      <c r="C44" s="171"/>
      <c r="D44" s="181"/>
      <c r="E44" s="173"/>
      <c r="F44" s="174"/>
      <c r="G44" s="175"/>
      <c r="H44" s="175"/>
      <c r="I44" s="176"/>
      <c r="J44" s="185"/>
      <c r="K44" s="176"/>
      <c r="L44" s="178">
        <f t="shared" si="1"/>
        <v>0</v>
      </c>
      <c r="M44" s="232">
        <f t="shared" si="2"/>
        <v>0</v>
      </c>
      <c r="N44" s="235"/>
    </row>
    <row r="45" spans="1:14" ht="15.75" thickBot="1" x14ac:dyDescent="0.3">
      <c r="A45" s="170" t="str">
        <f t="shared" si="0"/>
        <v/>
      </c>
      <c r="B45" s="171"/>
      <c r="C45" s="171"/>
      <c r="D45" s="181"/>
      <c r="E45" s="173"/>
      <c r="F45" s="174"/>
      <c r="G45" s="175"/>
      <c r="H45" s="175"/>
      <c r="I45" s="176"/>
      <c r="J45" s="185"/>
      <c r="K45" s="176"/>
      <c r="L45" s="178">
        <f t="shared" si="1"/>
        <v>0</v>
      </c>
      <c r="M45" s="232">
        <f t="shared" si="2"/>
        <v>0</v>
      </c>
      <c r="N45" s="235"/>
    </row>
    <row r="46" spans="1:14" ht="15.75" thickBot="1" x14ac:dyDescent="0.3">
      <c r="A46" s="170" t="str">
        <f t="shared" si="0"/>
        <v/>
      </c>
      <c r="B46" s="171"/>
      <c r="C46" s="171"/>
      <c r="D46" s="181"/>
      <c r="E46" s="173"/>
      <c r="F46" s="174"/>
      <c r="G46" s="175"/>
      <c r="H46" s="175"/>
      <c r="I46" s="176"/>
      <c r="J46" s="185"/>
      <c r="K46" s="176"/>
      <c r="L46" s="178">
        <f t="shared" si="1"/>
        <v>0</v>
      </c>
      <c r="M46" s="232">
        <f t="shared" si="2"/>
        <v>0</v>
      </c>
      <c r="N46" s="235"/>
    </row>
    <row r="47" spans="1:14" ht="15.75" thickBot="1" x14ac:dyDescent="0.3">
      <c r="A47" s="170" t="str">
        <f t="shared" si="0"/>
        <v/>
      </c>
      <c r="B47" s="171"/>
      <c r="C47" s="171"/>
      <c r="D47" s="181"/>
      <c r="E47" s="173"/>
      <c r="F47" s="174"/>
      <c r="G47" s="175"/>
      <c r="H47" s="175"/>
      <c r="I47" s="176"/>
      <c r="J47" s="185"/>
      <c r="K47" s="176"/>
      <c r="L47" s="178">
        <f t="shared" si="1"/>
        <v>0</v>
      </c>
      <c r="M47" s="232">
        <f t="shared" si="2"/>
        <v>0</v>
      </c>
      <c r="N47" s="235"/>
    </row>
    <row r="48" spans="1:14" ht="15.75" thickBot="1" x14ac:dyDescent="0.3">
      <c r="A48" s="170" t="str">
        <f t="shared" si="0"/>
        <v/>
      </c>
      <c r="B48" s="171"/>
      <c r="C48" s="171"/>
      <c r="D48" s="181"/>
      <c r="E48" s="173"/>
      <c r="F48" s="174"/>
      <c r="G48" s="175"/>
      <c r="H48" s="175"/>
      <c r="I48" s="176"/>
      <c r="J48" s="185"/>
      <c r="K48" s="176"/>
      <c r="L48" s="178">
        <f t="shared" si="1"/>
        <v>0</v>
      </c>
      <c r="M48" s="232">
        <f t="shared" si="2"/>
        <v>0</v>
      </c>
      <c r="N48" s="235"/>
    </row>
    <row r="49" spans="1:14" ht="15.75" thickBot="1" x14ac:dyDescent="0.3">
      <c r="A49" s="170" t="str">
        <f t="shared" si="0"/>
        <v/>
      </c>
      <c r="B49" s="171"/>
      <c r="C49" s="171"/>
      <c r="D49" s="181"/>
      <c r="E49" s="173"/>
      <c r="F49" s="174"/>
      <c r="G49" s="175"/>
      <c r="H49" s="175"/>
      <c r="I49" s="176"/>
      <c r="J49" s="185"/>
      <c r="K49" s="176"/>
      <c r="L49" s="178">
        <f t="shared" si="1"/>
        <v>0</v>
      </c>
      <c r="M49" s="232">
        <f t="shared" si="2"/>
        <v>0</v>
      </c>
      <c r="N49" s="235"/>
    </row>
    <row r="50" spans="1:14" ht="15.75" thickBot="1" x14ac:dyDescent="0.3">
      <c r="A50" s="170" t="str">
        <f t="shared" si="0"/>
        <v/>
      </c>
      <c r="B50" s="171"/>
      <c r="C50" s="171"/>
      <c r="D50" s="181"/>
      <c r="E50" s="173"/>
      <c r="F50" s="174"/>
      <c r="G50" s="175"/>
      <c r="H50" s="175"/>
      <c r="I50" s="176"/>
      <c r="J50" s="185"/>
      <c r="K50" s="176"/>
      <c r="L50" s="178">
        <f t="shared" si="1"/>
        <v>0</v>
      </c>
      <c r="M50" s="232">
        <f t="shared" si="2"/>
        <v>0</v>
      </c>
      <c r="N50" s="235"/>
    </row>
    <row r="51" spans="1:14" ht="15.75" thickBot="1" x14ac:dyDescent="0.3">
      <c r="A51" s="170" t="str">
        <f t="shared" si="0"/>
        <v/>
      </c>
      <c r="B51" s="171"/>
      <c r="C51" s="171"/>
      <c r="D51" s="181"/>
      <c r="E51" s="173"/>
      <c r="F51" s="174"/>
      <c r="G51" s="175"/>
      <c r="H51" s="175"/>
      <c r="I51" s="176"/>
      <c r="J51" s="185"/>
      <c r="K51" s="176"/>
      <c r="L51" s="178">
        <f t="shared" si="1"/>
        <v>0</v>
      </c>
      <c r="M51" s="232">
        <f t="shared" si="2"/>
        <v>0</v>
      </c>
      <c r="N51" s="235"/>
    </row>
    <row r="52" spans="1:14" ht="15.75" thickBot="1" x14ac:dyDescent="0.3">
      <c r="A52" s="170" t="str">
        <f t="shared" si="0"/>
        <v/>
      </c>
      <c r="B52" s="171"/>
      <c r="C52" s="171"/>
      <c r="D52" s="181"/>
      <c r="E52" s="173"/>
      <c r="F52" s="174"/>
      <c r="G52" s="175"/>
      <c r="H52" s="175"/>
      <c r="I52" s="176"/>
      <c r="J52" s="185"/>
      <c r="K52" s="176"/>
      <c r="L52" s="178">
        <f t="shared" si="1"/>
        <v>0</v>
      </c>
      <c r="M52" s="232">
        <f t="shared" si="2"/>
        <v>0</v>
      </c>
      <c r="N52" s="235"/>
    </row>
    <row r="53" spans="1:14" ht="15.75" thickBot="1" x14ac:dyDescent="0.3">
      <c r="A53" s="170" t="str">
        <f t="shared" si="0"/>
        <v/>
      </c>
      <c r="B53" s="171"/>
      <c r="C53" s="171"/>
      <c r="D53" s="181"/>
      <c r="E53" s="173"/>
      <c r="F53" s="174"/>
      <c r="G53" s="175"/>
      <c r="H53" s="175"/>
      <c r="I53" s="176"/>
      <c r="J53" s="185"/>
      <c r="K53" s="176"/>
      <c r="L53" s="178">
        <f t="shared" si="1"/>
        <v>0</v>
      </c>
      <c r="M53" s="232">
        <f t="shared" si="2"/>
        <v>0</v>
      </c>
      <c r="N53" s="235"/>
    </row>
    <row r="54" spans="1:14" ht="15.75" thickBot="1" x14ac:dyDescent="0.3">
      <c r="A54" s="170" t="str">
        <f t="shared" si="0"/>
        <v/>
      </c>
      <c r="B54" s="171"/>
      <c r="C54" s="171"/>
      <c r="D54" s="181"/>
      <c r="E54" s="173"/>
      <c r="F54" s="174"/>
      <c r="G54" s="175"/>
      <c r="H54" s="175"/>
      <c r="I54" s="176"/>
      <c r="J54" s="185"/>
      <c r="K54" s="176"/>
      <c r="L54" s="178">
        <f t="shared" si="1"/>
        <v>0</v>
      </c>
      <c r="M54" s="232">
        <f t="shared" si="2"/>
        <v>0</v>
      </c>
      <c r="N54" s="235"/>
    </row>
    <row r="55" spans="1:14" ht="15.75" thickBot="1" x14ac:dyDescent="0.3">
      <c r="A55" s="170" t="str">
        <f t="shared" si="0"/>
        <v/>
      </c>
      <c r="B55" s="171"/>
      <c r="C55" s="171"/>
      <c r="D55" s="181"/>
      <c r="E55" s="173"/>
      <c r="F55" s="174"/>
      <c r="G55" s="175"/>
      <c r="H55" s="175"/>
      <c r="I55" s="176"/>
      <c r="J55" s="185"/>
      <c r="K55" s="176"/>
      <c r="L55" s="178">
        <f t="shared" si="1"/>
        <v>0</v>
      </c>
      <c r="M55" s="232">
        <f t="shared" si="2"/>
        <v>0</v>
      </c>
      <c r="N55" s="235"/>
    </row>
    <row r="56" spans="1:14" ht="15.75" thickBot="1" x14ac:dyDescent="0.3">
      <c r="A56" s="170" t="str">
        <f t="shared" si="0"/>
        <v/>
      </c>
      <c r="B56" s="171"/>
      <c r="C56" s="171"/>
      <c r="D56" s="181"/>
      <c r="E56" s="173"/>
      <c r="F56" s="174"/>
      <c r="G56" s="175"/>
      <c r="H56" s="175"/>
      <c r="I56" s="176"/>
      <c r="J56" s="185"/>
      <c r="K56" s="176"/>
      <c r="L56" s="178">
        <f t="shared" si="1"/>
        <v>0</v>
      </c>
      <c r="M56" s="232">
        <f t="shared" si="2"/>
        <v>0</v>
      </c>
      <c r="N56" s="235"/>
    </row>
    <row r="57" spans="1:14" ht="15.75" thickBot="1" x14ac:dyDescent="0.3">
      <c r="A57" s="170" t="str">
        <f t="shared" si="0"/>
        <v/>
      </c>
      <c r="B57" s="171"/>
      <c r="C57" s="171"/>
      <c r="D57" s="181"/>
      <c r="E57" s="173"/>
      <c r="F57" s="174"/>
      <c r="G57" s="175"/>
      <c r="H57" s="175"/>
      <c r="I57" s="176"/>
      <c r="J57" s="185"/>
      <c r="K57" s="176"/>
      <c r="L57" s="178">
        <f t="shared" si="1"/>
        <v>0</v>
      </c>
      <c r="M57" s="232">
        <f t="shared" si="2"/>
        <v>0</v>
      </c>
      <c r="N57" s="235"/>
    </row>
    <row r="58" spans="1:14" ht="15.75" thickBot="1" x14ac:dyDescent="0.3">
      <c r="A58" s="170" t="str">
        <f t="shared" si="0"/>
        <v/>
      </c>
      <c r="B58" s="171"/>
      <c r="C58" s="171"/>
      <c r="D58" s="181"/>
      <c r="E58" s="173"/>
      <c r="F58" s="174"/>
      <c r="G58" s="175"/>
      <c r="H58" s="175"/>
      <c r="I58" s="176"/>
      <c r="J58" s="185"/>
      <c r="K58" s="176"/>
      <c r="L58" s="178">
        <f t="shared" si="1"/>
        <v>0</v>
      </c>
      <c r="M58" s="232">
        <f t="shared" si="2"/>
        <v>0</v>
      </c>
      <c r="N58" s="235"/>
    </row>
    <row r="59" spans="1:14" ht="15.75" thickBot="1" x14ac:dyDescent="0.3">
      <c r="A59" s="170" t="str">
        <f t="shared" si="0"/>
        <v/>
      </c>
      <c r="B59" s="171"/>
      <c r="C59" s="171"/>
      <c r="D59" s="181"/>
      <c r="E59" s="173"/>
      <c r="F59" s="174"/>
      <c r="G59" s="175"/>
      <c r="H59" s="175"/>
      <c r="I59" s="176"/>
      <c r="J59" s="185"/>
      <c r="K59" s="176"/>
      <c r="L59" s="178">
        <f t="shared" si="1"/>
        <v>0</v>
      </c>
      <c r="M59" s="232">
        <f t="shared" si="2"/>
        <v>0</v>
      </c>
      <c r="N59" s="235"/>
    </row>
    <row r="60" spans="1:14" ht="15.75" thickBot="1" x14ac:dyDescent="0.3">
      <c r="A60" s="170" t="str">
        <f t="shared" si="0"/>
        <v/>
      </c>
      <c r="B60" s="171"/>
      <c r="C60" s="171"/>
      <c r="D60" s="181"/>
      <c r="E60" s="173"/>
      <c r="F60" s="174"/>
      <c r="G60" s="175"/>
      <c r="H60" s="175"/>
      <c r="I60" s="176"/>
      <c r="J60" s="185"/>
      <c r="K60" s="176"/>
      <c r="L60" s="178">
        <f t="shared" si="1"/>
        <v>0</v>
      </c>
      <c r="M60" s="232">
        <f t="shared" si="2"/>
        <v>0</v>
      </c>
      <c r="N60" s="235"/>
    </row>
    <row r="61" spans="1:14" ht="15.75" thickBot="1" x14ac:dyDescent="0.3">
      <c r="A61" s="170" t="str">
        <f t="shared" si="0"/>
        <v/>
      </c>
      <c r="B61" s="171"/>
      <c r="C61" s="171"/>
      <c r="D61" s="181"/>
      <c r="E61" s="173"/>
      <c r="F61" s="174"/>
      <c r="G61" s="175"/>
      <c r="H61" s="175"/>
      <c r="I61" s="176"/>
      <c r="J61" s="185"/>
      <c r="K61" s="176"/>
      <c r="L61" s="178">
        <f t="shared" si="1"/>
        <v>0</v>
      </c>
      <c r="M61" s="232">
        <f t="shared" si="2"/>
        <v>0</v>
      </c>
      <c r="N61" s="235"/>
    </row>
    <row r="62" spans="1:14" ht="15.75" thickBot="1" x14ac:dyDescent="0.3">
      <c r="A62" s="170" t="str">
        <f t="shared" si="0"/>
        <v/>
      </c>
      <c r="B62" s="171"/>
      <c r="C62" s="171"/>
      <c r="D62" s="181"/>
      <c r="E62" s="173"/>
      <c r="F62" s="174"/>
      <c r="G62" s="175"/>
      <c r="H62" s="175"/>
      <c r="I62" s="176"/>
      <c r="J62" s="185"/>
      <c r="K62" s="176"/>
      <c r="L62" s="178">
        <f t="shared" si="1"/>
        <v>0</v>
      </c>
      <c r="M62" s="232">
        <f t="shared" si="2"/>
        <v>0</v>
      </c>
      <c r="N62" s="235"/>
    </row>
    <row r="63" spans="1:14" ht="15.75" thickBot="1" x14ac:dyDescent="0.3">
      <c r="A63" s="170" t="str">
        <f t="shared" si="0"/>
        <v/>
      </c>
      <c r="B63" s="171"/>
      <c r="C63" s="171"/>
      <c r="D63" s="181"/>
      <c r="E63" s="173"/>
      <c r="F63" s="174"/>
      <c r="G63" s="175"/>
      <c r="H63" s="175"/>
      <c r="I63" s="176"/>
      <c r="J63" s="185"/>
      <c r="K63" s="176"/>
      <c r="L63" s="178">
        <f t="shared" si="1"/>
        <v>0</v>
      </c>
      <c r="M63" s="232">
        <f t="shared" si="2"/>
        <v>0</v>
      </c>
      <c r="N63" s="235"/>
    </row>
    <row r="64" spans="1:14" ht="15.75" thickBot="1" x14ac:dyDescent="0.3">
      <c r="A64" s="170" t="str">
        <f t="shared" si="0"/>
        <v/>
      </c>
      <c r="B64" s="171"/>
      <c r="C64" s="171"/>
      <c r="D64" s="181"/>
      <c r="E64" s="173"/>
      <c r="F64" s="174"/>
      <c r="G64" s="175"/>
      <c r="H64" s="175"/>
      <c r="I64" s="176"/>
      <c r="J64" s="185"/>
      <c r="K64" s="176"/>
      <c r="L64" s="178">
        <f t="shared" si="1"/>
        <v>0</v>
      </c>
      <c r="M64" s="232">
        <f t="shared" si="2"/>
        <v>0</v>
      </c>
      <c r="N64" s="235"/>
    </row>
    <row r="65" spans="1:14" ht="15.75" thickBot="1" x14ac:dyDescent="0.3">
      <c r="A65" s="170" t="str">
        <f t="shared" si="0"/>
        <v/>
      </c>
      <c r="B65" s="171"/>
      <c r="C65" s="171"/>
      <c r="D65" s="181"/>
      <c r="E65" s="173"/>
      <c r="F65" s="174"/>
      <c r="G65" s="175"/>
      <c r="H65" s="175"/>
      <c r="I65" s="176"/>
      <c r="J65" s="185"/>
      <c r="K65" s="176"/>
      <c r="L65" s="178">
        <f t="shared" si="1"/>
        <v>0</v>
      </c>
      <c r="M65" s="232">
        <f t="shared" si="2"/>
        <v>0</v>
      </c>
      <c r="N65" s="235"/>
    </row>
    <row r="66" spans="1:14" ht="15.75" thickBot="1" x14ac:dyDescent="0.3">
      <c r="A66" s="170" t="str">
        <f t="shared" si="0"/>
        <v/>
      </c>
      <c r="B66" s="171"/>
      <c r="C66" s="171"/>
      <c r="D66" s="181"/>
      <c r="E66" s="173"/>
      <c r="F66" s="174"/>
      <c r="G66" s="175"/>
      <c r="H66" s="175"/>
      <c r="I66" s="176"/>
      <c r="J66" s="185"/>
      <c r="K66" s="176"/>
      <c r="L66" s="178">
        <f t="shared" si="1"/>
        <v>0</v>
      </c>
      <c r="M66" s="232">
        <f t="shared" si="2"/>
        <v>0</v>
      </c>
      <c r="N66" s="235"/>
    </row>
    <row r="67" spans="1:14" ht="15.75" thickBot="1" x14ac:dyDescent="0.3">
      <c r="A67" s="170" t="str">
        <f t="shared" si="0"/>
        <v/>
      </c>
      <c r="B67" s="171"/>
      <c r="C67" s="171"/>
      <c r="D67" s="181"/>
      <c r="E67" s="173"/>
      <c r="F67" s="174"/>
      <c r="G67" s="175"/>
      <c r="H67" s="175"/>
      <c r="I67" s="176"/>
      <c r="J67" s="185"/>
      <c r="K67" s="176"/>
      <c r="L67" s="178">
        <f t="shared" si="1"/>
        <v>0</v>
      </c>
      <c r="M67" s="232">
        <f t="shared" si="2"/>
        <v>0</v>
      </c>
      <c r="N67" s="235"/>
    </row>
    <row r="68" spans="1:14" ht="15.75" thickBot="1" x14ac:dyDescent="0.3">
      <c r="A68" s="170" t="str">
        <f t="shared" si="0"/>
        <v/>
      </c>
      <c r="B68" s="171"/>
      <c r="C68" s="171"/>
      <c r="D68" s="181"/>
      <c r="E68" s="173"/>
      <c r="F68" s="174"/>
      <c r="G68" s="175"/>
      <c r="H68" s="175"/>
      <c r="I68" s="176"/>
      <c r="J68" s="185"/>
      <c r="K68" s="176"/>
      <c r="L68" s="178">
        <f t="shared" si="1"/>
        <v>0</v>
      </c>
      <c r="M68" s="232">
        <f t="shared" si="2"/>
        <v>0</v>
      </c>
      <c r="N68" s="235"/>
    </row>
    <row r="69" spans="1:14" ht="15.75" thickBot="1" x14ac:dyDescent="0.3">
      <c r="A69" s="170" t="str">
        <f t="shared" si="0"/>
        <v/>
      </c>
      <c r="B69" s="171"/>
      <c r="C69" s="171"/>
      <c r="D69" s="181"/>
      <c r="E69" s="173"/>
      <c r="F69" s="174"/>
      <c r="G69" s="175"/>
      <c r="H69" s="175"/>
      <c r="I69" s="176"/>
      <c r="J69" s="185"/>
      <c r="K69" s="176"/>
      <c r="L69" s="178">
        <f t="shared" si="1"/>
        <v>0</v>
      </c>
      <c r="M69" s="232">
        <f t="shared" si="2"/>
        <v>0</v>
      </c>
      <c r="N69" s="235"/>
    </row>
    <row r="70" spans="1:14" ht="15.75" thickBot="1" x14ac:dyDescent="0.3">
      <c r="A70" s="170" t="str">
        <f t="shared" si="0"/>
        <v/>
      </c>
      <c r="B70" s="171"/>
      <c r="C70" s="171"/>
      <c r="D70" s="181"/>
      <c r="E70" s="173"/>
      <c r="F70" s="174"/>
      <c r="G70" s="175"/>
      <c r="H70" s="175"/>
      <c r="I70" s="176"/>
      <c r="J70" s="185"/>
      <c r="K70" s="176"/>
      <c r="L70" s="178">
        <f t="shared" si="1"/>
        <v>0</v>
      </c>
      <c r="M70" s="232">
        <f t="shared" si="2"/>
        <v>0</v>
      </c>
      <c r="N70" s="235"/>
    </row>
    <row r="71" spans="1:14" ht="15.75" thickBot="1" x14ac:dyDescent="0.3">
      <c r="A71" s="170" t="str">
        <f t="shared" si="0"/>
        <v/>
      </c>
      <c r="B71" s="171"/>
      <c r="C71" s="171"/>
      <c r="D71" s="181"/>
      <c r="E71" s="173"/>
      <c r="F71" s="174"/>
      <c r="G71" s="175"/>
      <c r="H71" s="175"/>
      <c r="I71" s="176"/>
      <c r="J71" s="185"/>
      <c r="K71" s="176"/>
      <c r="L71" s="178">
        <f t="shared" si="1"/>
        <v>0</v>
      </c>
      <c r="M71" s="232">
        <f t="shared" si="2"/>
        <v>0</v>
      </c>
      <c r="N71" s="235"/>
    </row>
    <row r="72" spans="1:14" ht="15.75" thickBot="1" x14ac:dyDescent="0.3">
      <c r="A72" s="170" t="str">
        <f t="shared" si="0"/>
        <v/>
      </c>
      <c r="B72" s="171"/>
      <c r="C72" s="171"/>
      <c r="D72" s="181"/>
      <c r="E72" s="173"/>
      <c r="F72" s="174"/>
      <c r="G72" s="175"/>
      <c r="H72" s="175"/>
      <c r="I72" s="176"/>
      <c r="J72" s="185"/>
      <c r="K72" s="176"/>
      <c r="L72" s="178">
        <f t="shared" si="1"/>
        <v>0</v>
      </c>
      <c r="M72" s="232">
        <f t="shared" si="2"/>
        <v>0</v>
      </c>
      <c r="N72" s="235"/>
    </row>
    <row r="73" spans="1:14" ht="15.75" thickBot="1" x14ac:dyDescent="0.3">
      <c r="A73" s="170" t="str">
        <f t="shared" si="0"/>
        <v/>
      </c>
      <c r="B73" s="171"/>
      <c r="C73" s="171"/>
      <c r="D73" s="181"/>
      <c r="E73" s="173"/>
      <c r="F73" s="174"/>
      <c r="G73" s="175"/>
      <c r="H73" s="175"/>
      <c r="I73" s="176"/>
      <c r="J73" s="185"/>
      <c r="K73" s="176"/>
      <c r="L73" s="178">
        <f t="shared" si="1"/>
        <v>0</v>
      </c>
      <c r="M73" s="232">
        <f t="shared" si="2"/>
        <v>0</v>
      </c>
      <c r="N73" s="235"/>
    </row>
    <row r="74" spans="1:14" ht="15.75" thickBot="1" x14ac:dyDescent="0.3">
      <c r="A74" s="170" t="str">
        <f t="shared" si="0"/>
        <v/>
      </c>
      <c r="B74" s="171"/>
      <c r="C74" s="171"/>
      <c r="D74" s="181"/>
      <c r="E74" s="173"/>
      <c r="F74" s="174"/>
      <c r="G74" s="175"/>
      <c r="H74" s="175"/>
      <c r="I74" s="176"/>
      <c r="J74" s="185"/>
      <c r="K74" s="176"/>
      <c r="L74" s="178">
        <f t="shared" si="1"/>
        <v>0</v>
      </c>
      <c r="M74" s="232">
        <f t="shared" si="2"/>
        <v>0</v>
      </c>
      <c r="N74" s="235"/>
    </row>
    <row r="75" spans="1:14" ht="15.75" thickBot="1" x14ac:dyDescent="0.3">
      <c r="A75" s="170" t="str">
        <f t="shared" si="0"/>
        <v/>
      </c>
      <c r="B75" s="171"/>
      <c r="C75" s="171"/>
      <c r="D75" s="181"/>
      <c r="E75" s="173"/>
      <c r="F75" s="174"/>
      <c r="G75" s="175"/>
      <c r="H75" s="175"/>
      <c r="I75" s="176"/>
      <c r="J75" s="185"/>
      <c r="K75" s="176"/>
      <c r="L75" s="178">
        <f t="shared" si="1"/>
        <v>0</v>
      </c>
      <c r="M75" s="232">
        <f t="shared" si="2"/>
        <v>0</v>
      </c>
      <c r="N75" s="235"/>
    </row>
    <row r="76" spans="1:14" ht="15.75" thickBot="1" x14ac:dyDescent="0.3">
      <c r="A76" s="170" t="str">
        <f t="shared" si="0"/>
        <v/>
      </c>
      <c r="B76" s="171"/>
      <c r="C76" s="171"/>
      <c r="D76" s="181"/>
      <c r="E76" s="173"/>
      <c r="F76" s="174"/>
      <c r="G76" s="175"/>
      <c r="H76" s="175"/>
      <c r="I76" s="176"/>
      <c r="J76" s="185"/>
      <c r="K76" s="176"/>
      <c r="L76" s="178">
        <f t="shared" si="1"/>
        <v>0</v>
      </c>
      <c r="M76" s="232">
        <f t="shared" si="2"/>
        <v>0</v>
      </c>
      <c r="N76" s="235"/>
    </row>
    <row r="77" spans="1:14" ht="15.75" thickBot="1" x14ac:dyDescent="0.3">
      <c r="A77" s="170" t="str">
        <f t="shared" si="0"/>
        <v/>
      </c>
      <c r="B77" s="171"/>
      <c r="C77" s="171"/>
      <c r="D77" s="181"/>
      <c r="E77" s="173"/>
      <c r="F77" s="174"/>
      <c r="G77" s="175"/>
      <c r="H77" s="175"/>
      <c r="I77" s="176"/>
      <c r="J77" s="185"/>
      <c r="K77" s="176"/>
      <c r="L77" s="178">
        <f t="shared" si="1"/>
        <v>0</v>
      </c>
      <c r="M77" s="232">
        <f t="shared" si="2"/>
        <v>0</v>
      </c>
      <c r="N77" s="235"/>
    </row>
    <row r="78" spans="1:14" ht="15.75" thickBot="1" x14ac:dyDescent="0.3">
      <c r="A78" s="170" t="str">
        <f t="shared" si="0"/>
        <v/>
      </c>
      <c r="B78" s="171"/>
      <c r="C78" s="171"/>
      <c r="D78" s="181"/>
      <c r="E78" s="173"/>
      <c r="F78" s="174"/>
      <c r="G78" s="175"/>
      <c r="H78" s="175"/>
      <c r="I78" s="176"/>
      <c r="J78" s="185"/>
      <c r="K78" s="176"/>
      <c r="L78" s="178">
        <f t="shared" si="1"/>
        <v>0</v>
      </c>
      <c r="M78" s="232">
        <f t="shared" si="2"/>
        <v>0</v>
      </c>
      <c r="N78" s="235"/>
    </row>
    <row r="79" spans="1:14" ht="15.75" thickBot="1" x14ac:dyDescent="0.3">
      <c r="A79" s="170" t="str">
        <f t="shared" ref="A79:A1014" si="3">IF(F79 = "", "", IF(F79 = "53", "TAS", "TAS ICM"))</f>
        <v/>
      </c>
      <c r="B79" s="171"/>
      <c r="C79" s="171"/>
      <c r="D79" s="181"/>
      <c r="E79" s="173"/>
      <c r="F79" s="174"/>
      <c r="G79" s="175"/>
      <c r="H79" s="175"/>
      <c r="I79" s="176"/>
      <c r="J79" s="185"/>
      <c r="K79" s="176"/>
      <c r="L79" s="178">
        <f t="shared" ref="L79:L1014" si="4">MAX(0, J79 - K79)</f>
        <v>0</v>
      </c>
      <c r="M79" s="232">
        <f t="shared" ref="M79:M1014" si="5">L79</f>
        <v>0</v>
      </c>
      <c r="N79" s="235"/>
    </row>
    <row r="80" spans="1:14" ht="15.75" thickBot="1" x14ac:dyDescent="0.3">
      <c r="A80" s="170" t="str">
        <f t="shared" si="3"/>
        <v/>
      </c>
      <c r="B80" s="171"/>
      <c r="C80" s="171"/>
      <c r="D80" s="181"/>
      <c r="E80" s="173"/>
      <c r="F80" s="174"/>
      <c r="G80" s="175"/>
      <c r="H80" s="175"/>
      <c r="I80" s="176"/>
      <c r="J80" s="185"/>
      <c r="K80" s="176"/>
      <c r="L80" s="178">
        <f t="shared" si="4"/>
        <v>0</v>
      </c>
      <c r="M80" s="232">
        <f t="shared" si="5"/>
        <v>0</v>
      </c>
      <c r="N80" s="235"/>
    </row>
    <row r="81" spans="1:14" ht="15.75" thickBot="1" x14ac:dyDescent="0.3">
      <c r="A81" s="170" t="str">
        <f t="shared" si="3"/>
        <v/>
      </c>
      <c r="B81" s="171"/>
      <c r="C81" s="171"/>
      <c r="D81" s="181"/>
      <c r="E81" s="173"/>
      <c r="F81" s="174"/>
      <c r="G81" s="175"/>
      <c r="H81" s="175"/>
      <c r="I81" s="176"/>
      <c r="J81" s="185"/>
      <c r="K81" s="176"/>
      <c r="L81" s="178">
        <f t="shared" si="4"/>
        <v>0</v>
      </c>
      <c r="M81" s="232">
        <f t="shared" si="5"/>
        <v>0</v>
      </c>
      <c r="N81" s="235"/>
    </row>
    <row r="82" spans="1:14" ht="15.75" thickBot="1" x14ac:dyDescent="0.3">
      <c r="A82" s="170" t="str">
        <f t="shared" si="3"/>
        <v/>
      </c>
      <c r="B82" s="171"/>
      <c r="C82" s="171"/>
      <c r="D82" s="181"/>
      <c r="E82" s="173"/>
      <c r="F82" s="174"/>
      <c r="G82" s="175"/>
      <c r="H82" s="175"/>
      <c r="I82" s="176"/>
      <c r="J82" s="185"/>
      <c r="K82" s="176"/>
      <c r="L82" s="178">
        <f t="shared" si="4"/>
        <v>0</v>
      </c>
      <c r="M82" s="232">
        <f t="shared" si="5"/>
        <v>0</v>
      </c>
      <c r="N82" s="235"/>
    </row>
    <row r="83" spans="1:14" ht="15.75" thickBot="1" x14ac:dyDescent="0.3">
      <c r="A83" s="170" t="str">
        <f t="shared" si="3"/>
        <v/>
      </c>
      <c r="B83" s="171"/>
      <c r="C83" s="171"/>
      <c r="D83" s="181"/>
      <c r="E83" s="173"/>
      <c r="F83" s="174"/>
      <c r="G83" s="175"/>
      <c r="H83" s="175"/>
      <c r="I83" s="176"/>
      <c r="J83" s="185"/>
      <c r="K83" s="176"/>
      <c r="L83" s="178">
        <f t="shared" si="4"/>
        <v>0</v>
      </c>
      <c r="M83" s="232">
        <f t="shared" si="5"/>
        <v>0</v>
      </c>
      <c r="N83" s="235"/>
    </row>
    <row r="84" spans="1:14" ht="15.75" thickBot="1" x14ac:dyDescent="0.3">
      <c r="A84" s="170" t="str">
        <f t="shared" si="3"/>
        <v/>
      </c>
      <c r="B84" s="171"/>
      <c r="C84" s="171"/>
      <c r="D84" s="181"/>
      <c r="E84" s="173"/>
      <c r="F84" s="174"/>
      <c r="G84" s="175"/>
      <c r="H84" s="175"/>
      <c r="I84" s="176"/>
      <c r="J84" s="185"/>
      <c r="K84" s="176"/>
      <c r="L84" s="178">
        <f t="shared" si="4"/>
        <v>0</v>
      </c>
      <c r="M84" s="232">
        <f t="shared" si="5"/>
        <v>0</v>
      </c>
      <c r="N84" s="235"/>
    </row>
    <row r="85" spans="1:14" ht="15.75" thickBot="1" x14ac:dyDescent="0.3">
      <c r="A85" s="170" t="str">
        <f t="shared" si="3"/>
        <v/>
      </c>
      <c r="B85" s="171"/>
      <c r="C85" s="171"/>
      <c r="D85" s="181"/>
      <c r="E85" s="173"/>
      <c r="F85" s="174"/>
      <c r="G85" s="175"/>
      <c r="H85" s="175"/>
      <c r="I85" s="176"/>
      <c r="J85" s="185"/>
      <c r="K85" s="176"/>
      <c r="L85" s="178">
        <f t="shared" si="4"/>
        <v>0</v>
      </c>
      <c r="M85" s="232">
        <f t="shared" si="5"/>
        <v>0</v>
      </c>
      <c r="N85" s="235"/>
    </row>
    <row r="86" spans="1:14" ht="15.75" thickBot="1" x14ac:dyDescent="0.3">
      <c r="A86" s="170" t="str">
        <f t="shared" si="3"/>
        <v/>
      </c>
      <c r="B86" s="171"/>
      <c r="C86" s="171"/>
      <c r="D86" s="181"/>
      <c r="E86" s="173"/>
      <c r="F86" s="174"/>
      <c r="G86" s="175"/>
      <c r="H86" s="175"/>
      <c r="I86" s="176"/>
      <c r="J86" s="185"/>
      <c r="K86" s="176"/>
      <c r="L86" s="178">
        <f t="shared" si="4"/>
        <v>0</v>
      </c>
      <c r="M86" s="232">
        <f t="shared" si="5"/>
        <v>0</v>
      </c>
      <c r="N86" s="235"/>
    </row>
    <row r="87" spans="1:14" ht="15.75" thickBot="1" x14ac:dyDescent="0.3">
      <c r="A87" s="170" t="str">
        <f t="shared" si="3"/>
        <v/>
      </c>
      <c r="B87" s="171"/>
      <c r="C87" s="171"/>
      <c r="D87" s="181"/>
      <c r="E87" s="173"/>
      <c r="F87" s="174"/>
      <c r="G87" s="175"/>
      <c r="H87" s="175"/>
      <c r="I87" s="176"/>
      <c r="J87" s="185"/>
      <c r="K87" s="176"/>
      <c r="L87" s="178">
        <f t="shared" si="4"/>
        <v>0</v>
      </c>
      <c r="M87" s="232">
        <f t="shared" si="5"/>
        <v>0</v>
      </c>
      <c r="N87" s="235"/>
    </row>
    <row r="88" spans="1:14" ht="15.75" thickBot="1" x14ac:dyDescent="0.3">
      <c r="A88" s="170" t="str">
        <f t="shared" si="3"/>
        <v/>
      </c>
      <c r="B88" s="171"/>
      <c r="C88" s="171"/>
      <c r="D88" s="181"/>
      <c r="E88" s="173"/>
      <c r="F88" s="174"/>
      <c r="G88" s="175"/>
      <c r="H88" s="175"/>
      <c r="I88" s="176"/>
      <c r="J88" s="185"/>
      <c r="K88" s="176"/>
      <c r="L88" s="178">
        <f t="shared" si="4"/>
        <v>0</v>
      </c>
      <c r="M88" s="232">
        <f t="shared" si="5"/>
        <v>0</v>
      </c>
      <c r="N88" s="235"/>
    </row>
    <row r="89" spans="1:14" ht="15.75" thickBot="1" x14ac:dyDescent="0.3">
      <c r="A89" s="170" t="str">
        <f t="shared" si="3"/>
        <v/>
      </c>
      <c r="B89" s="171"/>
      <c r="C89" s="171"/>
      <c r="D89" s="181"/>
      <c r="E89" s="173"/>
      <c r="F89" s="174"/>
      <c r="G89" s="175"/>
      <c r="H89" s="175"/>
      <c r="I89" s="176"/>
      <c r="J89" s="185"/>
      <c r="K89" s="176"/>
      <c r="L89" s="178">
        <f t="shared" si="4"/>
        <v>0</v>
      </c>
      <c r="M89" s="232">
        <f t="shared" si="5"/>
        <v>0</v>
      </c>
      <c r="N89" s="235"/>
    </row>
    <row r="90" spans="1:14" ht="15.75" thickBot="1" x14ac:dyDescent="0.3">
      <c r="A90" s="170" t="str">
        <f t="shared" si="3"/>
        <v/>
      </c>
      <c r="B90" s="171"/>
      <c r="C90" s="171"/>
      <c r="D90" s="181"/>
      <c r="E90" s="173"/>
      <c r="F90" s="174"/>
      <c r="G90" s="175"/>
      <c r="H90" s="175"/>
      <c r="I90" s="176"/>
      <c r="J90" s="185"/>
      <c r="K90" s="176"/>
      <c r="L90" s="178">
        <f t="shared" si="4"/>
        <v>0</v>
      </c>
      <c r="M90" s="232">
        <f t="shared" si="5"/>
        <v>0</v>
      </c>
      <c r="N90" s="235"/>
    </row>
    <row r="91" spans="1:14" ht="15.75" thickBot="1" x14ac:dyDescent="0.3">
      <c r="A91" s="170" t="str">
        <f t="shared" si="3"/>
        <v/>
      </c>
      <c r="B91" s="171"/>
      <c r="C91" s="171"/>
      <c r="D91" s="181"/>
      <c r="E91" s="173"/>
      <c r="F91" s="174"/>
      <c r="G91" s="175"/>
      <c r="H91" s="175"/>
      <c r="I91" s="176"/>
      <c r="J91" s="185"/>
      <c r="K91" s="176"/>
      <c r="L91" s="178">
        <f t="shared" si="4"/>
        <v>0</v>
      </c>
      <c r="M91" s="232">
        <f t="shared" si="5"/>
        <v>0</v>
      </c>
      <c r="N91" s="235"/>
    </row>
    <row r="92" spans="1:14" ht="15.75" thickBot="1" x14ac:dyDescent="0.3">
      <c r="A92" s="170" t="str">
        <f t="shared" si="3"/>
        <v/>
      </c>
      <c r="B92" s="171"/>
      <c r="C92" s="171"/>
      <c r="D92" s="181"/>
      <c r="E92" s="173"/>
      <c r="F92" s="174"/>
      <c r="G92" s="175"/>
      <c r="H92" s="175"/>
      <c r="I92" s="176"/>
      <c r="J92" s="185"/>
      <c r="K92" s="176"/>
      <c r="L92" s="178">
        <f t="shared" si="4"/>
        <v>0</v>
      </c>
      <c r="M92" s="232">
        <f t="shared" si="5"/>
        <v>0</v>
      </c>
      <c r="N92" s="235"/>
    </row>
    <row r="93" spans="1:14" ht="15.75" thickBot="1" x14ac:dyDescent="0.3">
      <c r="A93" s="170" t="str">
        <f t="shared" si="3"/>
        <v/>
      </c>
      <c r="B93" s="171"/>
      <c r="C93" s="171"/>
      <c r="D93" s="181"/>
      <c r="E93" s="173"/>
      <c r="F93" s="174"/>
      <c r="G93" s="175"/>
      <c r="H93" s="175"/>
      <c r="I93" s="176"/>
      <c r="J93" s="185"/>
      <c r="K93" s="176"/>
      <c r="L93" s="178">
        <f t="shared" si="4"/>
        <v>0</v>
      </c>
      <c r="M93" s="232">
        <f t="shared" si="5"/>
        <v>0</v>
      </c>
      <c r="N93" s="235"/>
    </row>
    <row r="94" spans="1:14" ht="15.75" thickBot="1" x14ac:dyDescent="0.3">
      <c r="A94" s="170" t="str">
        <f t="shared" si="3"/>
        <v/>
      </c>
      <c r="B94" s="171"/>
      <c r="C94" s="171"/>
      <c r="D94" s="181"/>
      <c r="E94" s="173"/>
      <c r="F94" s="174"/>
      <c r="G94" s="175"/>
      <c r="H94" s="175"/>
      <c r="I94" s="176"/>
      <c r="J94" s="185"/>
      <c r="K94" s="176"/>
      <c r="L94" s="178">
        <f t="shared" si="4"/>
        <v>0</v>
      </c>
      <c r="M94" s="232">
        <f t="shared" si="5"/>
        <v>0</v>
      </c>
      <c r="N94" s="235"/>
    </row>
    <row r="95" spans="1:14" ht="15.75" thickBot="1" x14ac:dyDescent="0.3">
      <c r="A95" s="170" t="str">
        <f t="shared" si="3"/>
        <v/>
      </c>
      <c r="B95" s="171"/>
      <c r="C95" s="171"/>
      <c r="D95" s="181"/>
      <c r="E95" s="173"/>
      <c r="F95" s="174"/>
      <c r="G95" s="175"/>
      <c r="H95" s="175"/>
      <c r="I95" s="176"/>
      <c r="J95" s="185"/>
      <c r="K95" s="176"/>
      <c r="L95" s="178">
        <f t="shared" si="4"/>
        <v>0</v>
      </c>
      <c r="M95" s="232">
        <f t="shared" si="5"/>
        <v>0</v>
      </c>
      <c r="N95" s="235"/>
    </row>
    <row r="96" spans="1:14" ht="15.75" thickBot="1" x14ac:dyDescent="0.3">
      <c r="A96" s="170" t="str">
        <f t="shared" si="3"/>
        <v/>
      </c>
      <c r="B96" s="171"/>
      <c r="C96" s="171"/>
      <c r="D96" s="181"/>
      <c r="E96" s="173"/>
      <c r="F96" s="174"/>
      <c r="G96" s="175"/>
      <c r="H96" s="175"/>
      <c r="I96" s="176"/>
      <c r="J96" s="185"/>
      <c r="K96" s="176"/>
      <c r="L96" s="178">
        <f t="shared" si="4"/>
        <v>0</v>
      </c>
      <c r="M96" s="232">
        <f t="shared" si="5"/>
        <v>0</v>
      </c>
      <c r="N96" s="235"/>
    </row>
    <row r="97" spans="1:14" ht="15.75" thickBot="1" x14ac:dyDescent="0.3">
      <c r="A97" s="170" t="str">
        <f t="shared" si="3"/>
        <v/>
      </c>
      <c r="B97" s="171"/>
      <c r="C97" s="171"/>
      <c r="D97" s="181"/>
      <c r="E97" s="173"/>
      <c r="F97" s="174"/>
      <c r="G97" s="175"/>
      <c r="H97" s="175"/>
      <c r="I97" s="176"/>
      <c r="J97" s="185"/>
      <c r="K97" s="176"/>
      <c r="L97" s="178">
        <f t="shared" si="4"/>
        <v>0</v>
      </c>
      <c r="M97" s="232">
        <f t="shared" si="5"/>
        <v>0</v>
      </c>
      <c r="N97" s="235"/>
    </row>
    <row r="98" spans="1:14" ht="15.75" thickBot="1" x14ac:dyDescent="0.3">
      <c r="A98" s="170" t="str">
        <f t="shared" si="3"/>
        <v/>
      </c>
      <c r="B98" s="171"/>
      <c r="C98" s="171"/>
      <c r="D98" s="181"/>
      <c r="E98" s="173"/>
      <c r="F98" s="174"/>
      <c r="G98" s="175"/>
      <c r="H98" s="175"/>
      <c r="I98" s="176"/>
      <c r="J98" s="185"/>
      <c r="K98" s="176"/>
      <c r="L98" s="178">
        <f t="shared" si="4"/>
        <v>0</v>
      </c>
      <c r="M98" s="232">
        <f t="shared" si="5"/>
        <v>0</v>
      </c>
      <c r="N98" s="235"/>
    </row>
    <row r="99" spans="1:14" ht="15.75" thickBot="1" x14ac:dyDescent="0.3">
      <c r="A99" s="170" t="str">
        <f t="shared" si="3"/>
        <v/>
      </c>
      <c r="B99" s="171"/>
      <c r="C99" s="171"/>
      <c r="D99" s="181"/>
      <c r="E99" s="173"/>
      <c r="F99" s="174"/>
      <c r="G99" s="175"/>
      <c r="H99" s="175"/>
      <c r="I99" s="176"/>
      <c r="J99" s="185"/>
      <c r="K99" s="176"/>
      <c r="L99" s="178">
        <f t="shared" si="4"/>
        <v>0</v>
      </c>
      <c r="M99" s="232">
        <f t="shared" si="5"/>
        <v>0</v>
      </c>
      <c r="N99" s="235"/>
    </row>
    <row r="100" spans="1:14" ht="15.75" thickBot="1" x14ac:dyDescent="0.3">
      <c r="A100" s="170" t="str">
        <f t="shared" si="3"/>
        <v/>
      </c>
      <c r="B100" s="171"/>
      <c r="C100" s="171"/>
      <c r="D100" s="181"/>
      <c r="E100" s="173"/>
      <c r="F100" s="174"/>
      <c r="G100" s="175"/>
      <c r="H100" s="175"/>
      <c r="I100" s="176"/>
      <c r="J100" s="185"/>
      <c r="K100" s="176"/>
      <c r="L100" s="178">
        <f t="shared" si="4"/>
        <v>0</v>
      </c>
      <c r="M100" s="232">
        <f t="shared" si="5"/>
        <v>0</v>
      </c>
      <c r="N100" s="235"/>
    </row>
    <row r="101" spans="1:14" ht="15.75" thickBot="1" x14ac:dyDescent="0.3">
      <c r="A101" s="170" t="str">
        <f t="shared" si="3"/>
        <v/>
      </c>
      <c r="B101" s="171"/>
      <c r="C101" s="171"/>
      <c r="D101" s="181"/>
      <c r="E101" s="173"/>
      <c r="F101" s="174"/>
      <c r="G101" s="175"/>
      <c r="H101" s="175"/>
      <c r="I101" s="176"/>
      <c r="J101" s="185"/>
      <c r="K101" s="176"/>
      <c r="L101" s="178">
        <f t="shared" si="4"/>
        <v>0</v>
      </c>
      <c r="M101" s="232">
        <f t="shared" si="5"/>
        <v>0</v>
      </c>
      <c r="N101" s="235"/>
    </row>
    <row r="102" spans="1:14" ht="15.75" thickBot="1" x14ac:dyDescent="0.3">
      <c r="A102" s="170" t="str">
        <f t="shared" si="3"/>
        <v/>
      </c>
      <c r="B102" s="171"/>
      <c r="C102" s="171"/>
      <c r="D102" s="181"/>
      <c r="E102" s="173"/>
      <c r="F102" s="174"/>
      <c r="G102" s="175"/>
      <c r="H102" s="175"/>
      <c r="I102" s="176"/>
      <c r="J102" s="185"/>
      <c r="K102" s="176"/>
      <c r="L102" s="178">
        <f t="shared" si="4"/>
        <v>0</v>
      </c>
      <c r="M102" s="232">
        <f t="shared" si="5"/>
        <v>0</v>
      </c>
      <c r="N102" s="235"/>
    </row>
    <row r="103" spans="1:14" ht="15.75" thickBot="1" x14ac:dyDescent="0.3">
      <c r="A103" s="170" t="str">
        <f t="shared" si="3"/>
        <v/>
      </c>
      <c r="B103" s="171"/>
      <c r="C103" s="171"/>
      <c r="D103" s="181"/>
      <c r="E103" s="173"/>
      <c r="F103" s="174"/>
      <c r="G103" s="175"/>
      <c r="H103" s="175"/>
      <c r="I103" s="176"/>
      <c r="J103" s="185"/>
      <c r="K103" s="176"/>
      <c r="L103" s="178">
        <f t="shared" si="4"/>
        <v>0</v>
      </c>
      <c r="M103" s="232">
        <f t="shared" si="5"/>
        <v>0</v>
      </c>
      <c r="N103" s="235"/>
    </row>
    <row r="104" spans="1:14" ht="15.75" thickBot="1" x14ac:dyDescent="0.3">
      <c r="A104" s="170" t="str">
        <f t="shared" si="3"/>
        <v/>
      </c>
      <c r="B104" s="171"/>
      <c r="C104" s="171"/>
      <c r="D104" s="181"/>
      <c r="E104" s="173"/>
      <c r="F104" s="174"/>
      <c r="G104" s="175"/>
      <c r="H104" s="175"/>
      <c r="I104" s="176"/>
      <c r="J104" s="185"/>
      <c r="K104" s="176"/>
      <c r="L104" s="178">
        <f t="shared" si="4"/>
        <v>0</v>
      </c>
      <c r="M104" s="232">
        <f t="shared" si="5"/>
        <v>0</v>
      </c>
      <c r="N104" s="235"/>
    </row>
    <row r="105" spans="1:14" ht="15.75" thickBot="1" x14ac:dyDescent="0.3">
      <c r="A105" s="170" t="str">
        <f t="shared" si="3"/>
        <v/>
      </c>
      <c r="B105" s="171"/>
      <c r="C105" s="171"/>
      <c r="D105" s="181"/>
      <c r="E105" s="173"/>
      <c r="F105" s="174"/>
      <c r="G105" s="175"/>
      <c r="H105" s="175"/>
      <c r="I105" s="176"/>
      <c r="J105" s="185"/>
      <c r="K105" s="176"/>
      <c r="L105" s="178">
        <f t="shared" si="4"/>
        <v>0</v>
      </c>
      <c r="M105" s="232">
        <f t="shared" si="5"/>
        <v>0</v>
      </c>
      <c r="N105" s="235"/>
    </row>
    <row r="106" spans="1:14" ht="15.75" thickBot="1" x14ac:dyDescent="0.3">
      <c r="A106" s="170" t="str">
        <f t="shared" si="3"/>
        <v/>
      </c>
      <c r="B106" s="171"/>
      <c r="C106" s="171"/>
      <c r="D106" s="181"/>
      <c r="E106" s="173"/>
      <c r="F106" s="174"/>
      <c r="G106" s="175"/>
      <c r="H106" s="175"/>
      <c r="I106" s="176"/>
      <c r="J106" s="185"/>
      <c r="K106" s="176"/>
      <c r="L106" s="178">
        <f t="shared" si="4"/>
        <v>0</v>
      </c>
      <c r="M106" s="232">
        <f t="shared" si="5"/>
        <v>0</v>
      </c>
      <c r="N106" s="235"/>
    </row>
    <row r="107" spans="1:14" ht="15.75" thickBot="1" x14ac:dyDescent="0.3">
      <c r="A107" s="170" t="str">
        <f t="shared" si="3"/>
        <v/>
      </c>
      <c r="B107" s="171"/>
      <c r="C107" s="171"/>
      <c r="D107" s="181"/>
      <c r="E107" s="173"/>
      <c r="F107" s="174"/>
      <c r="G107" s="175"/>
      <c r="H107" s="175"/>
      <c r="I107" s="176"/>
      <c r="J107" s="185"/>
      <c r="K107" s="176"/>
      <c r="L107" s="178">
        <f t="shared" si="4"/>
        <v>0</v>
      </c>
      <c r="M107" s="232">
        <f t="shared" si="5"/>
        <v>0</v>
      </c>
      <c r="N107" s="235"/>
    </row>
    <row r="108" spans="1:14" ht="15.75" thickBot="1" x14ac:dyDescent="0.3">
      <c r="A108" s="170" t="str">
        <f t="shared" si="3"/>
        <v/>
      </c>
      <c r="B108" s="171"/>
      <c r="C108" s="171"/>
      <c r="D108" s="181"/>
      <c r="E108" s="173"/>
      <c r="F108" s="174"/>
      <c r="G108" s="175"/>
      <c r="H108" s="175"/>
      <c r="I108" s="176"/>
      <c r="J108" s="185"/>
      <c r="K108" s="176"/>
      <c r="L108" s="178">
        <f t="shared" si="4"/>
        <v>0</v>
      </c>
      <c r="M108" s="232">
        <f t="shared" si="5"/>
        <v>0</v>
      </c>
      <c r="N108" s="235"/>
    </row>
    <row r="109" spans="1:14" ht="15.75" thickBot="1" x14ac:dyDescent="0.3">
      <c r="A109" s="170" t="str">
        <f t="shared" si="3"/>
        <v/>
      </c>
      <c r="B109" s="171"/>
      <c r="C109" s="171"/>
      <c r="D109" s="181"/>
      <c r="E109" s="173"/>
      <c r="F109" s="174"/>
      <c r="G109" s="175"/>
      <c r="H109" s="175"/>
      <c r="I109" s="176"/>
      <c r="J109" s="185"/>
      <c r="K109" s="176"/>
      <c r="L109" s="178">
        <f t="shared" si="4"/>
        <v>0</v>
      </c>
      <c r="M109" s="232">
        <f t="shared" si="5"/>
        <v>0</v>
      </c>
      <c r="N109" s="235"/>
    </row>
    <row r="110" spans="1:14" ht="15.75" thickBot="1" x14ac:dyDescent="0.3">
      <c r="A110" s="170" t="str">
        <f t="shared" si="3"/>
        <v/>
      </c>
      <c r="B110" s="171"/>
      <c r="C110" s="171"/>
      <c r="D110" s="181"/>
      <c r="E110" s="173"/>
      <c r="F110" s="174"/>
      <c r="G110" s="175"/>
      <c r="H110" s="175"/>
      <c r="I110" s="176"/>
      <c r="J110" s="185"/>
      <c r="K110" s="176"/>
      <c r="L110" s="178">
        <f t="shared" si="4"/>
        <v>0</v>
      </c>
      <c r="M110" s="232">
        <f t="shared" si="5"/>
        <v>0</v>
      </c>
      <c r="N110" s="235"/>
    </row>
    <row r="111" spans="1:14" ht="15.75" thickBot="1" x14ac:dyDescent="0.3">
      <c r="A111" s="170" t="str">
        <f t="shared" si="3"/>
        <v/>
      </c>
      <c r="B111" s="171"/>
      <c r="C111" s="171"/>
      <c r="D111" s="181"/>
      <c r="E111" s="173"/>
      <c r="F111" s="174"/>
      <c r="G111" s="175"/>
      <c r="H111" s="175"/>
      <c r="I111" s="176"/>
      <c r="J111" s="185"/>
      <c r="K111" s="176"/>
      <c r="L111" s="178">
        <f t="shared" si="4"/>
        <v>0</v>
      </c>
      <c r="M111" s="232">
        <f t="shared" si="5"/>
        <v>0</v>
      </c>
      <c r="N111" s="235"/>
    </row>
    <row r="112" spans="1:14" ht="15.75" thickBot="1" x14ac:dyDescent="0.3">
      <c r="A112" s="170" t="str">
        <f t="shared" si="3"/>
        <v/>
      </c>
      <c r="B112" s="171"/>
      <c r="C112" s="171"/>
      <c r="D112" s="181"/>
      <c r="E112" s="173"/>
      <c r="F112" s="174"/>
      <c r="G112" s="175"/>
      <c r="H112" s="175"/>
      <c r="I112" s="176"/>
      <c r="J112" s="185"/>
      <c r="K112" s="176"/>
      <c r="L112" s="178">
        <f t="shared" si="4"/>
        <v>0</v>
      </c>
      <c r="M112" s="232">
        <f t="shared" si="5"/>
        <v>0</v>
      </c>
      <c r="N112" s="235"/>
    </row>
    <row r="113" spans="1:14" ht="15.75" thickBot="1" x14ac:dyDescent="0.3">
      <c r="A113" s="170" t="str">
        <f t="shared" ref="A113:A176" si="6">IF(F113 = "", "", IF(F113 = "53", "TAS", "TAS ICM"))</f>
        <v/>
      </c>
      <c r="B113" s="171"/>
      <c r="C113" s="171"/>
      <c r="D113" s="181"/>
      <c r="E113" s="173"/>
      <c r="F113" s="174"/>
      <c r="G113" s="175"/>
      <c r="H113" s="175"/>
      <c r="I113" s="176"/>
      <c r="J113" s="185"/>
      <c r="K113" s="176"/>
      <c r="L113" s="178">
        <f t="shared" ref="L113:L176" si="7">MAX(0, J113 - K113)</f>
        <v>0</v>
      </c>
      <c r="M113" s="232">
        <f t="shared" ref="M113:M176" si="8">L113</f>
        <v>0</v>
      </c>
      <c r="N113" s="235"/>
    </row>
    <row r="114" spans="1:14" ht="15.75" thickBot="1" x14ac:dyDescent="0.3">
      <c r="A114" s="170" t="str">
        <f t="shared" si="6"/>
        <v/>
      </c>
      <c r="B114" s="171"/>
      <c r="C114" s="171"/>
      <c r="D114" s="181"/>
      <c r="E114" s="173"/>
      <c r="F114" s="174"/>
      <c r="G114" s="175"/>
      <c r="H114" s="175"/>
      <c r="I114" s="176"/>
      <c r="J114" s="185"/>
      <c r="K114" s="176"/>
      <c r="L114" s="178">
        <f t="shared" si="7"/>
        <v>0</v>
      </c>
      <c r="M114" s="232">
        <f t="shared" si="8"/>
        <v>0</v>
      </c>
      <c r="N114" s="235"/>
    </row>
    <row r="115" spans="1:14" ht="15.75" thickBot="1" x14ac:dyDescent="0.3">
      <c r="A115" s="170" t="str">
        <f t="shared" si="6"/>
        <v/>
      </c>
      <c r="B115" s="171"/>
      <c r="C115" s="171"/>
      <c r="D115" s="181"/>
      <c r="E115" s="173"/>
      <c r="F115" s="174"/>
      <c r="G115" s="175"/>
      <c r="H115" s="175"/>
      <c r="I115" s="176"/>
      <c r="J115" s="185"/>
      <c r="K115" s="176"/>
      <c r="L115" s="178">
        <f t="shared" si="7"/>
        <v>0</v>
      </c>
      <c r="M115" s="232">
        <f t="shared" si="8"/>
        <v>0</v>
      </c>
      <c r="N115" s="235"/>
    </row>
    <row r="116" spans="1:14" ht="15.75" thickBot="1" x14ac:dyDescent="0.3">
      <c r="A116" s="170" t="str">
        <f t="shared" si="6"/>
        <v/>
      </c>
      <c r="B116" s="171"/>
      <c r="C116" s="171"/>
      <c r="D116" s="181"/>
      <c r="E116" s="173"/>
      <c r="F116" s="174"/>
      <c r="G116" s="175"/>
      <c r="H116" s="175"/>
      <c r="I116" s="176"/>
      <c r="J116" s="185"/>
      <c r="K116" s="176"/>
      <c r="L116" s="178">
        <f t="shared" si="7"/>
        <v>0</v>
      </c>
      <c r="M116" s="232">
        <f t="shared" si="8"/>
        <v>0</v>
      </c>
      <c r="N116" s="235"/>
    </row>
    <row r="117" spans="1:14" ht="15.75" thickBot="1" x14ac:dyDescent="0.3">
      <c r="A117" s="170" t="str">
        <f t="shared" si="6"/>
        <v/>
      </c>
      <c r="B117" s="171"/>
      <c r="C117" s="171"/>
      <c r="D117" s="181"/>
      <c r="E117" s="173"/>
      <c r="F117" s="174"/>
      <c r="G117" s="175"/>
      <c r="H117" s="175"/>
      <c r="I117" s="176"/>
      <c r="J117" s="185"/>
      <c r="K117" s="176"/>
      <c r="L117" s="178">
        <f t="shared" si="7"/>
        <v>0</v>
      </c>
      <c r="M117" s="232">
        <f t="shared" si="8"/>
        <v>0</v>
      </c>
      <c r="N117" s="235"/>
    </row>
    <row r="118" spans="1:14" ht="15.75" thickBot="1" x14ac:dyDescent="0.3">
      <c r="A118" s="170" t="str">
        <f t="shared" si="6"/>
        <v/>
      </c>
      <c r="B118" s="171"/>
      <c r="C118" s="171"/>
      <c r="D118" s="181"/>
      <c r="E118" s="173"/>
      <c r="F118" s="174"/>
      <c r="G118" s="175"/>
      <c r="H118" s="175"/>
      <c r="I118" s="176"/>
      <c r="J118" s="185"/>
      <c r="K118" s="176"/>
      <c r="L118" s="178">
        <f t="shared" si="7"/>
        <v>0</v>
      </c>
      <c r="M118" s="232">
        <f t="shared" si="8"/>
        <v>0</v>
      </c>
      <c r="N118" s="235"/>
    </row>
    <row r="119" spans="1:14" ht="15.75" thickBot="1" x14ac:dyDescent="0.3">
      <c r="A119" s="170" t="str">
        <f t="shared" si="6"/>
        <v/>
      </c>
      <c r="B119" s="171"/>
      <c r="C119" s="171"/>
      <c r="D119" s="181"/>
      <c r="E119" s="173"/>
      <c r="F119" s="174"/>
      <c r="G119" s="175"/>
      <c r="H119" s="175"/>
      <c r="I119" s="176"/>
      <c r="J119" s="185"/>
      <c r="K119" s="176"/>
      <c r="L119" s="178">
        <f t="shared" si="7"/>
        <v>0</v>
      </c>
      <c r="M119" s="232">
        <f t="shared" si="8"/>
        <v>0</v>
      </c>
      <c r="N119" s="235"/>
    </row>
    <row r="120" spans="1:14" ht="15.75" thickBot="1" x14ac:dyDescent="0.3">
      <c r="A120" s="170" t="str">
        <f t="shared" si="6"/>
        <v/>
      </c>
      <c r="B120" s="171"/>
      <c r="C120" s="171"/>
      <c r="D120" s="181"/>
      <c r="E120" s="173"/>
      <c r="F120" s="174"/>
      <c r="G120" s="175"/>
      <c r="H120" s="175"/>
      <c r="I120" s="176"/>
      <c r="J120" s="185"/>
      <c r="K120" s="176"/>
      <c r="L120" s="178">
        <f t="shared" si="7"/>
        <v>0</v>
      </c>
      <c r="M120" s="232">
        <f t="shared" si="8"/>
        <v>0</v>
      </c>
      <c r="N120" s="235"/>
    </row>
    <row r="121" spans="1:14" ht="15.75" thickBot="1" x14ac:dyDescent="0.3">
      <c r="A121" s="170" t="str">
        <f t="shared" si="6"/>
        <v/>
      </c>
      <c r="B121" s="171"/>
      <c r="C121" s="171"/>
      <c r="D121" s="181"/>
      <c r="E121" s="173"/>
      <c r="F121" s="174"/>
      <c r="G121" s="175"/>
      <c r="H121" s="175"/>
      <c r="I121" s="176"/>
      <c r="J121" s="185"/>
      <c r="K121" s="176"/>
      <c r="L121" s="178">
        <f t="shared" si="7"/>
        <v>0</v>
      </c>
      <c r="M121" s="232">
        <f t="shared" si="8"/>
        <v>0</v>
      </c>
      <c r="N121" s="235"/>
    </row>
    <row r="122" spans="1:14" ht="15.75" thickBot="1" x14ac:dyDescent="0.3">
      <c r="A122" s="170" t="str">
        <f t="shared" si="6"/>
        <v/>
      </c>
      <c r="B122" s="171"/>
      <c r="C122" s="171"/>
      <c r="D122" s="181"/>
      <c r="E122" s="173"/>
      <c r="F122" s="174"/>
      <c r="G122" s="175"/>
      <c r="H122" s="175"/>
      <c r="I122" s="176"/>
      <c r="J122" s="185"/>
      <c r="K122" s="176"/>
      <c r="L122" s="178">
        <f t="shared" si="7"/>
        <v>0</v>
      </c>
      <c r="M122" s="232">
        <f t="shared" si="8"/>
        <v>0</v>
      </c>
      <c r="N122" s="235"/>
    </row>
    <row r="123" spans="1:14" ht="15.75" thickBot="1" x14ac:dyDescent="0.3">
      <c r="A123" s="170" t="str">
        <f t="shared" si="6"/>
        <v/>
      </c>
      <c r="B123" s="171"/>
      <c r="C123" s="171"/>
      <c r="D123" s="181"/>
      <c r="E123" s="173"/>
      <c r="F123" s="174"/>
      <c r="G123" s="175"/>
      <c r="H123" s="175"/>
      <c r="I123" s="176"/>
      <c r="J123" s="185"/>
      <c r="K123" s="176"/>
      <c r="L123" s="178">
        <f t="shared" si="7"/>
        <v>0</v>
      </c>
      <c r="M123" s="232">
        <f t="shared" si="8"/>
        <v>0</v>
      </c>
      <c r="N123" s="235"/>
    </row>
    <row r="124" spans="1:14" ht="15.75" thickBot="1" x14ac:dyDescent="0.3">
      <c r="A124" s="170" t="str">
        <f t="shared" si="6"/>
        <v/>
      </c>
      <c r="B124" s="171"/>
      <c r="C124" s="171"/>
      <c r="D124" s="181"/>
      <c r="E124" s="173"/>
      <c r="F124" s="174"/>
      <c r="G124" s="175"/>
      <c r="H124" s="175"/>
      <c r="I124" s="176"/>
      <c r="J124" s="185"/>
      <c r="K124" s="176"/>
      <c r="L124" s="178">
        <f t="shared" si="7"/>
        <v>0</v>
      </c>
      <c r="M124" s="232">
        <f t="shared" si="8"/>
        <v>0</v>
      </c>
      <c r="N124" s="235"/>
    </row>
    <row r="125" spans="1:14" ht="15.75" thickBot="1" x14ac:dyDescent="0.3">
      <c r="A125" s="170" t="str">
        <f t="shared" si="6"/>
        <v/>
      </c>
      <c r="B125" s="171"/>
      <c r="C125" s="171"/>
      <c r="D125" s="181"/>
      <c r="E125" s="173"/>
      <c r="F125" s="174"/>
      <c r="G125" s="175"/>
      <c r="H125" s="175"/>
      <c r="I125" s="176"/>
      <c r="J125" s="185"/>
      <c r="K125" s="176"/>
      <c r="L125" s="178">
        <f t="shared" si="7"/>
        <v>0</v>
      </c>
      <c r="M125" s="232">
        <f t="shared" si="8"/>
        <v>0</v>
      </c>
      <c r="N125" s="235"/>
    </row>
    <row r="126" spans="1:14" ht="15.75" thickBot="1" x14ac:dyDescent="0.3">
      <c r="A126" s="170" t="str">
        <f t="shared" si="6"/>
        <v/>
      </c>
      <c r="B126" s="171"/>
      <c r="C126" s="171"/>
      <c r="D126" s="181"/>
      <c r="E126" s="173"/>
      <c r="F126" s="174"/>
      <c r="G126" s="175"/>
      <c r="H126" s="175"/>
      <c r="I126" s="176"/>
      <c r="J126" s="185"/>
      <c r="K126" s="176"/>
      <c r="L126" s="178">
        <f t="shared" si="7"/>
        <v>0</v>
      </c>
      <c r="M126" s="232">
        <f t="shared" si="8"/>
        <v>0</v>
      </c>
      <c r="N126" s="235"/>
    </row>
    <row r="127" spans="1:14" ht="15.75" thickBot="1" x14ac:dyDescent="0.3">
      <c r="A127" s="170" t="str">
        <f t="shared" si="6"/>
        <v/>
      </c>
      <c r="B127" s="171"/>
      <c r="C127" s="171"/>
      <c r="D127" s="181"/>
      <c r="E127" s="173"/>
      <c r="F127" s="174"/>
      <c r="G127" s="175"/>
      <c r="H127" s="175"/>
      <c r="I127" s="176"/>
      <c r="J127" s="185"/>
      <c r="K127" s="176"/>
      <c r="L127" s="178">
        <f t="shared" si="7"/>
        <v>0</v>
      </c>
      <c r="M127" s="232">
        <f t="shared" si="8"/>
        <v>0</v>
      </c>
      <c r="N127" s="235"/>
    </row>
    <row r="128" spans="1:14" ht="15.75" thickBot="1" x14ac:dyDescent="0.3">
      <c r="A128" s="170" t="str">
        <f t="shared" si="6"/>
        <v/>
      </c>
      <c r="B128" s="171"/>
      <c r="C128" s="171"/>
      <c r="D128" s="181"/>
      <c r="E128" s="173"/>
      <c r="F128" s="174"/>
      <c r="G128" s="175"/>
      <c r="H128" s="175"/>
      <c r="I128" s="176"/>
      <c r="J128" s="185"/>
      <c r="K128" s="176"/>
      <c r="L128" s="178">
        <f t="shared" si="7"/>
        <v>0</v>
      </c>
      <c r="M128" s="232">
        <f t="shared" si="8"/>
        <v>0</v>
      </c>
      <c r="N128" s="235"/>
    </row>
    <row r="129" spans="1:14" ht="15.75" thickBot="1" x14ac:dyDescent="0.3">
      <c r="A129" s="170" t="str">
        <f t="shared" si="6"/>
        <v/>
      </c>
      <c r="B129" s="171"/>
      <c r="C129" s="171"/>
      <c r="D129" s="181"/>
      <c r="E129" s="173"/>
      <c r="F129" s="174"/>
      <c r="G129" s="175"/>
      <c r="H129" s="175"/>
      <c r="I129" s="176"/>
      <c r="J129" s="185"/>
      <c r="K129" s="176"/>
      <c r="L129" s="178">
        <f t="shared" si="7"/>
        <v>0</v>
      </c>
      <c r="M129" s="232">
        <f t="shared" si="8"/>
        <v>0</v>
      </c>
      <c r="N129" s="235"/>
    </row>
    <row r="130" spans="1:14" ht="15.75" thickBot="1" x14ac:dyDescent="0.3">
      <c r="A130" s="170" t="str">
        <f t="shared" si="6"/>
        <v/>
      </c>
      <c r="B130" s="171"/>
      <c r="C130" s="171"/>
      <c r="D130" s="181"/>
      <c r="E130" s="173"/>
      <c r="F130" s="174"/>
      <c r="G130" s="175"/>
      <c r="H130" s="175"/>
      <c r="I130" s="176"/>
      <c r="J130" s="185"/>
      <c r="K130" s="176"/>
      <c r="L130" s="178">
        <f t="shared" si="7"/>
        <v>0</v>
      </c>
      <c r="M130" s="232">
        <f t="shared" si="8"/>
        <v>0</v>
      </c>
      <c r="N130" s="235"/>
    </row>
    <row r="131" spans="1:14" ht="15.75" thickBot="1" x14ac:dyDescent="0.3">
      <c r="A131" s="170" t="str">
        <f t="shared" si="6"/>
        <v/>
      </c>
      <c r="B131" s="171"/>
      <c r="C131" s="171"/>
      <c r="D131" s="181"/>
      <c r="E131" s="173"/>
      <c r="F131" s="174"/>
      <c r="G131" s="175"/>
      <c r="H131" s="175"/>
      <c r="I131" s="176"/>
      <c r="J131" s="185"/>
      <c r="K131" s="176"/>
      <c r="L131" s="178">
        <f t="shared" si="7"/>
        <v>0</v>
      </c>
      <c r="M131" s="232">
        <f t="shared" si="8"/>
        <v>0</v>
      </c>
      <c r="N131" s="235"/>
    </row>
    <row r="132" spans="1:14" ht="15.75" thickBot="1" x14ac:dyDescent="0.3">
      <c r="A132" s="170" t="str">
        <f t="shared" si="6"/>
        <v/>
      </c>
      <c r="B132" s="171"/>
      <c r="C132" s="171"/>
      <c r="D132" s="181"/>
      <c r="E132" s="173"/>
      <c r="F132" s="174"/>
      <c r="G132" s="175"/>
      <c r="H132" s="175"/>
      <c r="I132" s="176"/>
      <c r="J132" s="185"/>
      <c r="K132" s="176"/>
      <c r="L132" s="178">
        <f t="shared" si="7"/>
        <v>0</v>
      </c>
      <c r="M132" s="232">
        <f t="shared" si="8"/>
        <v>0</v>
      </c>
      <c r="N132" s="235"/>
    </row>
    <row r="133" spans="1:14" ht="15.75" thickBot="1" x14ac:dyDescent="0.3">
      <c r="A133" s="170" t="str">
        <f t="shared" si="6"/>
        <v/>
      </c>
      <c r="B133" s="171"/>
      <c r="C133" s="171"/>
      <c r="D133" s="181"/>
      <c r="E133" s="173"/>
      <c r="F133" s="174"/>
      <c r="G133" s="175"/>
      <c r="H133" s="175"/>
      <c r="I133" s="176"/>
      <c r="J133" s="185"/>
      <c r="K133" s="176"/>
      <c r="L133" s="178">
        <f t="shared" si="7"/>
        <v>0</v>
      </c>
      <c r="M133" s="232">
        <f t="shared" si="8"/>
        <v>0</v>
      </c>
      <c r="N133" s="235"/>
    </row>
    <row r="134" spans="1:14" ht="15.75" thickBot="1" x14ac:dyDescent="0.3">
      <c r="A134" s="170" t="str">
        <f t="shared" si="6"/>
        <v/>
      </c>
      <c r="B134" s="171"/>
      <c r="C134" s="171"/>
      <c r="D134" s="181"/>
      <c r="E134" s="173"/>
      <c r="F134" s="174"/>
      <c r="G134" s="175"/>
      <c r="H134" s="175"/>
      <c r="I134" s="176"/>
      <c r="J134" s="185"/>
      <c r="K134" s="176"/>
      <c r="L134" s="178">
        <f t="shared" si="7"/>
        <v>0</v>
      </c>
      <c r="M134" s="232">
        <f t="shared" si="8"/>
        <v>0</v>
      </c>
      <c r="N134" s="235"/>
    </row>
    <row r="135" spans="1:14" ht="15.75" thickBot="1" x14ac:dyDescent="0.3">
      <c r="A135" s="170" t="str">
        <f t="shared" si="6"/>
        <v/>
      </c>
      <c r="B135" s="171"/>
      <c r="C135" s="171"/>
      <c r="D135" s="181"/>
      <c r="E135" s="173"/>
      <c r="F135" s="174"/>
      <c r="G135" s="175"/>
      <c r="H135" s="175"/>
      <c r="I135" s="176"/>
      <c r="J135" s="185"/>
      <c r="K135" s="176"/>
      <c r="L135" s="178">
        <f t="shared" si="7"/>
        <v>0</v>
      </c>
      <c r="M135" s="232">
        <f t="shared" si="8"/>
        <v>0</v>
      </c>
      <c r="N135" s="235"/>
    </row>
    <row r="136" spans="1:14" ht="15.75" thickBot="1" x14ac:dyDescent="0.3">
      <c r="A136" s="170" t="str">
        <f t="shared" si="6"/>
        <v/>
      </c>
      <c r="B136" s="171"/>
      <c r="C136" s="171"/>
      <c r="D136" s="181"/>
      <c r="E136" s="173"/>
      <c r="F136" s="174"/>
      <c r="G136" s="175"/>
      <c r="H136" s="175"/>
      <c r="I136" s="176"/>
      <c r="J136" s="185"/>
      <c r="K136" s="176"/>
      <c r="L136" s="178">
        <f t="shared" si="7"/>
        <v>0</v>
      </c>
      <c r="M136" s="232">
        <f t="shared" si="8"/>
        <v>0</v>
      </c>
      <c r="N136" s="235"/>
    </row>
    <row r="137" spans="1:14" ht="15.75" thickBot="1" x14ac:dyDescent="0.3">
      <c r="A137" s="170" t="str">
        <f t="shared" si="6"/>
        <v/>
      </c>
      <c r="B137" s="171"/>
      <c r="C137" s="171"/>
      <c r="D137" s="181"/>
      <c r="E137" s="173"/>
      <c r="F137" s="174"/>
      <c r="G137" s="175"/>
      <c r="H137" s="175"/>
      <c r="I137" s="176"/>
      <c r="J137" s="185"/>
      <c r="K137" s="176"/>
      <c r="L137" s="178">
        <f t="shared" si="7"/>
        <v>0</v>
      </c>
      <c r="M137" s="232">
        <f t="shared" si="8"/>
        <v>0</v>
      </c>
      <c r="N137" s="235"/>
    </row>
    <row r="138" spans="1:14" ht="15.75" thickBot="1" x14ac:dyDescent="0.3">
      <c r="A138" s="170" t="str">
        <f t="shared" si="6"/>
        <v/>
      </c>
      <c r="B138" s="171"/>
      <c r="C138" s="171"/>
      <c r="D138" s="181"/>
      <c r="E138" s="173"/>
      <c r="F138" s="174"/>
      <c r="G138" s="175"/>
      <c r="H138" s="175"/>
      <c r="I138" s="176"/>
      <c r="J138" s="185"/>
      <c r="K138" s="176"/>
      <c r="L138" s="178">
        <f t="shared" si="7"/>
        <v>0</v>
      </c>
      <c r="M138" s="232">
        <f t="shared" si="8"/>
        <v>0</v>
      </c>
      <c r="N138" s="235"/>
    </row>
    <row r="139" spans="1:14" ht="15.75" thickBot="1" x14ac:dyDescent="0.3">
      <c r="A139" s="170" t="str">
        <f t="shared" si="6"/>
        <v/>
      </c>
      <c r="B139" s="171"/>
      <c r="C139" s="171"/>
      <c r="D139" s="181"/>
      <c r="E139" s="173"/>
      <c r="F139" s="174"/>
      <c r="G139" s="175"/>
      <c r="H139" s="175"/>
      <c r="I139" s="176"/>
      <c r="J139" s="185"/>
      <c r="K139" s="176"/>
      <c r="L139" s="178">
        <f t="shared" si="7"/>
        <v>0</v>
      </c>
      <c r="M139" s="232">
        <f t="shared" si="8"/>
        <v>0</v>
      </c>
      <c r="N139" s="235"/>
    </row>
    <row r="140" spans="1:14" ht="15.75" thickBot="1" x14ac:dyDescent="0.3">
      <c r="A140" s="170" t="str">
        <f t="shared" si="6"/>
        <v/>
      </c>
      <c r="B140" s="171"/>
      <c r="C140" s="171"/>
      <c r="D140" s="181"/>
      <c r="E140" s="173"/>
      <c r="F140" s="174"/>
      <c r="G140" s="175"/>
      <c r="H140" s="175"/>
      <c r="I140" s="176"/>
      <c r="J140" s="185"/>
      <c r="K140" s="176"/>
      <c r="L140" s="178">
        <f t="shared" si="7"/>
        <v>0</v>
      </c>
      <c r="M140" s="232">
        <f t="shared" si="8"/>
        <v>0</v>
      </c>
      <c r="N140" s="235"/>
    </row>
    <row r="141" spans="1:14" ht="15.75" thickBot="1" x14ac:dyDescent="0.3">
      <c r="A141" s="170" t="str">
        <f t="shared" si="6"/>
        <v/>
      </c>
      <c r="B141" s="171"/>
      <c r="C141" s="171"/>
      <c r="D141" s="181"/>
      <c r="E141" s="173"/>
      <c r="F141" s="174"/>
      <c r="G141" s="175"/>
      <c r="H141" s="175"/>
      <c r="I141" s="176"/>
      <c r="J141" s="185"/>
      <c r="K141" s="176"/>
      <c r="L141" s="178">
        <f t="shared" si="7"/>
        <v>0</v>
      </c>
      <c r="M141" s="232">
        <f t="shared" si="8"/>
        <v>0</v>
      </c>
      <c r="N141" s="235"/>
    </row>
    <row r="142" spans="1:14" ht="15.75" thickBot="1" x14ac:dyDescent="0.3">
      <c r="A142" s="170" t="str">
        <f t="shared" si="6"/>
        <v/>
      </c>
      <c r="B142" s="171"/>
      <c r="C142" s="171"/>
      <c r="D142" s="181"/>
      <c r="E142" s="173"/>
      <c r="F142" s="174"/>
      <c r="G142" s="175"/>
      <c r="H142" s="175"/>
      <c r="I142" s="176"/>
      <c r="J142" s="185"/>
      <c r="K142" s="176"/>
      <c r="L142" s="178">
        <f t="shared" si="7"/>
        <v>0</v>
      </c>
      <c r="M142" s="232">
        <f t="shared" si="8"/>
        <v>0</v>
      </c>
      <c r="N142" s="235"/>
    </row>
    <row r="143" spans="1:14" ht="15.75" thickBot="1" x14ac:dyDescent="0.3">
      <c r="A143" s="170" t="str">
        <f t="shared" si="6"/>
        <v/>
      </c>
      <c r="B143" s="171"/>
      <c r="C143" s="171"/>
      <c r="D143" s="181"/>
      <c r="E143" s="173"/>
      <c r="F143" s="174"/>
      <c r="G143" s="175"/>
      <c r="H143" s="175"/>
      <c r="I143" s="176"/>
      <c r="J143" s="185"/>
      <c r="K143" s="176"/>
      <c r="L143" s="178">
        <f t="shared" si="7"/>
        <v>0</v>
      </c>
      <c r="M143" s="232">
        <f t="shared" si="8"/>
        <v>0</v>
      </c>
      <c r="N143" s="235"/>
    </row>
    <row r="144" spans="1:14" ht="15.75" thickBot="1" x14ac:dyDescent="0.3">
      <c r="A144" s="170" t="str">
        <f t="shared" si="6"/>
        <v/>
      </c>
      <c r="B144" s="171"/>
      <c r="C144" s="171"/>
      <c r="D144" s="181"/>
      <c r="E144" s="173"/>
      <c r="F144" s="174"/>
      <c r="G144" s="175"/>
      <c r="H144" s="175"/>
      <c r="I144" s="176"/>
      <c r="J144" s="185"/>
      <c r="K144" s="176"/>
      <c r="L144" s="178">
        <f t="shared" si="7"/>
        <v>0</v>
      </c>
      <c r="M144" s="232">
        <f t="shared" si="8"/>
        <v>0</v>
      </c>
      <c r="N144" s="235"/>
    </row>
    <row r="145" spans="1:14" ht="15.75" thickBot="1" x14ac:dyDescent="0.3">
      <c r="A145" s="170" t="str">
        <f t="shared" si="6"/>
        <v/>
      </c>
      <c r="B145" s="171"/>
      <c r="C145" s="171"/>
      <c r="D145" s="181"/>
      <c r="E145" s="173"/>
      <c r="F145" s="174"/>
      <c r="G145" s="175"/>
      <c r="H145" s="175"/>
      <c r="I145" s="176"/>
      <c r="J145" s="185"/>
      <c r="K145" s="176"/>
      <c r="L145" s="178">
        <f t="shared" si="7"/>
        <v>0</v>
      </c>
      <c r="M145" s="232">
        <f t="shared" si="8"/>
        <v>0</v>
      </c>
      <c r="N145" s="235"/>
    </row>
    <row r="146" spans="1:14" ht="15.75" thickBot="1" x14ac:dyDescent="0.3">
      <c r="A146" s="170" t="str">
        <f t="shared" si="6"/>
        <v/>
      </c>
      <c r="B146" s="171"/>
      <c r="C146" s="171"/>
      <c r="D146" s="181"/>
      <c r="E146" s="173"/>
      <c r="F146" s="174"/>
      <c r="G146" s="175"/>
      <c r="H146" s="175"/>
      <c r="I146" s="176"/>
      <c r="J146" s="185"/>
      <c r="K146" s="176"/>
      <c r="L146" s="178">
        <f t="shared" si="7"/>
        <v>0</v>
      </c>
      <c r="M146" s="232">
        <f t="shared" si="8"/>
        <v>0</v>
      </c>
      <c r="N146" s="235"/>
    </row>
    <row r="147" spans="1:14" ht="15.75" thickBot="1" x14ac:dyDescent="0.3">
      <c r="A147" s="170" t="str">
        <f t="shared" si="6"/>
        <v/>
      </c>
      <c r="B147" s="171"/>
      <c r="C147" s="171"/>
      <c r="D147" s="181"/>
      <c r="E147" s="173"/>
      <c r="F147" s="174"/>
      <c r="G147" s="175"/>
      <c r="H147" s="175"/>
      <c r="I147" s="176"/>
      <c r="J147" s="185"/>
      <c r="K147" s="176"/>
      <c r="L147" s="178">
        <f t="shared" si="7"/>
        <v>0</v>
      </c>
      <c r="M147" s="232">
        <f t="shared" si="8"/>
        <v>0</v>
      </c>
      <c r="N147" s="235"/>
    </row>
    <row r="148" spans="1:14" ht="15.75" thickBot="1" x14ac:dyDescent="0.3">
      <c r="A148" s="170" t="str">
        <f t="shared" si="6"/>
        <v/>
      </c>
      <c r="B148" s="171"/>
      <c r="C148" s="171"/>
      <c r="D148" s="181"/>
      <c r="E148" s="173"/>
      <c r="F148" s="174"/>
      <c r="G148" s="175"/>
      <c r="H148" s="175"/>
      <c r="I148" s="176"/>
      <c r="J148" s="185"/>
      <c r="K148" s="176"/>
      <c r="L148" s="178">
        <f t="shared" si="7"/>
        <v>0</v>
      </c>
      <c r="M148" s="232">
        <f t="shared" si="8"/>
        <v>0</v>
      </c>
      <c r="N148" s="235"/>
    </row>
    <row r="149" spans="1:14" ht="15.75" thickBot="1" x14ac:dyDescent="0.3">
      <c r="A149" s="170" t="str">
        <f t="shared" si="6"/>
        <v/>
      </c>
      <c r="B149" s="171"/>
      <c r="C149" s="171"/>
      <c r="D149" s="181"/>
      <c r="E149" s="173"/>
      <c r="F149" s="174"/>
      <c r="G149" s="175"/>
      <c r="H149" s="175"/>
      <c r="I149" s="176"/>
      <c r="J149" s="185"/>
      <c r="K149" s="176"/>
      <c r="L149" s="178">
        <f t="shared" si="7"/>
        <v>0</v>
      </c>
      <c r="M149" s="232">
        <f t="shared" si="8"/>
        <v>0</v>
      </c>
      <c r="N149" s="235"/>
    </row>
    <row r="150" spans="1:14" ht="15.75" thickBot="1" x14ac:dyDescent="0.3">
      <c r="A150" s="170" t="str">
        <f t="shared" si="6"/>
        <v/>
      </c>
      <c r="B150" s="171"/>
      <c r="C150" s="171"/>
      <c r="D150" s="181"/>
      <c r="E150" s="173"/>
      <c r="F150" s="174"/>
      <c r="G150" s="175"/>
      <c r="H150" s="175"/>
      <c r="I150" s="176"/>
      <c r="J150" s="185"/>
      <c r="K150" s="176"/>
      <c r="L150" s="178">
        <f t="shared" si="7"/>
        <v>0</v>
      </c>
      <c r="M150" s="232">
        <f t="shared" si="8"/>
        <v>0</v>
      </c>
      <c r="N150" s="235"/>
    </row>
    <row r="151" spans="1:14" ht="15.75" thickBot="1" x14ac:dyDescent="0.3">
      <c r="A151" s="170" t="str">
        <f t="shared" si="6"/>
        <v/>
      </c>
      <c r="B151" s="171"/>
      <c r="C151" s="171"/>
      <c r="D151" s="181"/>
      <c r="E151" s="173"/>
      <c r="F151" s="174"/>
      <c r="G151" s="175"/>
      <c r="H151" s="175"/>
      <c r="I151" s="176"/>
      <c r="J151" s="185"/>
      <c r="K151" s="176"/>
      <c r="L151" s="178">
        <f t="shared" si="7"/>
        <v>0</v>
      </c>
      <c r="M151" s="232">
        <f t="shared" si="8"/>
        <v>0</v>
      </c>
      <c r="N151" s="235"/>
    </row>
    <row r="152" spans="1:14" ht="15.75" thickBot="1" x14ac:dyDescent="0.3">
      <c r="A152" s="170" t="str">
        <f t="shared" si="6"/>
        <v/>
      </c>
      <c r="B152" s="171"/>
      <c r="C152" s="171"/>
      <c r="D152" s="181"/>
      <c r="E152" s="173"/>
      <c r="F152" s="174"/>
      <c r="G152" s="175"/>
      <c r="H152" s="175"/>
      <c r="I152" s="176"/>
      <c r="J152" s="185"/>
      <c r="K152" s="176"/>
      <c r="L152" s="178">
        <f t="shared" si="7"/>
        <v>0</v>
      </c>
      <c r="M152" s="232">
        <f t="shared" si="8"/>
        <v>0</v>
      </c>
      <c r="N152" s="235"/>
    </row>
    <row r="153" spans="1:14" ht="15.75" thickBot="1" x14ac:dyDescent="0.3">
      <c r="A153" s="170" t="str">
        <f t="shared" si="6"/>
        <v/>
      </c>
      <c r="B153" s="171"/>
      <c r="C153" s="171"/>
      <c r="D153" s="181"/>
      <c r="E153" s="173"/>
      <c r="F153" s="174"/>
      <c r="G153" s="175"/>
      <c r="H153" s="175"/>
      <c r="I153" s="176"/>
      <c r="J153" s="185"/>
      <c r="K153" s="176"/>
      <c r="L153" s="178">
        <f t="shared" si="7"/>
        <v>0</v>
      </c>
      <c r="M153" s="232">
        <f t="shared" si="8"/>
        <v>0</v>
      </c>
      <c r="N153" s="235"/>
    </row>
    <row r="154" spans="1:14" ht="15.75" thickBot="1" x14ac:dyDescent="0.3">
      <c r="A154" s="170" t="str">
        <f t="shared" si="6"/>
        <v/>
      </c>
      <c r="B154" s="171"/>
      <c r="C154" s="171"/>
      <c r="D154" s="181"/>
      <c r="E154" s="173"/>
      <c r="F154" s="174"/>
      <c r="G154" s="175"/>
      <c r="H154" s="175"/>
      <c r="I154" s="176"/>
      <c r="J154" s="185"/>
      <c r="K154" s="176"/>
      <c r="L154" s="178">
        <f t="shared" si="7"/>
        <v>0</v>
      </c>
      <c r="M154" s="232">
        <f t="shared" si="8"/>
        <v>0</v>
      </c>
      <c r="N154" s="235"/>
    </row>
    <row r="155" spans="1:14" ht="15.75" thickBot="1" x14ac:dyDescent="0.3">
      <c r="A155" s="170" t="str">
        <f t="shared" si="6"/>
        <v/>
      </c>
      <c r="B155" s="171"/>
      <c r="C155" s="171"/>
      <c r="D155" s="181"/>
      <c r="E155" s="173"/>
      <c r="F155" s="174"/>
      <c r="G155" s="175"/>
      <c r="H155" s="175"/>
      <c r="I155" s="176"/>
      <c r="J155" s="185"/>
      <c r="K155" s="176"/>
      <c r="L155" s="178">
        <f t="shared" si="7"/>
        <v>0</v>
      </c>
      <c r="M155" s="232">
        <f t="shared" si="8"/>
        <v>0</v>
      </c>
      <c r="N155" s="235"/>
    </row>
    <row r="156" spans="1:14" ht="15.75" thickBot="1" x14ac:dyDescent="0.3">
      <c r="A156" s="170" t="str">
        <f t="shared" si="6"/>
        <v/>
      </c>
      <c r="B156" s="171"/>
      <c r="C156" s="171"/>
      <c r="D156" s="181"/>
      <c r="E156" s="173"/>
      <c r="F156" s="174"/>
      <c r="G156" s="175"/>
      <c r="H156" s="175"/>
      <c r="I156" s="176"/>
      <c r="J156" s="185"/>
      <c r="K156" s="176"/>
      <c r="L156" s="178">
        <f t="shared" si="7"/>
        <v>0</v>
      </c>
      <c r="M156" s="232">
        <f t="shared" si="8"/>
        <v>0</v>
      </c>
      <c r="N156" s="235"/>
    </row>
    <row r="157" spans="1:14" ht="15.75" thickBot="1" x14ac:dyDescent="0.3">
      <c r="A157" s="170" t="str">
        <f t="shared" si="6"/>
        <v/>
      </c>
      <c r="B157" s="171"/>
      <c r="C157" s="171"/>
      <c r="D157" s="181"/>
      <c r="E157" s="173"/>
      <c r="F157" s="174"/>
      <c r="G157" s="175"/>
      <c r="H157" s="175"/>
      <c r="I157" s="176"/>
      <c r="J157" s="185"/>
      <c r="K157" s="176"/>
      <c r="L157" s="178">
        <f t="shared" si="7"/>
        <v>0</v>
      </c>
      <c r="M157" s="232">
        <f t="shared" si="8"/>
        <v>0</v>
      </c>
      <c r="N157" s="235"/>
    </row>
    <row r="158" spans="1:14" ht="15.75" thickBot="1" x14ac:dyDescent="0.3">
      <c r="A158" s="170" t="str">
        <f t="shared" si="6"/>
        <v/>
      </c>
      <c r="B158" s="171"/>
      <c r="C158" s="171"/>
      <c r="D158" s="181"/>
      <c r="E158" s="173"/>
      <c r="F158" s="174"/>
      <c r="G158" s="175"/>
      <c r="H158" s="175"/>
      <c r="I158" s="176"/>
      <c r="J158" s="185"/>
      <c r="K158" s="176"/>
      <c r="L158" s="178">
        <f t="shared" si="7"/>
        <v>0</v>
      </c>
      <c r="M158" s="232">
        <f t="shared" si="8"/>
        <v>0</v>
      </c>
      <c r="N158" s="235"/>
    </row>
    <row r="159" spans="1:14" ht="15.75" thickBot="1" x14ac:dyDescent="0.3">
      <c r="A159" s="170" t="str">
        <f t="shared" si="6"/>
        <v/>
      </c>
      <c r="B159" s="171"/>
      <c r="C159" s="171"/>
      <c r="D159" s="181"/>
      <c r="E159" s="173"/>
      <c r="F159" s="174"/>
      <c r="G159" s="175"/>
      <c r="H159" s="175"/>
      <c r="I159" s="176"/>
      <c r="J159" s="185"/>
      <c r="K159" s="176"/>
      <c r="L159" s="178">
        <f t="shared" si="7"/>
        <v>0</v>
      </c>
      <c r="M159" s="232">
        <f t="shared" si="8"/>
        <v>0</v>
      </c>
      <c r="N159" s="235"/>
    </row>
    <row r="160" spans="1:14" ht="15.75" thickBot="1" x14ac:dyDescent="0.3">
      <c r="A160" s="170" t="str">
        <f t="shared" si="6"/>
        <v/>
      </c>
      <c r="B160" s="171"/>
      <c r="C160" s="171"/>
      <c r="D160" s="181"/>
      <c r="E160" s="173"/>
      <c r="F160" s="174"/>
      <c r="G160" s="175"/>
      <c r="H160" s="175"/>
      <c r="I160" s="176"/>
      <c r="J160" s="185"/>
      <c r="K160" s="176"/>
      <c r="L160" s="178">
        <f t="shared" si="7"/>
        <v>0</v>
      </c>
      <c r="M160" s="232">
        <f t="shared" si="8"/>
        <v>0</v>
      </c>
      <c r="N160" s="235"/>
    </row>
    <row r="161" spans="1:14" ht="15.75" thickBot="1" x14ac:dyDescent="0.3">
      <c r="A161" s="170" t="str">
        <f t="shared" si="6"/>
        <v/>
      </c>
      <c r="B161" s="171"/>
      <c r="C161" s="171"/>
      <c r="D161" s="181"/>
      <c r="E161" s="173"/>
      <c r="F161" s="174"/>
      <c r="G161" s="175"/>
      <c r="H161" s="175"/>
      <c r="I161" s="176"/>
      <c r="J161" s="185"/>
      <c r="K161" s="176"/>
      <c r="L161" s="178">
        <f t="shared" si="7"/>
        <v>0</v>
      </c>
      <c r="M161" s="232">
        <f t="shared" si="8"/>
        <v>0</v>
      </c>
      <c r="N161" s="235"/>
    </row>
    <row r="162" spans="1:14" ht="15.75" thickBot="1" x14ac:dyDescent="0.3">
      <c r="A162" s="170" t="str">
        <f t="shared" si="6"/>
        <v/>
      </c>
      <c r="B162" s="171"/>
      <c r="C162" s="171"/>
      <c r="D162" s="181"/>
      <c r="E162" s="173"/>
      <c r="F162" s="174"/>
      <c r="G162" s="175"/>
      <c r="H162" s="175"/>
      <c r="I162" s="176"/>
      <c r="J162" s="185"/>
      <c r="K162" s="176"/>
      <c r="L162" s="178">
        <f t="shared" si="7"/>
        <v>0</v>
      </c>
      <c r="M162" s="232">
        <f t="shared" si="8"/>
        <v>0</v>
      </c>
      <c r="N162" s="235"/>
    </row>
    <row r="163" spans="1:14" ht="15.75" thickBot="1" x14ac:dyDescent="0.3">
      <c r="A163" s="170" t="str">
        <f t="shared" si="6"/>
        <v/>
      </c>
      <c r="B163" s="171"/>
      <c r="C163" s="171"/>
      <c r="D163" s="181"/>
      <c r="E163" s="173"/>
      <c r="F163" s="174"/>
      <c r="G163" s="175"/>
      <c r="H163" s="175"/>
      <c r="I163" s="176"/>
      <c r="J163" s="185"/>
      <c r="K163" s="176"/>
      <c r="L163" s="178">
        <f t="shared" si="7"/>
        <v>0</v>
      </c>
      <c r="M163" s="232">
        <f t="shared" si="8"/>
        <v>0</v>
      </c>
      <c r="N163" s="235"/>
    </row>
    <row r="164" spans="1:14" ht="15.75" thickBot="1" x14ac:dyDescent="0.3">
      <c r="A164" s="170" t="str">
        <f t="shared" si="6"/>
        <v/>
      </c>
      <c r="B164" s="171"/>
      <c r="C164" s="171"/>
      <c r="D164" s="181"/>
      <c r="E164" s="173"/>
      <c r="F164" s="174"/>
      <c r="G164" s="175"/>
      <c r="H164" s="175"/>
      <c r="I164" s="176"/>
      <c r="J164" s="185"/>
      <c r="K164" s="176"/>
      <c r="L164" s="178">
        <f t="shared" si="7"/>
        <v>0</v>
      </c>
      <c r="M164" s="232">
        <f t="shared" si="8"/>
        <v>0</v>
      </c>
      <c r="N164" s="235"/>
    </row>
    <row r="165" spans="1:14" ht="15.75" thickBot="1" x14ac:dyDescent="0.3">
      <c r="A165" s="170" t="str">
        <f t="shared" si="6"/>
        <v/>
      </c>
      <c r="B165" s="171"/>
      <c r="C165" s="171"/>
      <c r="D165" s="181"/>
      <c r="E165" s="173"/>
      <c r="F165" s="174"/>
      <c r="G165" s="175"/>
      <c r="H165" s="175"/>
      <c r="I165" s="176"/>
      <c r="J165" s="185"/>
      <c r="K165" s="176"/>
      <c r="L165" s="178">
        <f t="shared" si="7"/>
        <v>0</v>
      </c>
      <c r="M165" s="232">
        <f t="shared" si="8"/>
        <v>0</v>
      </c>
      <c r="N165" s="235"/>
    </row>
    <row r="166" spans="1:14" ht="15.75" thickBot="1" x14ac:dyDescent="0.3">
      <c r="A166" s="170" t="str">
        <f t="shared" si="6"/>
        <v/>
      </c>
      <c r="B166" s="171"/>
      <c r="C166" s="171"/>
      <c r="D166" s="181"/>
      <c r="E166" s="173"/>
      <c r="F166" s="174"/>
      <c r="G166" s="175"/>
      <c r="H166" s="175"/>
      <c r="I166" s="176"/>
      <c r="J166" s="185"/>
      <c r="K166" s="176"/>
      <c r="L166" s="178">
        <f t="shared" si="7"/>
        <v>0</v>
      </c>
      <c r="M166" s="232">
        <f t="shared" si="8"/>
        <v>0</v>
      </c>
      <c r="N166" s="235"/>
    </row>
    <row r="167" spans="1:14" ht="15.75" thickBot="1" x14ac:dyDescent="0.3">
      <c r="A167" s="170" t="str">
        <f t="shared" si="6"/>
        <v/>
      </c>
      <c r="B167" s="171"/>
      <c r="C167" s="171"/>
      <c r="D167" s="181"/>
      <c r="E167" s="173"/>
      <c r="F167" s="174"/>
      <c r="G167" s="175"/>
      <c r="H167" s="175"/>
      <c r="I167" s="176"/>
      <c r="J167" s="185"/>
      <c r="K167" s="176"/>
      <c r="L167" s="178">
        <f t="shared" si="7"/>
        <v>0</v>
      </c>
      <c r="M167" s="232">
        <f t="shared" si="8"/>
        <v>0</v>
      </c>
      <c r="N167" s="235"/>
    </row>
    <row r="168" spans="1:14" ht="15.75" thickBot="1" x14ac:dyDescent="0.3">
      <c r="A168" s="170" t="str">
        <f t="shared" si="6"/>
        <v/>
      </c>
      <c r="B168" s="171"/>
      <c r="C168" s="171"/>
      <c r="D168" s="181"/>
      <c r="E168" s="173"/>
      <c r="F168" s="174"/>
      <c r="G168" s="175"/>
      <c r="H168" s="175"/>
      <c r="I168" s="176"/>
      <c r="J168" s="185"/>
      <c r="K168" s="176"/>
      <c r="L168" s="178">
        <f t="shared" si="7"/>
        <v>0</v>
      </c>
      <c r="M168" s="232">
        <f t="shared" si="8"/>
        <v>0</v>
      </c>
      <c r="N168" s="235"/>
    </row>
    <row r="169" spans="1:14" ht="15.75" thickBot="1" x14ac:dyDescent="0.3">
      <c r="A169" s="170" t="str">
        <f t="shared" si="6"/>
        <v/>
      </c>
      <c r="B169" s="171"/>
      <c r="C169" s="171"/>
      <c r="D169" s="181"/>
      <c r="E169" s="173"/>
      <c r="F169" s="174"/>
      <c r="G169" s="175"/>
      <c r="H169" s="175"/>
      <c r="I169" s="176"/>
      <c r="J169" s="185"/>
      <c r="K169" s="176"/>
      <c r="L169" s="178">
        <f t="shared" si="7"/>
        <v>0</v>
      </c>
      <c r="M169" s="232">
        <f t="shared" si="8"/>
        <v>0</v>
      </c>
      <c r="N169" s="235"/>
    </row>
    <row r="170" spans="1:14" ht="15.75" thickBot="1" x14ac:dyDescent="0.3">
      <c r="A170" s="170" t="str">
        <f t="shared" si="6"/>
        <v/>
      </c>
      <c r="B170" s="171"/>
      <c r="C170" s="171"/>
      <c r="D170" s="181"/>
      <c r="E170" s="173"/>
      <c r="F170" s="174"/>
      <c r="G170" s="175"/>
      <c r="H170" s="175"/>
      <c r="I170" s="176"/>
      <c r="J170" s="185"/>
      <c r="K170" s="176"/>
      <c r="L170" s="178">
        <f t="shared" si="7"/>
        <v>0</v>
      </c>
      <c r="M170" s="232">
        <f t="shared" si="8"/>
        <v>0</v>
      </c>
      <c r="N170" s="235"/>
    </row>
    <row r="171" spans="1:14" ht="15.75" thickBot="1" x14ac:dyDescent="0.3">
      <c r="A171" s="170" t="str">
        <f t="shared" si="6"/>
        <v/>
      </c>
      <c r="B171" s="171"/>
      <c r="C171" s="171"/>
      <c r="D171" s="181"/>
      <c r="E171" s="173"/>
      <c r="F171" s="174"/>
      <c r="G171" s="175"/>
      <c r="H171" s="175"/>
      <c r="I171" s="176"/>
      <c r="J171" s="185"/>
      <c r="K171" s="176"/>
      <c r="L171" s="178">
        <f t="shared" si="7"/>
        <v>0</v>
      </c>
      <c r="M171" s="232">
        <f t="shared" si="8"/>
        <v>0</v>
      </c>
      <c r="N171" s="235"/>
    </row>
    <row r="172" spans="1:14" ht="15.75" thickBot="1" x14ac:dyDescent="0.3">
      <c r="A172" s="170" t="str">
        <f t="shared" si="6"/>
        <v/>
      </c>
      <c r="B172" s="171"/>
      <c r="C172" s="171"/>
      <c r="D172" s="181"/>
      <c r="E172" s="173"/>
      <c r="F172" s="174"/>
      <c r="G172" s="175"/>
      <c r="H172" s="175"/>
      <c r="I172" s="176"/>
      <c r="J172" s="185"/>
      <c r="K172" s="176"/>
      <c r="L172" s="178">
        <f t="shared" si="7"/>
        <v>0</v>
      </c>
      <c r="M172" s="232">
        <f t="shared" si="8"/>
        <v>0</v>
      </c>
      <c r="N172" s="235"/>
    </row>
    <row r="173" spans="1:14" ht="15.75" thickBot="1" x14ac:dyDescent="0.3">
      <c r="A173" s="170" t="str">
        <f t="shared" si="6"/>
        <v/>
      </c>
      <c r="B173" s="171"/>
      <c r="C173" s="171"/>
      <c r="D173" s="181"/>
      <c r="E173" s="173"/>
      <c r="F173" s="174"/>
      <c r="G173" s="175"/>
      <c r="H173" s="175"/>
      <c r="I173" s="176"/>
      <c r="J173" s="185"/>
      <c r="K173" s="176"/>
      <c r="L173" s="178">
        <f t="shared" si="7"/>
        <v>0</v>
      </c>
      <c r="M173" s="232">
        <f t="shared" si="8"/>
        <v>0</v>
      </c>
      <c r="N173" s="235"/>
    </row>
    <row r="174" spans="1:14" ht="15.75" thickBot="1" x14ac:dyDescent="0.3">
      <c r="A174" s="170" t="str">
        <f t="shared" si="6"/>
        <v/>
      </c>
      <c r="B174" s="171"/>
      <c r="C174" s="171"/>
      <c r="D174" s="181"/>
      <c r="E174" s="173"/>
      <c r="F174" s="174"/>
      <c r="G174" s="175"/>
      <c r="H174" s="175"/>
      <c r="I174" s="176"/>
      <c r="J174" s="185"/>
      <c r="K174" s="176"/>
      <c r="L174" s="178">
        <f t="shared" si="7"/>
        <v>0</v>
      </c>
      <c r="M174" s="232">
        <f t="shared" si="8"/>
        <v>0</v>
      </c>
      <c r="N174" s="235"/>
    </row>
    <row r="175" spans="1:14" ht="15.75" thickBot="1" x14ac:dyDescent="0.3">
      <c r="A175" s="170" t="str">
        <f t="shared" si="6"/>
        <v/>
      </c>
      <c r="B175" s="171"/>
      <c r="C175" s="171"/>
      <c r="D175" s="181"/>
      <c r="E175" s="173"/>
      <c r="F175" s="174"/>
      <c r="G175" s="175"/>
      <c r="H175" s="175"/>
      <c r="I175" s="176"/>
      <c r="J175" s="185"/>
      <c r="K175" s="176"/>
      <c r="L175" s="178">
        <f t="shared" si="7"/>
        <v>0</v>
      </c>
      <c r="M175" s="232">
        <f t="shared" si="8"/>
        <v>0</v>
      </c>
      <c r="N175" s="235"/>
    </row>
    <row r="176" spans="1:14" ht="15.75" thickBot="1" x14ac:dyDescent="0.3">
      <c r="A176" s="170" t="str">
        <f t="shared" si="6"/>
        <v/>
      </c>
      <c r="B176" s="171"/>
      <c r="C176" s="171"/>
      <c r="D176" s="181"/>
      <c r="E176" s="173"/>
      <c r="F176" s="174"/>
      <c r="G176" s="175"/>
      <c r="H176" s="175"/>
      <c r="I176" s="176"/>
      <c r="J176" s="185"/>
      <c r="K176" s="176"/>
      <c r="L176" s="178">
        <f t="shared" si="7"/>
        <v>0</v>
      </c>
      <c r="M176" s="232">
        <f t="shared" si="8"/>
        <v>0</v>
      </c>
      <c r="N176" s="235"/>
    </row>
    <row r="177" spans="1:14" ht="15.75" thickBot="1" x14ac:dyDescent="0.3">
      <c r="A177" s="170" t="str">
        <f t="shared" ref="A177:A240" si="9">IF(F177 = "", "", IF(F177 = "53", "TAS", "TAS ICM"))</f>
        <v/>
      </c>
      <c r="B177" s="171"/>
      <c r="C177" s="171"/>
      <c r="D177" s="181"/>
      <c r="E177" s="173"/>
      <c r="F177" s="174"/>
      <c r="G177" s="175"/>
      <c r="H177" s="175"/>
      <c r="I177" s="176"/>
      <c r="J177" s="185"/>
      <c r="K177" s="176"/>
      <c r="L177" s="178">
        <f t="shared" ref="L177:L240" si="10">MAX(0, J177 - K177)</f>
        <v>0</v>
      </c>
      <c r="M177" s="232">
        <f t="shared" ref="M177:M240" si="11">L177</f>
        <v>0</v>
      </c>
      <c r="N177" s="235"/>
    </row>
    <row r="178" spans="1:14" ht="15.75" thickBot="1" x14ac:dyDescent="0.3">
      <c r="A178" s="170" t="str">
        <f t="shared" si="9"/>
        <v/>
      </c>
      <c r="B178" s="171"/>
      <c r="C178" s="171"/>
      <c r="D178" s="181"/>
      <c r="E178" s="173"/>
      <c r="F178" s="174"/>
      <c r="G178" s="175"/>
      <c r="H178" s="175"/>
      <c r="I178" s="176"/>
      <c r="J178" s="185"/>
      <c r="K178" s="176"/>
      <c r="L178" s="178">
        <f t="shared" si="10"/>
        <v>0</v>
      </c>
      <c r="M178" s="232">
        <f t="shared" si="11"/>
        <v>0</v>
      </c>
      <c r="N178" s="235"/>
    </row>
    <row r="179" spans="1:14" ht="15.75" thickBot="1" x14ac:dyDescent="0.3">
      <c r="A179" s="170" t="str">
        <f t="shared" si="9"/>
        <v/>
      </c>
      <c r="B179" s="171"/>
      <c r="C179" s="171"/>
      <c r="D179" s="181"/>
      <c r="E179" s="173"/>
      <c r="F179" s="174"/>
      <c r="G179" s="175"/>
      <c r="H179" s="175"/>
      <c r="I179" s="176"/>
      <c r="J179" s="185"/>
      <c r="K179" s="176"/>
      <c r="L179" s="178">
        <f t="shared" si="10"/>
        <v>0</v>
      </c>
      <c r="M179" s="232">
        <f t="shared" si="11"/>
        <v>0</v>
      </c>
      <c r="N179" s="235"/>
    </row>
    <row r="180" spans="1:14" ht="15.75" thickBot="1" x14ac:dyDescent="0.3">
      <c r="A180" s="170" t="str">
        <f t="shared" si="9"/>
        <v/>
      </c>
      <c r="B180" s="171"/>
      <c r="C180" s="171"/>
      <c r="D180" s="181"/>
      <c r="E180" s="173"/>
      <c r="F180" s="174"/>
      <c r="G180" s="175"/>
      <c r="H180" s="175"/>
      <c r="I180" s="176"/>
      <c r="J180" s="185"/>
      <c r="K180" s="176"/>
      <c r="L180" s="178">
        <f t="shared" si="10"/>
        <v>0</v>
      </c>
      <c r="M180" s="232">
        <f t="shared" si="11"/>
        <v>0</v>
      </c>
      <c r="N180" s="235"/>
    </row>
    <row r="181" spans="1:14" ht="15.75" thickBot="1" x14ac:dyDescent="0.3">
      <c r="A181" s="170" t="str">
        <f t="shared" si="9"/>
        <v/>
      </c>
      <c r="B181" s="171"/>
      <c r="C181" s="171"/>
      <c r="D181" s="181"/>
      <c r="E181" s="173"/>
      <c r="F181" s="174"/>
      <c r="G181" s="175"/>
      <c r="H181" s="175"/>
      <c r="I181" s="176"/>
      <c r="J181" s="185"/>
      <c r="K181" s="176"/>
      <c r="L181" s="178">
        <f t="shared" si="10"/>
        <v>0</v>
      </c>
      <c r="M181" s="232">
        <f t="shared" si="11"/>
        <v>0</v>
      </c>
      <c r="N181" s="235"/>
    </row>
    <row r="182" spans="1:14" ht="15.75" thickBot="1" x14ac:dyDescent="0.3">
      <c r="A182" s="170" t="str">
        <f t="shared" si="9"/>
        <v/>
      </c>
      <c r="B182" s="171"/>
      <c r="C182" s="171"/>
      <c r="D182" s="181"/>
      <c r="E182" s="173"/>
      <c r="F182" s="174"/>
      <c r="G182" s="175"/>
      <c r="H182" s="175"/>
      <c r="I182" s="176"/>
      <c r="J182" s="185"/>
      <c r="K182" s="176"/>
      <c r="L182" s="178">
        <f t="shared" si="10"/>
        <v>0</v>
      </c>
      <c r="M182" s="232">
        <f t="shared" si="11"/>
        <v>0</v>
      </c>
      <c r="N182" s="235"/>
    </row>
    <row r="183" spans="1:14" ht="15.75" thickBot="1" x14ac:dyDescent="0.3">
      <c r="A183" s="170" t="str">
        <f t="shared" si="9"/>
        <v/>
      </c>
      <c r="B183" s="171"/>
      <c r="C183" s="171"/>
      <c r="D183" s="181"/>
      <c r="E183" s="173"/>
      <c r="F183" s="174"/>
      <c r="G183" s="175"/>
      <c r="H183" s="175"/>
      <c r="I183" s="176"/>
      <c r="J183" s="185"/>
      <c r="K183" s="176"/>
      <c r="L183" s="178">
        <f t="shared" si="10"/>
        <v>0</v>
      </c>
      <c r="M183" s="232">
        <f t="shared" si="11"/>
        <v>0</v>
      </c>
      <c r="N183" s="235"/>
    </row>
    <row r="184" spans="1:14" ht="15.75" thickBot="1" x14ac:dyDescent="0.3">
      <c r="A184" s="170" t="str">
        <f t="shared" si="9"/>
        <v/>
      </c>
      <c r="B184" s="171"/>
      <c r="C184" s="171"/>
      <c r="D184" s="181"/>
      <c r="E184" s="173"/>
      <c r="F184" s="174"/>
      <c r="G184" s="175"/>
      <c r="H184" s="175"/>
      <c r="I184" s="176"/>
      <c r="J184" s="185"/>
      <c r="K184" s="176"/>
      <c r="L184" s="178">
        <f t="shared" si="10"/>
        <v>0</v>
      </c>
      <c r="M184" s="232">
        <f t="shared" si="11"/>
        <v>0</v>
      </c>
      <c r="N184" s="235"/>
    </row>
    <row r="185" spans="1:14" ht="15.75" thickBot="1" x14ac:dyDescent="0.3">
      <c r="A185" s="170" t="str">
        <f t="shared" si="9"/>
        <v/>
      </c>
      <c r="B185" s="171"/>
      <c r="C185" s="171"/>
      <c r="D185" s="181"/>
      <c r="E185" s="173"/>
      <c r="F185" s="174"/>
      <c r="G185" s="175"/>
      <c r="H185" s="175"/>
      <c r="I185" s="176"/>
      <c r="J185" s="185"/>
      <c r="K185" s="176"/>
      <c r="L185" s="178">
        <f t="shared" si="10"/>
        <v>0</v>
      </c>
      <c r="M185" s="232">
        <f t="shared" si="11"/>
        <v>0</v>
      </c>
      <c r="N185" s="235"/>
    </row>
    <row r="186" spans="1:14" ht="15.75" thickBot="1" x14ac:dyDescent="0.3">
      <c r="A186" s="170" t="str">
        <f t="shared" si="9"/>
        <v/>
      </c>
      <c r="B186" s="171"/>
      <c r="C186" s="171"/>
      <c r="D186" s="181"/>
      <c r="E186" s="173"/>
      <c r="F186" s="174"/>
      <c r="G186" s="175"/>
      <c r="H186" s="175"/>
      <c r="I186" s="176"/>
      <c r="J186" s="185"/>
      <c r="K186" s="176"/>
      <c r="L186" s="178">
        <f t="shared" si="10"/>
        <v>0</v>
      </c>
      <c r="M186" s="232">
        <f t="shared" si="11"/>
        <v>0</v>
      </c>
      <c r="N186" s="235"/>
    </row>
    <row r="187" spans="1:14" ht="15.75" thickBot="1" x14ac:dyDescent="0.3">
      <c r="A187" s="170" t="str">
        <f t="shared" si="9"/>
        <v/>
      </c>
      <c r="B187" s="171"/>
      <c r="C187" s="171"/>
      <c r="D187" s="181"/>
      <c r="E187" s="173"/>
      <c r="F187" s="174"/>
      <c r="G187" s="175"/>
      <c r="H187" s="175"/>
      <c r="I187" s="176"/>
      <c r="J187" s="185"/>
      <c r="K187" s="176"/>
      <c r="L187" s="178">
        <f t="shared" si="10"/>
        <v>0</v>
      </c>
      <c r="M187" s="232">
        <f t="shared" si="11"/>
        <v>0</v>
      </c>
      <c r="N187" s="235"/>
    </row>
    <row r="188" spans="1:14" ht="15.75" thickBot="1" x14ac:dyDescent="0.3">
      <c r="A188" s="170" t="str">
        <f t="shared" si="9"/>
        <v/>
      </c>
      <c r="B188" s="171"/>
      <c r="C188" s="171"/>
      <c r="D188" s="181"/>
      <c r="E188" s="173"/>
      <c r="F188" s="174"/>
      <c r="G188" s="175"/>
      <c r="H188" s="175"/>
      <c r="I188" s="176"/>
      <c r="J188" s="185"/>
      <c r="K188" s="176"/>
      <c r="L188" s="178">
        <f t="shared" si="10"/>
        <v>0</v>
      </c>
      <c r="M188" s="232">
        <f t="shared" si="11"/>
        <v>0</v>
      </c>
      <c r="N188" s="235"/>
    </row>
    <row r="189" spans="1:14" ht="15.75" thickBot="1" x14ac:dyDescent="0.3">
      <c r="A189" s="170" t="str">
        <f t="shared" si="9"/>
        <v/>
      </c>
      <c r="B189" s="171"/>
      <c r="C189" s="171"/>
      <c r="D189" s="181"/>
      <c r="E189" s="173"/>
      <c r="F189" s="174"/>
      <c r="G189" s="175"/>
      <c r="H189" s="175"/>
      <c r="I189" s="176"/>
      <c r="J189" s="185"/>
      <c r="K189" s="176"/>
      <c r="L189" s="178">
        <f t="shared" si="10"/>
        <v>0</v>
      </c>
      <c r="M189" s="232">
        <f t="shared" si="11"/>
        <v>0</v>
      </c>
      <c r="N189" s="235"/>
    </row>
    <row r="190" spans="1:14" ht="15.75" thickBot="1" x14ac:dyDescent="0.3">
      <c r="A190" s="170" t="str">
        <f t="shared" si="9"/>
        <v/>
      </c>
      <c r="B190" s="171"/>
      <c r="C190" s="171"/>
      <c r="D190" s="181"/>
      <c r="E190" s="173"/>
      <c r="F190" s="174"/>
      <c r="G190" s="175"/>
      <c r="H190" s="175"/>
      <c r="I190" s="176"/>
      <c r="J190" s="185"/>
      <c r="K190" s="176"/>
      <c r="L190" s="178">
        <f t="shared" si="10"/>
        <v>0</v>
      </c>
      <c r="M190" s="232">
        <f t="shared" si="11"/>
        <v>0</v>
      </c>
      <c r="N190" s="235"/>
    </row>
    <row r="191" spans="1:14" ht="15.75" thickBot="1" x14ac:dyDescent="0.3">
      <c r="A191" s="170" t="str">
        <f t="shared" si="9"/>
        <v/>
      </c>
      <c r="B191" s="171"/>
      <c r="C191" s="171"/>
      <c r="D191" s="181"/>
      <c r="E191" s="173"/>
      <c r="F191" s="174"/>
      <c r="G191" s="175"/>
      <c r="H191" s="175"/>
      <c r="I191" s="176"/>
      <c r="J191" s="185"/>
      <c r="K191" s="176"/>
      <c r="L191" s="178">
        <f t="shared" si="10"/>
        <v>0</v>
      </c>
      <c r="M191" s="232">
        <f t="shared" si="11"/>
        <v>0</v>
      </c>
      <c r="N191" s="235"/>
    </row>
    <row r="192" spans="1:14" ht="15.75" thickBot="1" x14ac:dyDescent="0.3">
      <c r="A192" s="170" t="str">
        <f t="shared" si="9"/>
        <v/>
      </c>
      <c r="B192" s="171"/>
      <c r="C192" s="171"/>
      <c r="D192" s="181"/>
      <c r="E192" s="173"/>
      <c r="F192" s="174"/>
      <c r="G192" s="175"/>
      <c r="H192" s="175"/>
      <c r="I192" s="176"/>
      <c r="J192" s="185"/>
      <c r="K192" s="176"/>
      <c r="L192" s="178">
        <f t="shared" si="10"/>
        <v>0</v>
      </c>
      <c r="M192" s="232">
        <f t="shared" si="11"/>
        <v>0</v>
      </c>
      <c r="N192" s="235"/>
    </row>
    <row r="193" spans="1:14" ht="15.75" thickBot="1" x14ac:dyDescent="0.3">
      <c r="A193" s="170" t="str">
        <f t="shared" si="9"/>
        <v/>
      </c>
      <c r="B193" s="171"/>
      <c r="C193" s="171"/>
      <c r="D193" s="181"/>
      <c r="E193" s="173"/>
      <c r="F193" s="174"/>
      <c r="G193" s="175"/>
      <c r="H193" s="175"/>
      <c r="I193" s="176"/>
      <c r="J193" s="185"/>
      <c r="K193" s="176"/>
      <c r="L193" s="178">
        <f t="shared" si="10"/>
        <v>0</v>
      </c>
      <c r="M193" s="232">
        <f t="shared" si="11"/>
        <v>0</v>
      </c>
      <c r="N193" s="235"/>
    </row>
    <row r="194" spans="1:14" ht="15.75" thickBot="1" x14ac:dyDescent="0.3">
      <c r="A194" s="170" t="str">
        <f t="shared" si="9"/>
        <v/>
      </c>
      <c r="B194" s="171"/>
      <c r="C194" s="171"/>
      <c r="D194" s="181"/>
      <c r="E194" s="173"/>
      <c r="F194" s="174"/>
      <c r="G194" s="175"/>
      <c r="H194" s="175"/>
      <c r="I194" s="176"/>
      <c r="J194" s="185"/>
      <c r="K194" s="176"/>
      <c r="L194" s="178">
        <f t="shared" si="10"/>
        <v>0</v>
      </c>
      <c r="M194" s="232">
        <f t="shared" si="11"/>
        <v>0</v>
      </c>
      <c r="N194" s="235"/>
    </row>
    <row r="195" spans="1:14" ht="15.75" thickBot="1" x14ac:dyDescent="0.3">
      <c r="A195" s="170" t="str">
        <f t="shared" si="9"/>
        <v/>
      </c>
      <c r="B195" s="171"/>
      <c r="C195" s="171"/>
      <c r="D195" s="181"/>
      <c r="E195" s="173"/>
      <c r="F195" s="174"/>
      <c r="G195" s="175"/>
      <c r="H195" s="175"/>
      <c r="I195" s="176"/>
      <c r="J195" s="185"/>
      <c r="K195" s="176"/>
      <c r="L195" s="178">
        <f t="shared" si="10"/>
        <v>0</v>
      </c>
      <c r="M195" s="232">
        <f t="shared" si="11"/>
        <v>0</v>
      </c>
      <c r="N195" s="235"/>
    </row>
    <row r="196" spans="1:14" ht="15.75" thickBot="1" x14ac:dyDescent="0.3">
      <c r="A196" s="170" t="str">
        <f t="shared" si="9"/>
        <v/>
      </c>
      <c r="B196" s="171"/>
      <c r="C196" s="171"/>
      <c r="D196" s="181"/>
      <c r="E196" s="173"/>
      <c r="F196" s="174"/>
      <c r="G196" s="175"/>
      <c r="H196" s="175"/>
      <c r="I196" s="176"/>
      <c r="J196" s="185"/>
      <c r="K196" s="176"/>
      <c r="L196" s="178">
        <f t="shared" si="10"/>
        <v>0</v>
      </c>
      <c r="M196" s="232">
        <f t="shared" si="11"/>
        <v>0</v>
      </c>
      <c r="N196" s="235"/>
    </row>
    <row r="197" spans="1:14" ht="15.75" thickBot="1" x14ac:dyDescent="0.3">
      <c r="A197" s="170" t="str">
        <f t="shared" si="9"/>
        <v/>
      </c>
      <c r="B197" s="171"/>
      <c r="C197" s="171"/>
      <c r="D197" s="181"/>
      <c r="E197" s="173"/>
      <c r="F197" s="174"/>
      <c r="G197" s="175"/>
      <c r="H197" s="175"/>
      <c r="I197" s="176"/>
      <c r="J197" s="185"/>
      <c r="K197" s="176"/>
      <c r="L197" s="178">
        <f t="shared" si="10"/>
        <v>0</v>
      </c>
      <c r="M197" s="232">
        <f t="shared" si="11"/>
        <v>0</v>
      </c>
      <c r="N197" s="235"/>
    </row>
    <row r="198" spans="1:14" ht="15.75" thickBot="1" x14ac:dyDescent="0.3">
      <c r="A198" s="170" t="str">
        <f t="shared" si="9"/>
        <v/>
      </c>
      <c r="B198" s="171"/>
      <c r="C198" s="171"/>
      <c r="D198" s="181"/>
      <c r="E198" s="173"/>
      <c r="F198" s="174"/>
      <c r="G198" s="175"/>
      <c r="H198" s="175"/>
      <c r="I198" s="176"/>
      <c r="J198" s="185"/>
      <c r="K198" s="176"/>
      <c r="L198" s="178">
        <f t="shared" si="10"/>
        <v>0</v>
      </c>
      <c r="M198" s="232">
        <f t="shared" si="11"/>
        <v>0</v>
      </c>
      <c r="N198" s="235"/>
    </row>
    <row r="199" spans="1:14" ht="15.75" thickBot="1" x14ac:dyDescent="0.3">
      <c r="A199" s="170" t="str">
        <f t="shared" si="9"/>
        <v/>
      </c>
      <c r="B199" s="171"/>
      <c r="C199" s="171"/>
      <c r="D199" s="181"/>
      <c r="E199" s="173"/>
      <c r="F199" s="174"/>
      <c r="G199" s="175"/>
      <c r="H199" s="175"/>
      <c r="I199" s="176"/>
      <c r="J199" s="185"/>
      <c r="K199" s="176"/>
      <c r="L199" s="178">
        <f t="shared" si="10"/>
        <v>0</v>
      </c>
      <c r="M199" s="232">
        <f t="shared" si="11"/>
        <v>0</v>
      </c>
      <c r="N199" s="235"/>
    </row>
    <row r="200" spans="1:14" ht="15.75" thickBot="1" x14ac:dyDescent="0.3">
      <c r="A200" s="170" t="str">
        <f t="shared" si="9"/>
        <v/>
      </c>
      <c r="B200" s="171"/>
      <c r="C200" s="171"/>
      <c r="D200" s="181"/>
      <c r="E200" s="173"/>
      <c r="F200" s="174"/>
      <c r="G200" s="175"/>
      <c r="H200" s="175"/>
      <c r="I200" s="176"/>
      <c r="J200" s="185"/>
      <c r="K200" s="176"/>
      <c r="L200" s="178">
        <f t="shared" si="10"/>
        <v>0</v>
      </c>
      <c r="M200" s="232">
        <f t="shared" si="11"/>
        <v>0</v>
      </c>
      <c r="N200" s="235"/>
    </row>
    <row r="201" spans="1:14" ht="15.75" thickBot="1" x14ac:dyDescent="0.3">
      <c r="A201" s="170" t="str">
        <f t="shared" si="9"/>
        <v/>
      </c>
      <c r="B201" s="171"/>
      <c r="C201" s="171"/>
      <c r="D201" s="181"/>
      <c r="E201" s="173"/>
      <c r="F201" s="174"/>
      <c r="G201" s="175"/>
      <c r="H201" s="175"/>
      <c r="I201" s="176"/>
      <c r="J201" s="185"/>
      <c r="K201" s="176"/>
      <c r="L201" s="178">
        <f t="shared" si="10"/>
        <v>0</v>
      </c>
      <c r="M201" s="232">
        <f t="shared" si="11"/>
        <v>0</v>
      </c>
      <c r="N201" s="235"/>
    </row>
    <row r="202" spans="1:14" ht="15.75" thickBot="1" x14ac:dyDescent="0.3">
      <c r="A202" s="170" t="str">
        <f t="shared" si="9"/>
        <v/>
      </c>
      <c r="B202" s="171"/>
      <c r="C202" s="171"/>
      <c r="D202" s="181"/>
      <c r="E202" s="173"/>
      <c r="F202" s="174"/>
      <c r="G202" s="175"/>
      <c r="H202" s="175"/>
      <c r="I202" s="176"/>
      <c r="J202" s="185"/>
      <c r="K202" s="176"/>
      <c r="L202" s="178">
        <f t="shared" si="10"/>
        <v>0</v>
      </c>
      <c r="M202" s="232">
        <f t="shared" si="11"/>
        <v>0</v>
      </c>
      <c r="N202" s="235"/>
    </row>
    <row r="203" spans="1:14" ht="15.75" thickBot="1" x14ac:dyDescent="0.3">
      <c r="A203" s="170" t="str">
        <f t="shared" si="9"/>
        <v/>
      </c>
      <c r="B203" s="171"/>
      <c r="C203" s="171"/>
      <c r="D203" s="181"/>
      <c r="E203" s="173"/>
      <c r="F203" s="174"/>
      <c r="G203" s="175"/>
      <c r="H203" s="175"/>
      <c r="I203" s="176"/>
      <c r="J203" s="185"/>
      <c r="K203" s="176"/>
      <c r="L203" s="178">
        <f t="shared" si="10"/>
        <v>0</v>
      </c>
      <c r="M203" s="232">
        <f t="shared" si="11"/>
        <v>0</v>
      </c>
      <c r="N203" s="235"/>
    </row>
    <row r="204" spans="1:14" ht="15.75" thickBot="1" x14ac:dyDescent="0.3">
      <c r="A204" s="170" t="str">
        <f t="shared" si="9"/>
        <v/>
      </c>
      <c r="B204" s="171"/>
      <c r="C204" s="171"/>
      <c r="D204" s="181"/>
      <c r="E204" s="173"/>
      <c r="F204" s="174"/>
      <c r="G204" s="175"/>
      <c r="H204" s="175"/>
      <c r="I204" s="176"/>
      <c r="J204" s="185"/>
      <c r="K204" s="176"/>
      <c r="L204" s="178">
        <f t="shared" si="10"/>
        <v>0</v>
      </c>
      <c r="M204" s="232">
        <f t="shared" si="11"/>
        <v>0</v>
      </c>
      <c r="N204" s="235"/>
    </row>
    <row r="205" spans="1:14" ht="15.75" thickBot="1" x14ac:dyDescent="0.3">
      <c r="A205" s="170" t="str">
        <f t="shared" si="9"/>
        <v/>
      </c>
      <c r="B205" s="171"/>
      <c r="C205" s="171"/>
      <c r="D205" s="181"/>
      <c r="E205" s="173"/>
      <c r="F205" s="174"/>
      <c r="G205" s="175"/>
      <c r="H205" s="175"/>
      <c r="I205" s="176"/>
      <c r="J205" s="185"/>
      <c r="K205" s="176"/>
      <c r="L205" s="178">
        <f t="shared" si="10"/>
        <v>0</v>
      </c>
      <c r="M205" s="232">
        <f t="shared" si="11"/>
        <v>0</v>
      </c>
      <c r="N205" s="235"/>
    </row>
    <row r="206" spans="1:14" ht="15.75" thickBot="1" x14ac:dyDescent="0.3">
      <c r="A206" s="170" t="str">
        <f t="shared" si="9"/>
        <v/>
      </c>
      <c r="B206" s="171"/>
      <c r="C206" s="171"/>
      <c r="D206" s="181"/>
      <c r="E206" s="173"/>
      <c r="F206" s="174"/>
      <c r="G206" s="175"/>
      <c r="H206" s="175"/>
      <c r="I206" s="176"/>
      <c r="J206" s="185"/>
      <c r="K206" s="176"/>
      <c r="L206" s="178">
        <f t="shared" si="10"/>
        <v>0</v>
      </c>
      <c r="M206" s="232">
        <f t="shared" si="11"/>
        <v>0</v>
      </c>
      <c r="N206" s="235"/>
    </row>
    <row r="207" spans="1:14" ht="15.75" thickBot="1" x14ac:dyDescent="0.3">
      <c r="A207" s="170" t="str">
        <f t="shared" si="9"/>
        <v/>
      </c>
      <c r="B207" s="171"/>
      <c r="C207" s="171"/>
      <c r="D207" s="181"/>
      <c r="E207" s="173"/>
      <c r="F207" s="174"/>
      <c r="G207" s="175"/>
      <c r="H207" s="175"/>
      <c r="I207" s="176"/>
      <c r="J207" s="185"/>
      <c r="K207" s="176"/>
      <c r="L207" s="178">
        <f t="shared" si="10"/>
        <v>0</v>
      </c>
      <c r="M207" s="232">
        <f t="shared" si="11"/>
        <v>0</v>
      </c>
      <c r="N207" s="235"/>
    </row>
    <row r="208" spans="1:14" ht="15.75" thickBot="1" x14ac:dyDescent="0.3">
      <c r="A208" s="170" t="str">
        <f t="shared" si="9"/>
        <v/>
      </c>
      <c r="B208" s="171"/>
      <c r="C208" s="171"/>
      <c r="D208" s="181"/>
      <c r="E208" s="173"/>
      <c r="F208" s="174"/>
      <c r="G208" s="175"/>
      <c r="H208" s="175"/>
      <c r="I208" s="176"/>
      <c r="J208" s="185"/>
      <c r="K208" s="176"/>
      <c r="L208" s="178">
        <f t="shared" si="10"/>
        <v>0</v>
      </c>
      <c r="M208" s="232">
        <f t="shared" si="11"/>
        <v>0</v>
      </c>
      <c r="N208" s="235"/>
    </row>
    <row r="209" spans="1:14" ht="15.75" thickBot="1" x14ac:dyDescent="0.3">
      <c r="A209" s="170" t="str">
        <f t="shared" si="9"/>
        <v/>
      </c>
      <c r="B209" s="171"/>
      <c r="C209" s="171"/>
      <c r="D209" s="181"/>
      <c r="E209" s="173"/>
      <c r="F209" s="174"/>
      <c r="G209" s="175"/>
      <c r="H209" s="175"/>
      <c r="I209" s="176"/>
      <c r="J209" s="185"/>
      <c r="K209" s="176"/>
      <c r="L209" s="178">
        <f t="shared" si="10"/>
        <v>0</v>
      </c>
      <c r="M209" s="232">
        <f t="shared" si="11"/>
        <v>0</v>
      </c>
      <c r="N209" s="235"/>
    </row>
    <row r="210" spans="1:14" ht="15.75" thickBot="1" x14ac:dyDescent="0.3">
      <c r="A210" s="170" t="str">
        <f t="shared" si="9"/>
        <v/>
      </c>
      <c r="B210" s="171"/>
      <c r="C210" s="171"/>
      <c r="D210" s="181"/>
      <c r="E210" s="173"/>
      <c r="F210" s="174"/>
      <c r="G210" s="175"/>
      <c r="H210" s="175"/>
      <c r="I210" s="176"/>
      <c r="J210" s="185"/>
      <c r="K210" s="176"/>
      <c r="L210" s="178">
        <f t="shared" si="10"/>
        <v>0</v>
      </c>
      <c r="M210" s="232">
        <f t="shared" si="11"/>
        <v>0</v>
      </c>
      <c r="N210" s="235"/>
    </row>
    <row r="211" spans="1:14" ht="15.75" thickBot="1" x14ac:dyDescent="0.3">
      <c r="A211" s="170" t="str">
        <f t="shared" si="9"/>
        <v/>
      </c>
      <c r="B211" s="171"/>
      <c r="C211" s="171"/>
      <c r="D211" s="181"/>
      <c r="E211" s="173"/>
      <c r="F211" s="174"/>
      <c r="G211" s="175"/>
      <c r="H211" s="175"/>
      <c r="I211" s="176"/>
      <c r="J211" s="185"/>
      <c r="K211" s="176"/>
      <c r="L211" s="178">
        <f t="shared" si="10"/>
        <v>0</v>
      </c>
      <c r="M211" s="232">
        <f t="shared" si="11"/>
        <v>0</v>
      </c>
      <c r="N211" s="235"/>
    </row>
    <row r="212" spans="1:14" ht="15.75" thickBot="1" x14ac:dyDescent="0.3">
      <c r="A212" s="170" t="str">
        <f t="shared" si="9"/>
        <v/>
      </c>
      <c r="B212" s="171"/>
      <c r="C212" s="171"/>
      <c r="D212" s="181"/>
      <c r="E212" s="173"/>
      <c r="F212" s="174"/>
      <c r="G212" s="175"/>
      <c r="H212" s="175"/>
      <c r="I212" s="176"/>
      <c r="J212" s="185"/>
      <c r="K212" s="176"/>
      <c r="L212" s="178">
        <f t="shared" si="10"/>
        <v>0</v>
      </c>
      <c r="M212" s="232">
        <f t="shared" si="11"/>
        <v>0</v>
      </c>
      <c r="N212" s="235"/>
    </row>
    <row r="213" spans="1:14" ht="15.75" thickBot="1" x14ac:dyDescent="0.3">
      <c r="A213" s="170" t="str">
        <f t="shared" si="9"/>
        <v/>
      </c>
      <c r="B213" s="171"/>
      <c r="C213" s="171"/>
      <c r="D213" s="181"/>
      <c r="E213" s="173"/>
      <c r="F213" s="174"/>
      <c r="G213" s="175"/>
      <c r="H213" s="175"/>
      <c r="I213" s="176"/>
      <c r="J213" s="185"/>
      <c r="K213" s="176"/>
      <c r="L213" s="178">
        <f t="shared" si="10"/>
        <v>0</v>
      </c>
      <c r="M213" s="232">
        <f t="shared" si="11"/>
        <v>0</v>
      </c>
      <c r="N213" s="235"/>
    </row>
    <row r="214" spans="1:14" ht="15.75" thickBot="1" x14ac:dyDescent="0.3">
      <c r="A214" s="170" t="str">
        <f t="shared" si="9"/>
        <v/>
      </c>
      <c r="B214" s="171"/>
      <c r="C214" s="171"/>
      <c r="D214" s="181"/>
      <c r="E214" s="173"/>
      <c r="F214" s="174"/>
      <c r="G214" s="175"/>
      <c r="H214" s="175"/>
      <c r="I214" s="176"/>
      <c r="J214" s="185"/>
      <c r="K214" s="176"/>
      <c r="L214" s="178">
        <f t="shared" si="10"/>
        <v>0</v>
      </c>
      <c r="M214" s="232">
        <f t="shared" si="11"/>
        <v>0</v>
      </c>
      <c r="N214" s="235"/>
    </row>
    <row r="215" spans="1:14" ht="15.75" thickBot="1" x14ac:dyDescent="0.3">
      <c r="A215" s="170" t="str">
        <f t="shared" si="9"/>
        <v/>
      </c>
      <c r="B215" s="171"/>
      <c r="C215" s="171"/>
      <c r="D215" s="181"/>
      <c r="E215" s="173"/>
      <c r="F215" s="174"/>
      <c r="G215" s="175"/>
      <c r="H215" s="175"/>
      <c r="I215" s="176"/>
      <c r="J215" s="185"/>
      <c r="K215" s="176"/>
      <c r="L215" s="178">
        <f t="shared" si="10"/>
        <v>0</v>
      </c>
      <c r="M215" s="232">
        <f t="shared" si="11"/>
        <v>0</v>
      </c>
      <c r="N215" s="235"/>
    </row>
    <row r="216" spans="1:14" ht="15.75" thickBot="1" x14ac:dyDescent="0.3">
      <c r="A216" s="170" t="str">
        <f t="shared" si="9"/>
        <v/>
      </c>
      <c r="B216" s="171"/>
      <c r="C216" s="171"/>
      <c r="D216" s="181"/>
      <c r="E216" s="173"/>
      <c r="F216" s="174"/>
      <c r="G216" s="175"/>
      <c r="H216" s="175"/>
      <c r="I216" s="176"/>
      <c r="J216" s="185"/>
      <c r="K216" s="176"/>
      <c r="L216" s="178">
        <f t="shared" si="10"/>
        <v>0</v>
      </c>
      <c r="M216" s="232">
        <f t="shared" si="11"/>
        <v>0</v>
      </c>
      <c r="N216" s="235"/>
    </row>
    <row r="217" spans="1:14" ht="15.75" thickBot="1" x14ac:dyDescent="0.3">
      <c r="A217" s="170" t="str">
        <f t="shared" si="9"/>
        <v/>
      </c>
      <c r="B217" s="171"/>
      <c r="C217" s="171"/>
      <c r="D217" s="181"/>
      <c r="E217" s="173"/>
      <c r="F217" s="174"/>
      <c r="G217" s="175"/>
      <c r="H217" s="175"/>
      <c r="I217" s="176"/>
      <c r="J217" s="185"/>
      <c r="K217" s="176"/>
      <c r="L217" s="178">
        <f t="shared" si="10"/>
        <v>0</v>
      </c>
      <c r="M217" s="232">
        <f t="shared" si="11"/>
        <v>0</v>
      </c>
      <c r="N217" s="235"/>
    </row>
    <row r="218" spans="1:14" ht="15.75" thickBot="1" x14ac:dyDescent="0.3">
      <c r="A218" s="170" t="str">
        <f t="shared" si="9"/>
        <v/>
      </c>
      <c r="B218" s="171"/>
      <c r="C218" s="171"/>
      <c r="D218" s="181"/>
      <c r="E218" s="173"/>
      <c r="F218" s="174"/>
      <c r="G218" s="175"/>
      <c r="H218" s="175"/>
      <c r="I218" s="176"/>
      <c r="J218" s="185"/>
      <c r="K218" s="176"/>
      <c r="L218" s="178">
        <f t="shared" si="10"/>
        <v>0</v>
      </c>
      <c r="M218" s="232">
        <f t="shared" si="11"/>
        <v>0</v>
      </c>
      <c r="N218" s="235"/>
    </row>
    <row r="219" spans="1:14" ht="15.75" thickBot="1" x14ac:dyDescent="0.3">
      <c r="A219" s="170" t="str">
        <f t="shared" si="9"/>
        <v/>
      </c>
      <c r="B219" s="171"/>
      <c r="C219" s="171"/>
      <c r="D219" s="181"/>
      <c r="E219" s="173"/>
      <c r="F219" s="174"/>
      <c r="G219" s="175"/>
      <c r="H219" s="175"/>
      <c r="I219" s="176"/>
      <c r="J219" s="185"/>
      <c r="K219" s="176"/>
      <c r="L219" s="178">
        <f t="shared" si="10"/>
        <v>0</v>
      </c>
      <c r="M219" s="232">
        <f t="shared" si="11"/>
        <v>0</v>
      </c>
      <c r="N219" s="235"/>
    </row>
    <row r="220" spans="1:14" ht="15.75" thickBot="1" x14ac:dyDescent="0.3">
      <c r="A220" s="170" t="str">
        <f t="shared" si="9"/>
        <v/>
      </c>
      <c r="B220" s="171"/>
      <c r="C220" s="171"/>
      <c r="D220" s="181"/>
      <c r="E220" s="173"/>
      <c r="F220" s="174"/>
      <c r="G220" s="175"/>
      <c r="H220" s="175"/>
      <c r="I220" s="176"/>
      <c r="J220" s="185"/>
      <c r="K220" s="176"/>
      <c r="L220" s="178">
        <f t="shared" si="10"/>
        <v>0</v>
      </c>
      <c r="M220" s="232">
        <f t="shared" si="11"/>
        <v>0</v>
      </c>
      <c r="N220" s="235"/>
    </row>
    <row r="221" spans="1:14" ht="15.75" thickBot="1" x14ac:dyDescent="0.3">
      <c r="A221" s="170" t="str">
        <f t="shared" si="9"/>
        <v/>
      </c>
      <c r="B221" s="171"/>
      <c r="C221" s="171"/>
      <c r="D221" s="181"/>
      <c r="E221" s="173"/>
      <c r="F221" s="174"/>
      <c r="G221" s="175"/>
      <c r="H221" s="175"/>
      <c r="I221" s="176"/>
      <c r="J221" s="185"/>
      <c r="K221" s="176"/>
      <c r="L221" s="178">
        <f t="shared" si="10"/>
        <v>0</v>
      </c>
      <c r="M221" s="232">
        <f t="shared" si="11"/>
        <v>0</v>
      </c>
      <c r="N221" s="235"/>
    </row>
    <row r="222" spans="1:14" ht="15.75" thickBot="1" x14ac:dyDescent="0.3">
      <c r="A222" s="170" t="str">
        <f t="shared" si="9"/>
        <v/>
      </c>
      <c r="B222" s="171"/>
      <c r="C222" s="171"/>
      <c r="D222" s="181"/>
      <c r="E222" s="173"/>
      <c r="F222" s="174"/>
      <c r="G222" s="175"/>
      <c r="H222" s="175"/>
      <c r="I222" s="176"/>
      <c r="J222" s="185"/>
      <c r="K222" s="176"/>
      <c r="L222" s="178">
        <f t="shared" si="10"/>
        <v>0</v>
      </c>
      <c r="M222" s="232">
        <f t="shared" si="11"/>
        <v>0</v>
      </c>
      <c r="N222" s="235"/>
    </row>
    <row r="223" spans="1:14" ht="15.75" thickBot="1" x14ac:dyDescent="0.3">
      <c r="A223" s="170" t="str">
        <f t="shared" si="9"/>
        <v/>
      </c>
      <c r="B223" s="171"/>
      <c r="C223" s="171"/>
      <c r="D223" s="181"/>
      <c r="E223" s="173"/>
      <c r="F223" s="174"/>
      <c r="G223" s="175"/>
      <c r="H223" s="175"/>
      <c r="I223" s="176"/>
      <c r="J223" s="185"/>
      <c r="K223" s="176"/>
      <c r="L223" s="178">
        <f t="shared" si="10"/>
        <v>0</v>
      </c>
      <c r="M223" s="232">
        <f t="shared" si="11"/>
        <v>0</v>
      </c>
      <c r="N223" s="235"/>
    </row>
    <row r="224" spans="1:14" ht="15.75" thickBot="1" x14ac:dyDescent="0.3">
      <c r="A224" s="170" t="str">
        <f t="shared" si="9"/>
        <v/>
      </c>
      <c r="B224" s="171"/>
      <c r="C224" s="171"/>
      <c r="D224" s="181"/>
      <c r="E224" s="173"/>
      <c r="F224" s="174"/>
      <c r="G224" s="175"/>
      <c r="H224" s="175"/>
      <c r="I224" s="176"/>
      <c r="J224" s="185"/>
      <c r="K224" s="176"/>
      <c r="L224" s="178">
        <f t="shared" si="10"/>
        <v>0</v>
      </c>
      <c r="M224" s="232">
        <f t="shared" si="11"/>
        <v>0</v>
      </c>
      <c r="N224" s="235"/>
    </row>
    <row r="225" spans="1:14" ht="15.75" thickBot="1" x14ac:dyDescent="0.3">
      <c r="A225" s="170" t="str">
        <f t="shared" si="9"/>
        <v/>
      </c>
      <c r="B225" s="171"/>
      <c r="C225" s="171"/>
      <c r="D225" s="181"/>
      <c r="E225" s="173"/>
      <c r="F225" s="174"/>
      <c r="G225" s="175"/>
      <c r="H225" s="175"/>
      <c r="I225" s="176"/>
      <c r="J225" s="185"/>
      <c r="K225" s="176"/>
      <c r="L225" s="178">
        <f t="shared" si="10"/>
        <v>0</v>
      </c>
      <c r="M225" s="232">
        <f t="shared" si="11"/>
        <v>0</v>
      </c>
      <c r="N225" s="235"/>
    </row>
    <row r="226" spans="1:14" ht="15.75" thickBot="1" x14ac:dyDescent="0.3">
      <c r="A226" s="170" t="str">
        <f t="shared" si="9"/>
        <v/>
      </c>
      <c r="B226" s="171"/>
      <c r="C226" s="171"/>
      <c r="D226" s="181"/>
      <c r="E226" s="173"/>
      <c r="F226" s="174"/>
      <c r="G226" s="175"/>
      <c r="H226" s="175"/>
      <c r="I226" s="176"/>
      <c r="J226" s="185"/>
      <c r="K226" s="176"/>
      <c r="L226" s="178">
        <f t="shared" si="10"/>
        <v>0</v>
      </c>
      <c r="M226" s="232">
        <f t="shared" si="11"/>
        <v>0</v>
      </c>
      <c r="N226" s="235"/>
    </row>
    <row r="227" spans="1:14" ht="15.75" thickBot="1" x14ac:dyDescent="0.3">
      <c r="A227" s="170" t="str">
        <f t="shared" si="9"/>
        <v/>
      </c>
      <c r="B227" s="171"/>
      <c r="C227" s="171"/>
      <c r="D227" s="181"/>
      <c r="E227" s="173"/>
      <c r="F227" s="174"/>
      <c r="G227" s="175"/>
      <c r="H227" s="175"/>
      <c r="I227" s="176"/>
      <c r="J227" s="185"/>
      <c r="K227" s="176"/>
      <c r="L227" s="178">
        <f t="shared" si="10"/>
        <v>0</v>
      </c>
      <c r="M227" s="232">
        <f t="shared" si="11"/>
        <v>0</v>
      </c>
      <c r="N227" s="235"/>
    </row>
    <row r="228" spans="1:14" ht="15.75" thickBot="1" x14ac:dyDescent="0.3">
      <c r="A228" s="170" t="str">
        <f t="shared" si="9"/>
        <v/>
      </c>
      <c r="B228" s="171"/>
      <c r="C228" s="171"/>
      <c r="D228" s="181"/>
      <c r="E228" s="173"/>
      <c r="F228" s="174"/>
      <c r="G228" s="175"/>
      <c r="H228" s="175"/>
      <c r="I228" s="176"/>
      <c r="J228" s="185"/>
      <c r="K228" s="176"/>
      <c r="L228" s="178">
        <f t="shared" si="10"/>
        <v>0</v>
      </c>
      <c r="M228" s="232">
        <f t="shared" si="11"/>
        <v>0</v>
      </c>
      <c r="N228" s="235"/>
    </row>
    <row r="229" spans="1:14" ht="15.75" thickBot="1" x14ac:dyDescent="0.3">
      <c r="A229" s="170" t="str">
        <f t="shared" si="9"/>
        <v/>
      </c>
      <c r="B229" s="171"/>
      <c r="C229" s="171"/>
      <c r="D229" s="181"/>
      <c r="E229" s="173"/>
      <c r="F229" s="174"/>
      <c r="G229" s="175"/>
      <c r="H229" s="175"/>
      <c r="I229" s="176"/>
      <c r="J229" s="185"/>
      <c r="K229" s="176"/>
      <c r="L229" s="178">
        <f t="shared" si="10"/>
        <v>0</v>
      </c>
      <c r="M229" s="232">
        <f t="shared" si="11"/>
        <v>0</v>
      </c>
      <c r="N229" s="235"/>
    </row>
    <row r="230" spans="1:14" ht="15.75" thickBot="1" x14ac:dyDescent="0.3">
      <c r="A230" s="170" t="str">
        <f t="shared" si="9"/>
        <v/>
      </c>
      <c r="B230" s="171"/>
      <c r="C230" s="171"/>
      <c r="D230" s="181"/>
      <c r="E230" s="173"/>
      <c r="F230" s="174"/>
      <c r="G230" s="175"/>
      <c r="H230" s="175"/>
      <c r="I230" s="176"/>
      <c r="J230" s="185"/>
      <c r="K230" s="176"/>
      <c r="L230" s="178">
        <f t="shared" si="10"/>
        <v>0</v>
      </c>
      <c r="M230" s="232">
        <f t="shared" si="11"/>
        <v>0</v>
      </c>
      <c r="N230" s="235"/>
    </row>
    <row r="231" spans="1:14" ht="15.75" thickBot="1" x14ac:dyDescent="0.3">
      <c r="A231" s="170" t="str">
        <f t="shared" si="9"/>
        <v/>
      </c>
      <c r="B231" s="171"/>
      <c r="C231" s="171"/>
      <c r="D231" s="181"/>
      <c r="E231" s="173"/>
      <c r="F231" s="174"/>
      <c r="G231" s="175"/>
      <c r="H231" s="175"/>
      <c r="I231" s="176"/>
      <c r="J231" s="185"/>
      <c r="K231" s="176"/>
      <c r="L231" s="178">
        <f t="shared" si="10"/>
        <v>0</v>
      </c>
      <c r="M231" s="232">
        <f t="shared" si="11"/>
        <v>0</v>
      </c>
      <c r="N231" s="235"/>
    </row>
    <row r="232" spans="1:14" ht="15.75" thickBot="1" x14ac:dyDescent="0.3">
      <c r="A232" s="170" t="str">
        <f t="shared" si="9"/>
        <v/>
      </c>
      <c r="B232" s="171"/>
      <c r="C232" s="171"/>
      <c r="D232" s="181"/>
      <c r="E232" s="173"/>
      <c r="F232" s="174"/>
      <c r="G232" s="175"/>
      <c r="H232" s="175"/>
      <c r="I232" s="176"/>
      <c r="J232" s="185"/>
      <c r="K232" s="176"/>
      <c r="L232" s="178">
        <f t="shared" si="10"/>
        <v>0</v>
      </c>
      <c r="M232" s="232">
        <f t="shared" si="11"/>
        <v>0</v>
      </c>
      <c r="N232" s="235"/>
    </row>
    <row r="233" spans="1:14" ht="15.75" thickBot="1" x14ac:dyDescent="0.3">
      <c r="A233" s="170" t="str">
        <f t="shared" si="9"/>
        <v/>
      </c>
      <c r="B233" s="171"/>
      <c r="C233" s="171"/>
      <c r="D233" s="181"/>
      <c r="E233" s="173"/>
      <c r="F233" s="174"/>
      <c r="G233" s="175"/>
      <c r="H233" s="175"/>
      <c r="I233" s="176"/>
      <c r="J233" s="185"/>
      <c r="K233" s="176"/>
      <c r="L233" s="178">
        <f t="shared" si="10"/>
        <v>0</v>
      </c>
      <c r="M233" s="232">
        <f t="shared" si="11"/>
        <v>0</v>
      </c>
      <c r="N233" s="235"/>
    </row>
    <row r="234" spans="1:14" ht="15.75" thickBot="1" x14ac:dyDescent="0.3">
      <c r="A234" s="170" t="str">
        <f t="shared" si="9"/>
        <v/>
      </c>
      <c r="B234" s="171"/>
      <c r="C234" s="171"/>
      <c r="D234" s="181"/>
      <c r="E234" s="173"/>
      <c r="F234" s="174"/>
      <c r="G234" s="175"/>
      <c r="H234" s="175"/>
      <c r="I234" s="176"/>
      <c r="J234" s="185"/>
      <c r="K234" s="176"/>
      <c r="L234" s="178">
        <f t="shared" si="10"/>
        <v>0</v>
      </c>
      <c r="M234" s="232">
        <f t="shared" si="11"/>
        <v>0</v>
      </c>
      <c r="N234" s="235"/>
    </row>
    <row r="235" spans="1:14" ht="15.75" thickBot="1" x14ac:dyDescent="0.3">
      <c r="A235" s="170" t="str">
        <f t="shared" si="9"/>
        <v/>
      </c>
      <c r="B235" s="171"/>
      <c r="C235" s="171"/>
      <c r="D235" s="181"/>
      <c r="E235" s="173"/>
      <c r="F235" s="174"/>
      <c r="G235" s="175"/>
      <c r="H235" s="175"/>
      <c r="I235" s="176"/>
      <c r="J235" s="185"/>
      <c r="K235" s="176"/>
      <c r="L235" s="178">
        <f t="shared" si="10"/>
        <v>0</v>
      </c>
      <c r="M235" s="232">
        <f t="shared" si="11"/>
        <v>0</v>
      </c>
      <c r="N235" s="235"/>
    </row>
    <row r="236" spans="1:14" ht="15.75" thickBot="1" x14ac:dyDescent="0.3">
      <c r="A236" s="170" t="str">
        <f t="shared" si="9"/>
        <v/>
      </c>
      <c r="B236" s="171"/>
      <c r="C236" s="171"/>
      <c r="D236" s="181"/>
      <c r="E236" s="173"/>
      <c r="F236" s="174"/>
      <c r="G236" s="175"/>
      <c r="H236" s="175"/>
      <c r="I236" s="176"/>
      <c r="J236" s="185"/>
      <c r="K236" s="176"/>
      <c r="L236" s="178">
        <f t="shared" si="10"/>
        <v>0</v>
      </c>
      <c r="M236" s="232">
        <f t="shared" si="11"/>
        <v>0</v>
      </c>
      <c r="N236" s="235"/>
    </row>
    <row r="237" spans="1:14" ht="15.75" thickBot="1" x14ac:dyDescent="0.3">
      <c r="A237" s="170" t="str">
        <f t="shared" si="9"/>
        <v/>
      </c>
      <c r="B237" s="171"/>
      <c r="C237" s="171"/>
      <c r="D237" s="181"/>
      <c r="E237" s="173"/>
      <c r="F237" s="174"/>
      <c r="G237" s="175"/>
      <c r="H237" s="175"/>
      <c r="I237" s="176"/>
      <c r="J237" s="185"/>
      <c r="K237" s="176"/>
      <c r="L237" s="178">
        <f t="shared" si="10"/>
        <v>0</v>
      </c>
      <c r="M237" s="232">
        <f t="shared" si="11"/>
        <v>0</v>
      </c>
      <c r="N237" s="235"/>
    </row>
    <row r="238" spans="1:14" ht="15.75" thickBot="1" x14ac:dyDescent="0.3">
      <c r="A238" s="170" t="str">
        <f t="shared" si="9"/>
        <v/>
      </c>
      <c r="B238" s="171"/>
      <c r="C238" s="171"/>
      <c r="D238" s="181"/>
      <c r="E238" s="173"/>
      <c r="F238" s="174"/>
      <c r="G238" s="175"/>
      <c r="H238" s="175"/>
      <c r="I238" s="176"/>
      <c r="J238" s="185"/>
      <c r="K238" s="176"/>
      <c r="L238" s="178">
        <f t="shared" si="10"/>
        <v>0</v>
      </c>
      <c r="M238" s="232">
        <f t="shared" si="11"/>
        <v>0</v>
      </c>
      <c r="N238" s="235"/>
    </row>
    <row r="239" spans="1:14" ht="15.75" thickBot="1" x14ac:dyDescent="0.3">
      <c r="A239" s="170" t="str">
        <f t="shared" si="9"/>
        <v/>
      </c>
      <c r="B239" s="171"/>
      <c r="C239" s="171"/>
      <c r="D239" s="181"/>
      <c r="E239" s="173"/>
      <c r="F239" s="174"/>
      <c r="G239" s="175"/>
      <c r="H239" s="175"/>
      <c r="I239" s="176"/>
      <c r="J239" s="185"/>
      <c r="K239" s="176"/>
      <c r="L239" s="178">
        <f t="shared" si="10"/>
        <v>0</v>
      </c>
      <c r="M239" s="232">
        <f t="shared" si="11"/>
        <v>0</v>
      </c>
      <c r="N239" s="235"/>
    </row>
    <row r="240" spans="1:14" ht="15.75" thickBot="1" x14ac:dyDescent="0.3">
      <c r="A240" s="170" t="str">
        <f t="shared" si="9"/>
        <v/>
      </c>
      <c r="B240" s="171"/>
      <c r="C240" s="171"/>
      <c r="D240" s="181"/>
      <c r="E240" s="173"/>
      <c r="F240" s="174"/>
      <c r="G240" s="175"/>
      <c r="H240" s="175"/>
      <c r="I240" s="176"/>
      <c r="J240" s="185"/>
      <c r="K240" s="176"/>
      <c r="L240" s="178">
        <f t="shared" si="10"/>
        <v>0</v>
      </c>
      <c r="M240" s="232">
        <f t="shared" si="11"/>
        <v>0</v>
      </c>
      <c r="N240" s="235"/>
    </row>
    <row r="241" spans="1:14" ht="15.75" thickBot="1" x14ac:dyDescent="0.3">
      <c r="A241" s="170" t="str">
        <f t="shared" ref="A241:A304" si="12">IF(F241 = "", "", IF(F241 = "53", "TAS", "TAS ICM"))</f>
        <v/>
      </c>
      <c r="B241" s="171"/>
      <c r="C241" s="171"/>
      <c r="D241" s="181"/>
      <c r="E241" s="173"/>
      <c r="F241" s="174"/>
      <c r="G241" s="175"/>
      <c r="H241" s="175"/>
      <c r="I241" s="176"/>
      <c r="J241" s="185"/>
      <c r="K241" s="176"/>
      <c r="L241" s="178">
        <f t="shared" ref="L241:L304" si="13">MAX(0, J241 - K241)</f>
        <v>0</v>
      </c>
      <c r="M241" s="232">
        <f t="shared" ref="M241:M304" si="14">L241</f>
        <v>0</v>
      </c>
      <c r="N241" s="235"/>
    </row>
    <row r="242" spans="1:14" ht="15.75" thickBot="1" x14ac:dyDescent="0.3">
      <c r="A242" s="170" t="str">
        <f t="shared" si="12"/>
        <v/>
      </c>
      <c r="B242" s="171"/>
      <c r="C242" s="171"/>
      <c r="D242" s="181"/>
      <c r="E242" s="173"/>
      <c r="F242" s="174"/>
      <c r="G242" s="175"/>
      <c r="H242" s="175"/>
      <c r="I242" s="176"/>
      <c r="J242" s="185"/>
      <c r="K242" s="176"/>
      <c r="L242" s="178">
        <f t="shared" si="13"/>
        <v>0</v>
      </c>
      <c r="M242" s="232">
        <f t="shared" si="14"/>
        <v>0</v>
      </c>
      <c r="N242" s="235"/>
    </row>
    <row r="243" spans="1:14" ht="15.75" thickBot="1" x14ac:dyDescent="0.3">
      <c r="A243" s="170" t="str">
        <f t="shared" si="12"/>
        <v/>
      </c>
      <c r="B243" s="171"/>
      <c r="C243" s="171"/>
      <c r="D243" s="181"/>
      <c r="E243" s="173"/>
      <c r="F243" s="174"/>
      <c r="G243" s="175"/>
      <c r="H243" s="175"/>
      <c r="I243" s="176"/>
      <c r="J243" s="185"/>
      <c r="K243" s="176"/>
      <c r="L243" s="178">
        <f t="shared" si="13"/>
        <v>0</v>
      </c>
      <c r="M243" s="232">
        <f t="shared" si="14"/>
        <v>0</v>
      </c>
      <c r="N243" s="235"/>
    </row>
    <row r="244" spans="1:14" ht="15.75" thickBot="1" x14ac:dyDescent="0.3">
      <c r="A244" s="170" t="str">
        <f t="shared" si="12"/>
        <v/>
      </c>
      <c r="B244" s="171"/>
      <c r="C244" s="171"/>
      <c r="D244" s="181"/>
      <c r="E244" s="173"/>
      <c r="F244" s="174"/>
      <c r="G244" s="175"/>
      <c r="H244" s="175"/>
      <c r="I244" s="176"/>
      <c r="J244" s="185"/>
      <c r="K244" s="176"/>
      <c r="L244" s="178">
        <f t="shared" si="13"/>
        <v>0</v>
      </c>
      <c r="M244" s="232">
        <f t="shared" si="14"/>
        <v>0</v>
      </c>
      <c r="N244" s="235"/>
    </row>
    <row r="245" spans="1:14" ht="15.75" thickBot="1" x14ac:dyDescent="0.3">
      <c r="A245" s="170" t="str">
        <f t="shared" si="12"/>
        <v/>
      </c>
      <c r="B245" s="171"/>
      <c r="C245" s="171"/>
      <c r="D245" s="181"/>
      <c r="E245" s="173"/>
      <c r="F245" s="174"/>
      <c r="G245" s="175"/>
      <c r="H245" s="175"/>
      <c r="I245" s="176"/>
      <c r="J245" s="185"/>
      <c r="K245" s="176"/>
      <c r="L245" s="178">
        <f t="shared" si="13"/>
        <v>0</v>
      </c>
      <c r="M245" s="232">
        <f t="shared" si="14"/>
        <v>0</v>
      </c>
      <c r="N245" s="235"/>
    </row>
    <row r="246" spans="1:14" ht="15.75" thickBot="1" x14ac:dyDescent="0.3">
      <c r="A246" s="170" t="str">
        <f t="shared" si="12"/>
        <v/>
      </c>
      <c r="B246" s="171"/>
      <c r="C246" s="171"/>
      <c r="D246" s="181"/>
      <c r="E246" s="173"/>
      <c r="F246" s="174"/>
      <c r="G246" s="175"/>
      <c r="H246" s="175"/>
      <c r="I246" s="176"/>
      <c r="J246" s="185"/>
      <c r="K246" s="176"/>
      <c r="L246" s="178">
        <f t="shared" si="13"/>
        <v>0</v>
      </c>
      <c r="M246" s="232">
        <f t="shared" si="14"/>
        <v>0</v>
      </c>
      <c r="N246" s="235"/>
    </row>
    <row r="247" spans="1:14" ht="15.75" thickBot="1" x14ac:dyDescent="0.3">
      <c r="A247" s="170" t="str">
        <f t="shared" si="12"/>
        <v/>
      </c>
      <c r="B247" s="171"/>
      <c r="C247" s="171"/>
      <c r="D247" s="181"/>
      <c r="E247" s="173"/>
      <c r="F247" s="174"/>
      <c r="G247" s="175"/>
      <c r="H247" s="175"/>
      <c r="I247" s="176"/>
      <c r="J247" s="185"/>
      <c r="K247" s="176"/>
      <c r="L247" s="178">
        <f t="shared" si="13"/>
        <v>0</v>
      </c>
      <c r="M247" s="232">
        <f t="shared" si="14"/>
        <v>0</v>
      </c>
      <c r="N247" s="235"/>
    </row>
    <row r="248" spans="1:14" ht="15.75" thickBot="1" x14ac:dyDescent="0.3">
      <c r="A248" s="170" t="str">
        <f t="shared" si="12"/>
        <v/>
      </c>
      <c r="B248" s="171"/>
      <c r="C248" s="171"/>
      <c r="D248" s="181"/>
      <c r="E248" s="173"/>
      <c r="F248" s="174"/>
      <c r="G248" s="175"/>
      <c r="H248" s="175"/>
      <c r="I248" s="176"/>
      <c r="J248" s="185"/>
      <c r="K248" s="176"/>
      <c r="L248" s="178">
        <f t="shared" si="13"/>
        <v>0</v>
      </c>
      <c r="M248" s="232">
        <f t="shared" si="14"/>
        <v>0</v>
      </c>
      <c r="N248" s="235"/>
    </row>
    <row r="249" spans="1:14" ht="15.75" thickBot="1" x14ac:dyDescent="0.3">
      <c r="A249" s="170" t="str">
        <f t="shared" si="12"/>
        <v/>
      </c>
      <c r="B249" s="171"/>
      <c r="C249" s="171"/>
      <c r="D249" s="181"/>
      <c r="E249" s="173"/>
      <c r="F249" s="174"/>
      <c r="G249" s="175"/>
      <c r="H249" s="175"/>
      <c r="I249" s="176"/>
      <c r="J249" s="185"/>
      <c r="K249" s="176"/>
      <c r="L249" s="178">
        <f t="shared" si="13"/>
        <v>0</v>
      </c>
      <c r="M249" s="232">
        <f t="shared" si="14"/>
        <v>0</v>
      </c>
      <c r="N249" s="235"/>
    </row>
    <row r="250" spans="1:14" ht="15.75" thickBot="1" x14ac:dyDescent="0.3">
      <c r="A250" s="170" t="str">
        <f t="shared" si="12"/>
        <v/>
      </c>
      <c r="B250" s="171"/>
      <c r="C250" s="171"/>
      <c r="D250" s="181"/>
      <c r="E250" s="173"/>
      <c r="F250" s="174"/>
      <c r="G250" s="175"/>
      <c r="H250" s="175"/>
      <c r="I250" s="176"/>
      <c r="J250" s="185"/>
      <c r="K250" s="176"/>
      <c r="L250" s="178">
        <f t="shared" si="13"/>
        <v>0</v>
      </c>
      <c r="M250" s="232">
        <f t="shared" si="14"/>
        <v>0</v>
      </c>
      <c r="N250" s="235"/>
    </row>
    <row r="251" spans="1:14" ht="15.75" thickBot="1" x14ac:dyDescent="0.3">
      <c r="A251" s="170" t="str">
        <f t="shared" si="12"/>
        <v/>
      </c>
      <c r="B251" s="171"/>
      <c r="C251" s="171"/>
      <c r="D251" s="181"/>
      <c r="E251" s="173"/>
      <c r="F251" s="174"/>
      <c r="G251" s="175"/>
      <c r="H251" s="175"/>
      <c r="I251" s="176"/>
      <c r="J251" s="185"/>
      <c r="K251" s="176"/>
      <c r="L251" s="178">
        <f t="shared" si="13"/>
        <v>0</v>
      </c>
      <c r="M251" s="232">
        <f t="shared" si="14"/>
        <v>0</v>
      </c>
      <c r="N251" s="235"/>
    </row>
    <row r="252" spans="1:14" ht="15.75" thickBot="1" x14ac:dyDescent="0.3">
      <c r="A252" s="170" t="str">
        <f t="shared" si="12"/>
        <v/>
      </c>
      <c r="B252" s="171"/>
      <c r="C252" s="171"/>
      <c r="D252" s="181"/>
      <c r="E252" s="173"/>
      <c r="F252" s="174"/>
      <c r="G252" s="175"/>
      <c r="H252" s="175"/>
      <c r="I252" s="176"/>
      <c r="J252" s="185"/>
      <c r="K252" s="176"/>
      <c r="L252" s="178">
        <f t="shared" si="13"/>
        <v>0</v>
      </c>
      <c r="M252" s="232">
        <f t="shared" si="14"/>
        <v>0</v>
      </c>
      <c r="N252" s="235"/>
    </row>
    <row r="253" spans="1:14" ht="15.75" thickBot="1" x14ac:dyDescent="0.3">
      <c r="A253" s="170" t="str">
        <f t="shared" si="12"/>
        <v/>
      </c>
      <c r="B253" s="171"/>
      <c r="C253" s="171"/>
      <c r="D253" s="181"/>
      <c r="E253" s="173"/>
      <c r="F253" s="174"/>
      <c r="G253" s="175"/>
      <c r="H253" s="175"/>
      <c r="I253" s="176"/>
      <c r="J253" s="185"/>
      <c r="K253" s="176"/>
      <c r="L253" s="178">
        <f t="shared" si="13"/>
        <v>0</v>
      </c>
      <c r="M253" s="232">
        <f t="shared" si="14"/>
        <v>0</v>
      </c>
      <c r="N253" s="235"/>
    </row>
    <row r="254" spans="1:14" ht="15.75" thickBot="1" x14ac:dyDescent="0.3">
      <c r="A254" s="170" t="str">
        <f t="shared" si="12"/>
        <v/>
      </c>
      <c r="B254" s="171"/>
      <c r="C254" s="171"/>
      <c r="D254" s="181"/>
      <c r="E254" s="173"/>
      <c r="F254" s="174"/>
      <c r="G254" s="175"/>
      <c r="H254" s="175"/>
      <c r="I254" s="176"/>
      <c r="J254" s="185"/>
      <c r="K254" s="176"/>
      <c r="L254" s="178">
        <f t="shared" si="13"/>
        <v>0</v>
      </c>
      <c r="M254" s="232">
        <f t="shared" si="14"/>
        <v>0</v>
      </c>
      <c r="N254" s="235"/>
    </row>
    <row r="255" spans="1:14" ht="15.75" thickBot="1" x14ac:dyDescent="0.3">
      <c r="A255" s="170" t="str">
        <f t="shared" si="12"/>
        <v/>
      </c>
      <c r="B255" s="171"/>
      <c r="C255" s="171"/>
      <c r="D255" s="181"/>
      <c r="E255" s="173"/>
      <c r="F255" s="174"/>
      <c r="G255" s="175"/>
      <c r="H255" s="175"/>
      <c r="I255" s="176"/>
      <c r="J255" s="185"/>
      <c r="K255" s="176"/>
      <c r="L255" s="178">
        <f t="shared" si="13"/>
        <v>0</v>
      </c>
      <c r="M255" s="232">
        <f t="shared" si="14"/>
        <v>0</v>
      </c>
      <c r="N255" s="235"/>
    </row>
    <row r="256" spans="1:14" ht="15.75" thickBot="1" x14ac:dyDescent="0.3">
      <c r="A256" s="170" t="str">
        <f t="shared" si="12"/>
        <v/>
      </c>
      <c r="B256" s="171"/>
      <c r="C256" s="171"/>
      <c r="D256" s="181"/>
      <c r="E256" s="173"/>
      <c r="F256" s="174"/>
      <c r="G256" s="175"/>
      <c r="H256" s="175"/>
      <c r="I256" s="176"/>
      <c r="J256" s="185"/>
      <c r="K256" s="176"/>
      <c r="L256" s="178">
        <f t="shared" si="13"/>
        <v>0</v>
      </c>
      <c r="M256" s="232">
        <f t="shared" si="14"/>
        <v>0</v>
      </c>
      <c r="N256" s="235"/>
    </row>
    <row r="257" spans="1:14" ht="15.75" thickBot="1" x14ac:dyDescent="0.3">
      <c r="A257" s="170" t="str">
        <f t="shared" si="12"/>
        <v/>
      </c>
      <c r="B257" s="171"/>
      <c r="C257" s="171"/>
      <c r="D257" s="181"/>
      <c r="E257" s="173"/>
      <c r="F257" s="174"/>
      <c r="G257" s="175"/>
      <c r="H257" s="175"/>
      <c r="I257" s="176"/>
      <c r="J257" s="185"/>
      <c r="K257" s="176"/>
      <c r="L257" s="178">
        <f t="shared" si="13"/>
        <v>0</v>
      </c>
      <c r="M257" s="232">
        <f t="shared" si="14"/>
        <v>0</v>
      </c>
      <c r="N257" s="235"/>
    </row>
    <row r="258" spans="1:14" ht="15.75" thickBot="1" x14ac:dyDescent="0.3">
      <c r="A258" s="170" t="str">
        <f t="shared" si="12"/>
        <v/>
      </c>
      <c r="B258" s="171"/>
      <c r="C258" s="171"/>
      <c r="D258" s="181"/>
      <c r="E258" s="173"/>
      <c r="F258" s="174"/>
      <c r="G258" s="175"/>
      <c r="H258" s="175"/>
      <c r="I258" s="176"/>
      <c r="J258" s="185"/>
      <c r="K258" s="176"/>
      <c r="L258" s="178">
        <f t="shared" si="13"/>
        <v>0</v>
      </c>
      <c r="M258" s="232">
        <f t="shared" si="14"/>
        <v>0</v>
      </c>
      <c r="N258" s="235"/>
    </row>
    <row r="259" spans="1:14" ht="15.75" thickBot="1" x14ac:dyDescent="0.3">
      <c r="A259" s="170" t="str">
        <f t="shared" si="12"/>
        <v/>
      </c>
      <c r="B259" s="171"/>
      <c r="C259" s="171"/>
      <c r="D259" s="181"/>
      <c r="E259" s="173"/>
      <c r="F259" s="174"/>
      <c r="G259" s="175"/>
      <c r="H259" s="175"/>
      <c r="I259" s="176"/>
      <c r="J259" s="185"/>
      <c r="K259" s="176"/>
      <c r="L259" s="178">
        <f t="shared" si="13"/>
        <v>0</v>
      </c>
      <c r="M259" s="232">
        <f t="shared" si="14"/>
        <v>0</v>
      </c>
      <c r="N259" s="235"/>
    </row>
    <row r="260" spans="1:14" ht="15.75" thickBot="1" x14ac:dyDescent="0.3">
      <c r="A260" s="170" t="str">
        <f t="shared" si="12"/>
        <v/>
      </c>
      <c r="B260" s="171"/>
      <c r="C260" s="171"/>
      <c r="D260" s="181"/>
      <c r="E260" s="173"/>
      <c r="F260" s="174"/>
      <c r="G260" s="175"/>
      <c r="H260" s="175"/>
      <c r="I260" s="176"/>
      <c r="J260" s="185"/>
      <c r="K260" s="176"/>
      <c r="L260" s="178">
        <f t="shared" si="13"/>
        <v>0</v>
      </c>
      <c r="M260" s="232">
        <f t="shared" si="14"/>
        <v>0</v>
      </c>
      <c r="N260" s="235"/>
    </row>
    <row r="261" spans="1:14" ht="15.75" thickBot="1" x14ac:dyDescent="0.3">
      <c r="A261" s="170" t="str">
        <f t="shared" si="12"/>
        <v/>
      </c>
      <c r="B261" s="171"/>
      <c r="C261" s="171"/>
      <c r="D261" s="181"/>
      <c r="E261" s="173"/>
      <c r="F261" s="174"/>
      <c r="G261" s="175"/>
      <c r="H261" s="175"/>
      <c r="I261" s="176"/>
      <c r="J261" s="185"/>
      <c r="K261" s="176"/>
      <c r="L261" s="178">
        <f t="shared" si="13"/>
        <v>0</v>
      </c>
      <c r="M261" s="232">
        <f t="shared" si="14"/>
        <v>0</v>
      </c>
      <c r="N261" s="235"/>
    </row>
    <row r="262" spans="1:14" ht="15.75" thickBot="1" x14ac:dyDescent="0.3">
      <c r="A262" s="170" t="str">
        <f t="shared" si="12"/>
        <v/>
      </c>
      <c r="B262" s="171"/>
      <c r="C262" s="171"/>
      <c r="D262" s="181"/>
      <c r="E262" s="173"/>
      <c r="F262" s="174"/>
      <c r="G262" s="175"/>
      <c r="H262" s="175"/>
      <c r="I262" s="176"/>
      <c r="J262" s="185"/>
      <c r="K262" s="176"/>
      <c r="L262" s="178">
        <f t="shared" si="13"/>
        <v>0</v>
      </c>
      <c r="M262" s="232">
        <f t="shared" si="14"/>
        <v>0</v>
      </c>
      <c r="N262" s="235"/>
    </row>
    <row r="263" spans="1:14" ht="15.75" thickBot="1" x14ac:dyDescent="0.3">
      <c r="A263" s="170" t="str">
        <f t="shared" si="12"/>
        <v/>
      </c>
      <c r="B263" s="171"/>
      <c r="C263" s="171"/>
      <c r="D263" s="181"/>
      <c r="E263" s="173"/>
      <c r="F263" s="174"/>
      <c r="G263" s="175"/>
      <c r="H263" s="175"/>
      <c r="I263" s="176"/>
      <c r="J263" s="185"/>
      <c r="K263" s="176"/>
      <c r="L263" s="178">
        <f t="shared" si="13"/>
        <v>0</v>
      </c>
      <c r="M263" s="232">
        <f t="shared" si="14"/>
        <v>0</v>
      </c>
      <c r="N263" s="235"/>
    </row>
    <row r="264" spans="1:14" ht="15.75" thickBot="1" x14ac:dyDescent="0.3">
      <c r="A264" s="170" t="str">
        <f t="shared" si="12"/>
        <v/>
      </c>
      <c r="B264" s="171"/>
      <c r="C264" s="171"/>
      <c r="D264" s="181"/>
      <c r="E264" s="173"/>
      <c r="F264" s="174"/>
      <c r="G264" s="175"/>
      <c r="H264" s="175"/>
      <c r="I264" s="176"/>
      <c r="J264" s="185"/>
      <c r="K264" s="176"/>
      <c r="L264" s="178">
        <f t="shared" si="13"/>
        <v>0</v>
      </c>
      <c r="M264" s="232">
        <f t="shared" si="14"/>
        <v>0</v>
      </c>
      <c r="N264" s="235"/>
    </row>
    <row r="265" spans="1:14" ht="15.75" thickBot="1" x14ac:dyDescent="0.3">
      <c r="A265" s="170" t="str">
        <f t="shared" si="12"/>
        <v/>
      </c>
      <c r="B265" s="171"/>
      <c r="C265" s="171"/>
      <c r="D265" s="181"/>
      <c r="E265" s="173"/>
      <c r="F265" s="174"/>
      <c r="G265" s="175"/>
      <c r="H265" s="175"/>
      <c r="I265" s="176"/>
      <c r="J265" s="185"/>
      <c r="K265" s="176"/>
      <c r="L265" s="178">
        <f t="shared" si="13"/>
        <v>0</v>
      </c>
      <c r="M265" s="232">
        <f t="shared" si="14"/>
        <v>0</v>
      </c>
      <c r="N265" s="235"/>
    </row>
    <row r="266" spans="1:14" ht="15.75" thickBot="1" x14ac:dyDescent="0.3">
      <c r="A266" s="170" t="str">
        <f t="shared" si="12"/>
        <v/>
      </c>
      <c r="B266" s="171"/>
      <c r="C266" s="171"/>
      <c r="D266" s="181"/>
      <c r="E266" s="173"/>
      <c r="F266" s="174"/>
      <c r="G266" s="175"/>
      <c r="H266" s="175"/>
      <c r="I266" s="176"/>
      <c r="J266" s="185"/>
      <c r="K266" s="176"/>
      <c r="L266" s="178">
        <f t="shared" si="13"/>
        <v>0</v>
      </c>
      <c r="M266" s="232">
        <f t="shared" si="14"/>
        <v>0</v>
      </c>
      <c r="N266" s="235"/>
    </row>
    <row r="267" spans="1:14" ht="15.75" thickBot="1" x14ac:dyDescent="0.3">
      <c r="A267" s="170" t="str">
        <f t="shared" si="12"/>
        <v/>
      </c>
      <c r="B267" s="171"/>
      <c r="C267" s="171"/>
      <c r="D267" s="181"/>
      <c r="E267" s="173"/>
      <c r="F267" s="174"/>
      <c r="G267" s="175"/>
      <c r="H267" s="175"/>
      <c r="I267" s="176"/>
      <c r="J267" s="185"/>
      <c r="K267" s="176"/>
      <c r="L267" s="178">
        <f t="shared" si="13"/>
        <v>0</v>
      </c>
      <c r="M267" s="232">
        <f t="shared" si="14"/>
        <v>0</v>
      </c>
      <c r="N267" s="235"/>
    </row>
    <row r="268" spans="1:14" ht="15.75" thickBot="1" x14ac:dyDescent="0.3">
      <c r="A268" s="170" t="str">
        <f t="shared" si="12"/>
        <v/>
      </c>
      <c r="B268" s="171"/>
      <c r="C268" s="171"/>
      <c r="D268" s="181"/>
      <c r="E268" s="173"/>
      <c r="F268" s="174"/>
      <c r="G268" s="175"/>
      <c r="H268" s="175"/>
      <c r="I268" s="176"/>
      <c r="J268" s="185"/>
      <c r="K268" s="176"/>
      <c r="L268" s="178">
        <f t="shared" si="13"/>
        <v>0</v>
      </c>
      <c r="M268" s="232">
        <f t="shared" si="14"/>
        <v>0</v>
      </c>
      <c r="N268" s="235"/>
    </row>
    <row r="269" spans="1:14" ht="15.75" thickBot="1" x14ac:dyDescent="0.3">
      <c r="A269" s="170" t="str">
        <f t="shared" si="12"/>
        <v/>
      </c>
      <c r="B269" s="171"/>
      <c r="C269" s="171"/>
      <c r="D269" s="181"/>
      <c r="E269" s="173"/>
      <c r="F269" s="174"/>
      <c r="G269" s="175"/>
      <c r="H269" s="175"/>
      <c r="I269" s="176"/>
      <c r="J269" s="185"/>
      <c r="K269" s="176"/>
      <c r="L269" s="178">
        <f t="shared" si="13"/>
        <v>0</v>
      </c>
      <c r="M269" s="232">
        <f t="shared" si="14"/>
        <v>0</v>
      </c>
      <c r="N269" s="235"/>
    </row>
    <row r="270" spans="1:14" ht="15.75" thickBot="1" x14ac:dyDescent="0.3">
      <c r="A270" s="170" t="str">
        <f t="shared" si="12"/>
        <v/>
      </c>
      <c r="B270" s="171"/>
      <c r="C270" s="171"/>
      <c r="D270" s="181"/>
      <c r="E270" s="173"/>
      <c r="F270" s="174"/>
      <c r="G270" s="175"/>
      <c r="H270" s="175"/>
      <c r="I270" s="176"/>
      <c r="J270" s="185"/>
      <c r="K270" s="176"/>
      <c r="L270" s="178">
        <f t="shared" si="13"/>
        <v>0</v>
      </c>
      <c r="M270" s="232">
        <f t="shared" si="14"/>
        <v>0</v>
      </c>
      <c r="N270" s="235"/>
    </row>
    <row r="271" spans="1:14" ht="15.75" thickBot="1" x14ac:dyDescent="0.3">
      <c r="A271" s="170" t="str">
        <f t="shared" si="12"/>
        <v/>
      </c>
      <c r="B271" s="171"/>
      <c r="C271" s="171"/>
      <c r="D271" s="181"/>
      <c r="E271" s="173"/>
      <c r="F271" s="174"/>
      <c r="G271" s="175"/>
      <c r="H271" s="175"/>
      <c r="I271" s="176"/>
      <c r="J271" s="185"/>
      <c r="K271" s="176"/>
      <c r="L271" s="178">
        <f t="shared" si="13"/>
        <v>0</v>
      </c>
      <c r="M271" s="232">
        <f t="shared" si="14"/>
        <v>0</v>
      </c>
      <c r="N271" s="235"/>
    </row>
    <row r="272" spans="1:14" ht="15.75" thickBot="1" x14ac:dyDescent="0.3">
      <c r="A272" s="170" t="str">
        <f t="shared" si="12"/>
        <v/>
      </c>
      <c r="B272" s="171"/>
      <c r="C272" s="171"/>
      <c r="D272" s="181"/>
      <c r="E272" s="173"/>
      <c r="F272" s="174"/>
      <c r="G272" s="175"/>
      <c r="H272" s="175"/>
      <c r="I272" s="176"/>
      <c r="J272" s="185"/>
      <c r="K272" s="176"/>
      <c r="L272" s="178">
        <f t="shared" si="13"/>
        <v>0</v>
      </c>
      <c r="M272" s="232">
        <f t="shared" si="14"/>
        <v>0</v>
      </c>
      <c r="N272" s="235"/>
    </row>
    <row r="273" spans="1:14" ht="15.75" thickBot="1" x14ac:dyDescent="0.3">
      <c r="A273" s="170" t="str">
        <f t="shared" si="12"/>
        <v/>
      </c>
      <c r="B273" s="171"/>
      <c r="C273" s="171"/>
      <c r="D273" s="181"/>
      <c r="E273" s="173"/>
      <c r="F273" s="174"/>
      <c r="G273" s="175"/>
      <c r="H273" s="175"/>
      <c r="I273" s="176"/>
      <c r="J273" s="185"/>
      <c r="K273" s="176"/>
      <c r="L273" s="178">
        <f t="shared" si="13"/>
        <v>0</v>
      </c>
      <c r="M273" s="232">
        <f t="shared" si="14"/>
        <v>0</v>
      </c>
      <c r="N273" s="235"/>
    </row>
    <row r="274" spans="1:14" ht="15.75" thickBot="1" x14ac:dyDescent="0.3">
      <c r="A274" s="170" t="str">
        <f t="shared" si="12"/>
        <v/>
      </c>
      <c r="B274" s="171"/>
      <c r="C274" s="171"/>
      <c r="D274" s="181"/>
      <c r="E274" s="173"/>
      <c r="F274" s="174"/>
      <c r="G274" s="175"/>
      <c r="H274" s="175"/>
      <c r="I274" s="176"/>
      <c r="J274" s="185"/>
      <c r="K274" s="176"/>
      <c r="L274" s="178">
        <f t="shared" si="13"/>
        <v>0</v>
      </c>
      <c r="M274" s="232">
        <f t="shared" si="14"/>
        <v>0</v>
      </c>
      <c r="N274" s="235"/>
    </row>
    <row r="275" spans="1:14" ht="15.75" thickBot="1" x14ac:dyDescent="0.3">
      <c r="A275" s="170" t="str">
        <f t="shared" si="12"/>
        <v/>
      </c>
      <c r="B275" s="171"/>
      <c r="C275" s="171"/>
      <c r="D275" s="181"/>
      <c r="E275" s="173"/>
      <c r="F275" s="174"/>
      <c r="G275" s="175"/>
      <c r="H275" s="175"/>
      <c r="I275" s="176"/>
      <c r="J275" s="185"/>
      <c r="K275" s="176"/>
      <c r="L275" s="178">
        <f t="shared" si="13"/>
        <v>0</v>
      </c>
      <c r="M275" s="232">
        <f t="shared" si="14"/>
        <v>0</v>
      </c>
      <c r="N275" s="235"/>
    </row>
    <row r="276" spans="1:14" ht="15.75" thickBot="1" x14ac:dyDescent="0.3">
      <c r="A276" s="170" t="str">
        <f t="shared" si="12"/>
        <v/>
      </c>
      <c r="B276" s="171"/>
      <c r="C276" s="171"/>
      <c r="D276" s="181"/>
      <c r="E276" s="173"/>
      <c r="F276" s="174"/>
      <c r="G276" s="175"/>
      <c r="H276" s="175"/>
      <c r="I276" s="176"/>
      <c r="J276" s="185"/>
      <c r="K276" s="176"/>
      <c r="L276" s="178">
        <f t="shared" si="13"/>
        <v>0</v>
      </c>
      <c r="M276" s="232">
        <f t="shared" si="14"/>
        <v>0</v>
      </c>
      <c r="N276" s="235"/>
    </row>
    <row r="277" spans="1:14" ht="15.75" thickBot="1" x14ac:dyDescent="0.3">
      <c r="A277" s="170" t="str">
        <f t="shared" si="12"/>
        <v/>
      </c>
      <c r="B277" s="171"/>
      <c r="C277" s="171"/>
      <c r="D277" s="181"/>
      <c r="E277" s="173"/>
      <c r="F277" s="174"/>
      <c r="G277" s="175"/>
      <c r="H277" s="175"/>
      <c r="I277" s="176"/>
      <c r="J277" s="185"/>
      <c r="K277" s="176"/>
      <c r="L277" s="178">
        <f t="shared" si="13"/>
        <v>0</v>
      </c>
      <c r="M277" s="232">
        <f t="shared" si="14"/>
        <v>0</v>
      </c>
      <c r="N277" s="235"/>
    </row>
    <row r="278" spans="1:14" ht="15.75" thickBot="1" x14ac:dyDescent="0.3">
      <c r="A278" s="170" t="str">
        <f t="shared" si="12"/>
        <v/>
      </c>
      <c r="B278" s="171"/>
      <c r="C278" s="171"/>
      <c r="D278" s="181"/>
      <c r="E278" s="173"/>
      <c r="F278" s="174"/>
      <c r="G278" s="175"/>
      <c r="H278" s="175"/>
      <c r="I278" s="176"/>
      <c r="J278" s="185"/>
      <c r="K278" s="176"/>
      <c r="L278" s="178">
        <f t="shared" si="13"/>
        <v>0</v>
      </c>
      <c r="M278" s="232">
        <f t="shared" si="14"/>
        <v>0</v>
      </c>
      <c r="N278" s="235"/>
    </row>
    <row r="279" spans="1:14" ht="15.75" thickBot="1" x14ac:dyDescent="0.3">
      <c r="A279" s="170" t="str">
        <f t="shared" si="12"/>
        <v/>
      </c>
      <c r="B279" s="171"/>
      <c r="C279" s="171"/>
      <c r="D279" s="181"/>
      <c r="E279" s="173"/>
      <c r="F279" s="174"/>
      <c r="G279" s="175"/>
      <c r="H279" s="175"/>
      <c r="I279" s="176"/>
      <c r="J279" s="185"/>
      <c r="K279" s="176"/>
      <c r="L279" s="178">
        <f t="shared" si="13"/>
        <v>0</v>
      </c>
      <c r="M279" s="232">
        <f t="shared" si="14"/>
        <v>0</v>
      </c>
      <c r="N279" s="235"/>
    </row>
    <row r="280" spans="1:14" ht="15.75" thickBot="1" x14ac:dyDescent="0.3">
      <c r="A280" s="170" t="str">
        <f t="shared" si="12"/>
        <v/>
      </c>
      <c r="B280" s="171"/>
      <c r="C280" s="171"/>
      <c r="D280" s="181"/>
      <c r="E280" s="173"/>
      <c r="F280" s="174"/>
      <c r="G280" s="175"/>
      <c r="H280" s="175"/>
      <c r="I280" s="176"/>
      <c r="J280" s="185"/>
      <c r="K280" s="176"/>
      <c r="L280" s="178">
        <f t="shared" si="13"/>
        <v>0</v>
      </c>
      <c r="M280" s="232">
        <f t="shared" si="14"/>
        <v>0</v>
      </c>
      <c r="N280" s="235"/>
    </row>
    <row r="281" spans="1:14" ht="15.75" thickBot="1" x14ac:dyDescent="0.3">
      <c r="A281" s="170" t="str">
        <f t="shared" si="12"/>
        <v/>
      </c>
      <c r="B281" s="171"/>
      <c r="C281" s="171"/>
      <c r="D281" s="181"/>
      <c r="E281" s="173"/>
      <c r="F281" s="174"/>
      <c r="G281" s="175"/>
      <c r="H281" s="175"/>
      <c r="I281" s="176"/>
      <c r="J281" s="185"/>
      <c r="K281" s="176"/>
      <c r="L281" s="178">
        <f t="shared" si="13"/>
        <v>0</v>
      </c>
      <c r="M281" s="232">
        <f t="shared" si="14"/>
        <v>0</v>
      </c>
      <c r="N281" s="235"/>
    </row>
    <row r="282" spans="1:14" ht="15.75" thickBot="1" x14ac:dyDescent="0.3">
      <c r="A282" s="170" t="str">
        <f t="shared" si="12"/>
        <v/>
      </c>
      <c r="B282" s="171"/>
      <c r="C282" s="171"/>
      <c r="D282" s="181"/>
      <c r="E282" s="173"/>
      <c r="F282" s="174"/>
      <c r="G282" s="175"/>
      <c r="H282" s="175"/>
      <c r="I282" s="176"/>
      <c r="J282" s="185"/>
      <c r="K282" s="176"/>
      <c r="L282" s="178">
        <f t="shared" si="13"/>
        <v>0</v>
      </c>
      <c r="M282" s="232">
        <f t="shared" si="14"/>
        <v>0</v>
      </c>
      <c r="N282" s="235"/>
    </row>
    <row r="283" spans="1:14" ht="15.75" thickBot="1" x14ac:dyDescent="0.3">
      <c r="A283" s="170" t="str">
        <f t="shared" si="12"/>
        <v/>
      </c>
      <c r="B283" s="171"/>
      <c r="C283" s="171"/>
      <c r="D283" s="181"/>
      <c r="E283" s="173"/>
      <c r="F283" s="174"/>
      <c r="G283" s="175"/>
      <c r="H283" s="175"/>
      <c r="I283" s="176"/>
      <c r="J283" s="185"/>
      <c r="K283" s="176"/>
      <c r="L283" s="178">
        <f t="shared" si="13"/>
        <v>0</v>
      </c>
      <c r="M283" s="232">
        <f t="shared" si="14"/>
        <v>0</v>
      </c>
      <c r="N283" s="235"/>
    </row>
    <row r="284" spans="1:14" ht="15.75" thickBot="1" x14ac:dyDescent="0.3">
      <c r="A284" s="170" t="str">
        <f t="shared" si="12"/>
        <v/>
      </c>
      <c r="B284" s="171"/>
      <c r="C284" s="171"/>
      <c r="D284" s="181"/>
      <c r="E284" s="173"/>
      <c r="F284" s="174"/>
      <c r="G284" s="175"/>
      <c r="H284" s="175"/>
      <c r="I284" s="176"/>
      <c r="J284" s="185"/>
      <c r="K284" s="176"/>
      <c r="L284" s="178">
        <f t="shared" si="13"/>
        <v>0</v>
      </c>
      <c r="M284" s="232">
        <f t="shared" si="14"/>
        <v>0</v>
      </c>
      <c r="N284" s="235"/>
    </row>
    <row r="285" spans="1:14" ht="15.75" thickBot="1" x14ac:dyDescent="0.3">
      <c r="A285" s="170" t="str">
        <f t="shared" si="12"/>
        <v/>
      </c>
      <c r="B285" s="171"/>
      <c r="C285" s="171"/>
      <c r="D285" s="181"/>
      <c r="E285" s="173"/>
      <c r="F285" s="174"/>
      <c r="G285" s="175"/>
      <c r="H285" s="175"/>
      <c r="I285" s="176"/>
      <c r="J285" s="185"/>
      <c r="K285" s="176"/>
      <c r="L285" s="178">
        <f t="shared" si="13"/>
        <v>0</v>
      </c>
      <c r="M285" s="232">
        <f t="shared" si="14"/>
        <v>0</v>
      </c>
      <c r="N285" s="235"/>
    </row>
    <row r="286" spans="1:14" ht="15.75" thickBot="1" x14ac:dyDescent="0.3">
      <c r="A286" s="170" t="str">
        <f t="shared" si="12"/>
        <v/>
      </c>
      <c r="B286" s="171"/>
      <c r="C286" s="171"/>
      <c r="D286" s="181"/>
      <c r="E286" s="173"/>
      <c r="F286" s="174"/>
      <c r="G286" s="175"/>
      <c r="H286" s="175"/>
      <c r="I286" s="176"/>
      <c r="J286" s="185"/>
      <c r="K286" s="176"/>
      <c r="L286" s="178">
        <f t="shared" si="13"/>
        <v>0</v>
      </c>
      <c r="M286" s="232">
        <f t="shared" si="14"/>
        <v>0</v>
      </c>
      <c r="N286" s="235"/>
    </row>
    <row r="287" spans="1:14" ht="15.75" thickBot="1" x14ac:dyDescent="0.3">
      <c r="A287" s="170" t="str">
        <f t="shared" si="12"/>
        <v/>
      </c>
      <c r="B287" s="171"/>
      <c r="C287" s="171"/>
      <c r="D287" s="181"/>
      <c r="E287" s="173"/>
      <c r="F287" s="174"/>
      <c r="G287" s="175"/>
      <c r="H287" s="175"/>
      <c r="I287" s="176"/>
      <c r="J287" s="185"/>
      <c r="K287" s="176"/>
      <c r="L287" s="178">
        <f t="shared" si="13"/>
        <v>0</v>
      </c>
      <c r="M287" s="232">
        <f t="shared" si="14"/>
        <v>0</v>
      </c>
      <c r="N287" s="235"/>
    </row>
    <row r="288" spans="1:14" ht="15.75" thickBot="1" x14ac:dyDescent="0.3">
      <c r="A288" s="170" t="str">
        <f t="shared" si="12"/>
        <v/>
      </c>
      <c r="B288" s="171"/>
      <c r="C288" s="171"/>
      <c r="D288" s="181"/>
      <c r="E288" s="173"/>
      <c r="F288" s="174"/>
      <c r="G288" s="175"/>
      <c r="H288" s="175"/>
      <c r="I288" s="176"/>
      <c r="J288" s="185"/>
      <c r="K288" s="176"/>
      <c r="L288" s="178">
        <f t="shared" si="13"/>
        <v>0</v>
      </c>
      <c r="M288" s="232">
        <f t="shared" si="14"/>
        <v>0</v>
      </c>
      <c r="N288" s="235"/>
    </row>
    <row r="289" spans="1:14" ht="15.75" thickBot="1" x14ac:dyDescent="0.3">
      <c r="A289" s="170" t="str">
        <f t="shared" si="12"/>
        <v/>
      </c>
      <c r="B289" s="171"/>
      <c r="C289" s="171"/>
      <c r="D289" s="181"/>
      <c r="E289" s="173"/>
      <c r="F289" s="174"/>
      <c r="G289" s="175"/>
      <c r="H289" s="175"/>
      <c r="I289" s="176"/>
      <c r="J289" s="185"/>
      <c r="K289" s="176"/>
      <c r="L289" s="178">
        <f t="shared" si="13"/>
        <v>0</v>
      </c>
      <c r="M289" s="232">
        <f t="shared" si="14"/>
        <v>0</v>
      </c>
      <c r="N289" s="235"/>
    </row>
    <row r="290" spans="1:14" ht="15.75" thickBot="1" x14ac:dyDescent="0.3">
      <c r="A290" s="170" t="str">
        <f t="shared" si="12"/>
        <v/>
      </c>
      <c r="B290" s="171"/>
      <c r="C290" s="171"/>
      <c r="D290" s="181"/>
      <c r="E290" s="173"/>
      <c r="F290" s="174"/>
      <c r="G290" s="175"/>
      <c r="H290" s="175"/>
      <c r="I290" s="176"/>
      <c r="J290" s="185"/>
      <c r="K290" s="176"/>
      <c r="L290" s="178">
        <f t="shared" si="13"/>
        <v>0</v>
      </c>
      <c r="M290" s="232">
        <f t="shared" si="14"/>
        <v>0</v>
      </c>
      <c r="N290" s="235"/>
    </row>
    <row r="291" spans="1:14" ht="15.75" thickBot="1" x14ac:dyDescent="0.3">
      <c r="A291" s="170" t="str">
        <f t="shared" si="12"/>
        <v/>
      </c>
      <c r="B291" s="171"/>
      <c r="C291" s="171"/>
      <c r="D291" s="181"/>
      <c r="E291" s="173"/>
      <c r="F291" s="174"/>
      <c r="G291" s="175"/>
      <c r="H291" s="175"/>
      <c r="I291" s="176"/>
      <c r="J291" s="185"/>
      <c r="K291" s="176"/>
      <c r="L291" s="178">
        <f t="shared" si="13"/>
        <v>0</v>
      </c>
      <c r="M291" s="232">
        <f t="shared" si="14"/>
        <v>0</v>
      </c>
      <c r="N291" s="235"/>
    </row>
    <row r="292" spans="1:14" ht="15.75" thickBot="1" x14ac:dyDescent="0.3">
      <c r="A292" s="170" t="str">
        <f t="shared" si="12"/>
        <v/>
      </c>
      <c r="B292" s="171"/>
      <c r="C292" s="171"/>
      <c r="D292" s="181"/>
      <c r="E292" s="173"/>
      <c r="F292" s="174"/>
      <c r="G292" s="175"/>
      <c r="H292" s="175"/>
      <c r="I292" s="176"/>
      <c r="J292" s="185"/>
      <c r="K292" s="176"/>
      <c r="L292" s="178">
        <f t="shared" si="13"/>
        <v>0</v>
      </c>
      <c r="M292" s="232">
        <f t="shared" si="14"/>
        <v>0</v>
      </c>
      <c r="N292" s="235"/>
    </row>
    <row r="293" spans="1:14" ht="15.75" thickBot="1" x14ac:dyDescent="0.3">
      <c r="A293" s="170" t="str">
        <f t="shared" si="12"/>
        <v/>
      </c>
      <c r="B293" s="171"/>
      <c r="C293" s="171"/>
      <c r="D293" s="181"/>
      <c r="E293" s="173"/>
      <c r="F293" s="174"/>
      <c r="G293" s="175"/>
      <c r="H293" s="175"/>
      <c r="I293" s="176"/>
      <c r="J293" s="185"/>
      <c r="K293" s="176"/>
      <c r="L293" s="178">
        <f t="shared" si="13"/>
        <v>0</v>
      </c>
      <c r="M293" s="232">
        <f t="shared" si="14"/>
        <v>0</v>
      </c>
      <c r="N293" s="235"/>
    </row>
    <row r="294" spans="1:14" ht="15.75" thickBot="1" x14ac:dyDescent="0.3">
      <c r="A294" s="170" t="str">
        <f t="shared" si="12"/>
        <v/>
      </c>
      <c r="B294" s="171"/>
      <c r="C294" s="171"/>
      <c r="D294" s="181"/>
      <c r="E294" s="173"/>
      <c r="F294" s="174"/>
      <c r="G294" s="175"/>
      <c r="H294" s="175"/>
      <c r="I294" s="176"/>
      <c r="J294" s="185"/>
      <c r="K294" s="176"/>
      <c r="L294" s="178">
        <f t="shared" si="13"/>
        <v>0</v>
      </c>
      <c r="M294" s="232">
        <f t="shared" si="14"/>
        <v>0</v>
      </c>
      <c r="N294" s="235"/>
    </row>
    <row r="295" spans="1:14" ht="15.75" thickBot="1" x14ac:dyDescent="0.3">
      <c r="A295" s="170" t="str">
        <f t="shared" si="12"/>
        <v/>
      </c>
      <c r="B295" s="171"/>
      <c r="C295" s="171"/>
      <c r="D295" s="181"/>
      <c r="E295" s="173"/>
      <c r="F295" s="174"/>
      <c r="G295" s="175"/>
      <c r="H295" s="175"/>
      <c r="I295" s="176"/>
      <c r="J295" s="185"/>
      <c r="K295" s="176"/>
      <c r="L295" s="178">
        <f t="shared" si="13"/>
        <v>0</v>
      </c>
      <c r="M295" s="232">
        <f t="shared" si="14"/>
        <v>0</v>
      </c>
      <c r="N295" s="235"/>
    </row>
    <row r="296" spans="1:14" ht="15.75" thickBot="1" x14ac:dyDescent="0.3">
      <c r="A296" s="170" t="str">
        <f t="shared" si="12"/>
        <v/>
      </c>
      <c r="B296" s="171"/>
      <c r="C296" s="171"/>
      <c r="D296" s="181"/>
      <c r="E296" s="173"/>
      <c r="F296" s="174"/>
      <c r="G296" s="175"/>
      <c r="H296" s="175"/>
      <c r="I296" s="176"/>
      <c r="J296" s="185"/>
      <c r="K296" s="176"/>
      <c r="L296" s="178">
        <f t="shared" si="13"/>
        <v>0</v>
      </c>
      <c r="M296" s="232">
        <f t="shared" si="14"/>
        <v>0</v>
      </c>
      <c r="N296" s="235"/>
    </row>
    <row r="297" spans="1:14" ht="15.75" thickBot="1" x14ac:dyDescent="0.3">
      <c r="A297" s="170" t="str">
        <f t="shared" si="12"/>
        <v/>
      </c>
      <c r="B297" s="171"/>
      <c r="C297" s="171"/>
      <c r="D297" s="181"/>
      <c r="E297" s="173"/>
      <c r="F297" s="174"/>
      <c r="G297" s="175"/>
      <c r="H297" s="175"/>
      <c r="I297" s="176"/>
      <c r="J297" s="185"/>
      <c r="K297" s="176"/>
      <c r="L297" s="178">
        <f t="shared" si="13"/>
        <v>0</v>
      </c>
      <c r="M297" s="232">
        <f t="shared" si="14"/>
        <v>0</v>
      </c>
      <c r="N297" s="235"/>
    </row>
    <row r="298" spans="1:14" ht="15.75" thickBot="1" x14ac:dyDescent="0.3">
      <c r="A298" s="170" t="str">
        <f t="shared" si="12"/>
        <v/>
      </c>
      <c r="B298" s="171"/>
      <c r="C298" s="171"/>
      <c r="D298" s="181"/>
      <c r="E298" s="173"/>
      <c r="F298" s="174"/>
      <c r="G298" s="175"/>
      <c r="H298" s="175"/>
      <c r="I298" s="176"/>
      <c r="J298" s="185"/>
      <c r="K298" s="176"/>
      <c r="L298" s="178">
        <f t="shared" si="13"/>
        <v>0</v>
      </c>
      <c r="M298" s="232">
        <f t="shared" si="14"/>
        <v>0</v>
      </c>
      <c r="N298" s="235"/>
    </row>
    <row r="299" spans="1:14" ht="15.75" thickBot="1" x14ac:dyDescent="0.3">
      <c r="A299" s="170" t="str">
        <f t="shared" si="12"/>
        <v/>
      </c>
      <c r="B299" s="171"/>
      <c r="C299" s="171"/>
      <c r="D299" s="181"/>
      <c r="E299" s="173"/>
      <c r="F299" s="174"/>
      <c r="G299" s="175"/>
      <c r="H299" s="175"/>
      <c r="I299" s="176"/>
      <c r="J299" s="185"/>
      <c r="K299" s="176"/>
      <c r="L299" s="178">
        <f t="shared" si="13"/>
        <v>0</v>
      </c>
      <c r="M299" s="232">
        <f t="shared" si="14"/>
        <v>0</v>
      </c>
      <c r="N299" s="235"/>
    </row>
    <row r="300" spans="1:14" ht="15.75" thickBot="1" x14ac:dyDescent="0.3">
      <c r="A300" s="170" t="str">
        <f t="shared" si="12"/>
        <v/>
      </c>
      <c r="B300" s="171"/>
      <c r="C300" s="171"/>
      <c r="D300" s="181"/>
      <c r="E300" s="173"/>
      <c r="F300" s="174"/>
      <c r="G300" s="175"/>
      <c r="H300" s="175"/>
      <c r="I300" s="176"/>
      <c r="J300" s="185"/>
      <c r="K300" s="176"/>
      <c r="L300" s="178">
        <f t="shared" si="13"/>
        <v>0</v>
      </c>
      <c r="M300" s="232">
        <f t="shared" si="14"/>
        <v>0</v>
      </c>
      <c r="N300" s="235"/>
    </row>
    <row r="301" spans="1:14" ht="15.75" thickBot="1" x14ac:dyDescent="0.3">
      <c r="A301" s="170" t="str">
        <f t="shared" si="12"/>
        <v/>
      </c>
      <c r="B301" s="171"/>
      <c r="C301" s="171"/>
      <c r="D301" s="181"/>
      <c r="E301" s="173"/>
      <c r="F301" s="174"/>
      <c r="G301" s="175"/>
      <c r="H301" s="175"/>
      <c r="I301" s="176"/>
      <c r="J301" s="185"/>
      <c r="K301" s="176"/>
      <c r="L301" s="178">
        <f t="shared" si="13"/>
        <v>0</v>
      </c>
      <c r="M301" s="232">
        <f t="shared" si="14"/>
        <v>0</v>
      </c>
      <c r="N301" s="235"/>
    </row>
    <row r="302" spans="1:14" ht="15.75" thickBot="1" x14ac:dyDescent="0.3">
      <c r="A302" s="170" t="str">
        <f t="shared" si="12"/>
        <v/>
      </c>
      <c r="B302" s="171"/>
      <c r="C302" s="171"/>
      <c r="D302" s="181"/>
      <c r="E302" s="173"/>
      <c r="F302" s="174"/>
      <c r="G302" s="175"/>
      <c r="H302" s="175"/>
      <c r="I302" s="176"/>
      <c r="J302" s="185"/>
      <c r="K302" s="176"/>
      <c r="L302" s="178">
        <f t="shared" si="13"/>
        <v>0</v>
      </c>
      <c r="M302" s="232">
        <f t="shared" si="14"/>
        <v>0</v>
      </c>
      <c r="N302" s="235"/>
    </row>
    <row r="303" spans="1:14" ht="15.75" thickBot="1" x14ac:dyDescent="0.3">
      <c r="A303" s="170" t="str">
        <f t="shared" si="12"/>
        <v/>
      </c>
      <c r="B303" s="171"/>
      <c r="C303" s="171"/>
      <c r="D303" s="181"/>
      <c r="E303" s="173"/>
      <c r="F303" s="174"/>
      <c r="G303" s="175"/>
      <c r="H303" s="175"/>
      <c r="I303" s="176"/>
      <c r="J303" s="185"/>
      <c r="K303" s="176"/>
      <c r="L303" s="178">
        <f t="shared" si="13"/>
        <v>0</v>
      </c>
      <c r="M303" s="232">
        <f t="shared" si="14"/>
        <v>0</v>
      </c>
      <c r="N303" s="235"/>
    </row>
    <row r="304" spans="1:14" ht="15.75" thickBot="1" x14ac:dyDescent="0.3">
      <c r="A304" s="170" t="str">
        <f t="shared" si="12"/>
        <v/>
      </c>
      <c r="B304" s="171"/>
      <c r="C304" s="171"/>
      <c r="D304" s="181"/>
      <c r="E304" s="173"/>
      <c r="F304" s="174"/>
      <c r="G304" s="175"/>
      <c r="H304" s="175"/>
      <c r="I304" s="176"/>
      <c r="J304" s="185"/>
      <c r="K304" s="176"/>
      <c r="L304" s="178">
        <f t="shared" si="13"/>
        <v>0</v>
      </c>
      <c r="M304" s="232">
        <f t="shared" si="14"/>
        <v>0</v>
      </c>
      <c r="N304" s="235"/>
    </row>
    <row r="305" spans="1:14" ht="15.75" thickBot="1" x14ac:dyDescent="0.3">
      <c r="A305" s="170" t="str">
        <f t="shared" ref="A305:A368" si="15">IF(F305 = "", "", IF(F305 = "53", "TAS", "TAS ICM"))</f>
        <v/>
      </c>
      <c r="B305" s="171"/>
      <c r="C305" s="171"/>
      <c r="D305" s="181"/>
      <c r="E305" s="173"/>
      <c r="F305" s="174"/>
      <c r="G305" s="175"/>
      <c r="H305" s="175"/>
      <c r="I305" s="176"/>
      <c r="J305" s="185"/>
      <c r="K305" s="176"/>
      <c r="L305" s="178">
        <f t="shared" ref="L305:L368" si="16">MAX(0, J305 - K305)</f>
        <v>0</v>
      </c>
      <c r="M305" s="232">
        <f t="shared" ref="M305:M368" si="17">L305</f>
        <v>0</v>
      </c>
      <c r="N305" s="235"/>
    </row>
    <row r="306" spans="1:14" ht="15.75" thickBot="1" x14ac:dyDescent="0.3">
      <c r="A306" s="170" t="str">
        <f t="shared" si="15"/>
        <v/>
      </c>
      <c r="B306" s="171"/>
      <c r="C306" s="171"/>
      <c r="D306" s="181"/>
      <c r="E306" s="173"/>
      <c r="F306" s="174"/>
      <c r="G306" s="175"/>
      <c r="H306" s="175"/>
      <c r="I306" s="176"/>
      <c r="J306" s="185"/>
      <c r="K306" s="176"/>
      <c r="L306" s="178">
        <f t="shared" si="16"/>
        <v>0</v>
      </c>
      <c r="M306" s="232">
        <f t="shared" si="17"/>
        <v>0</v>
      </c>
      <c r="N306" s="235"/>
    </row>
    <row r="307" spans="1:14" ht="15.75" thickBot="1" x14ac:dyDescent="0.3">
      <c r="A307" s="170" t="str">
        <f t="shared" si="15"/>
        <v/>
      </c>
      <c r="B307" s="171"/>
      <c r="C307" s="171"/>
      <c r="D307" s="181"/>
      <c r="E307" s="173"/>
      <c r="F307" s="174"/>
      <c r="G307" s="175"/>
      <c r="H307" s="175"/>
      <c r="I307" s="176"/>
      <c r="J307" s="185"/>
      <c r="K307" s="176"/>
      <c r="L307" s="178">
        <f t="shared" si="16"/>
        <v>0</v>
      </c>
      <c r="M307" s="232">
        <f t="shared" si="17"/>
        <v>0</v>
      </c>
      <c r="N307" s="235"/>
    </row>
    <row r="308" spans="1:14" ht="15.75" thickBot="1" x14ac:dyDescent="0.3">
      <c r="A308" s="170" t="str">
        <f t="shared" si="15"/>
        <v/>
      </c>
      <c r="B308" s="171"/>
      <c r="C308" s="171"/>
      <c r="D308" s="181"/>
      <c r="E308" s="173"/>
      <c r="F308" s="174"/>
      <c r="G308" s="175"/>
      <c r="H308" s="175"/>
      <c r="I308" s="176"/>
      <c r="J308" s="185"/>
      <c r="K308" s="176"/>
      <c r="L308" s="178">
        <f t="shared" si="16"/>
        <v>0</v>
      </c>
      <c r="M308" s="232">
        <f t="shared" si="17"/>
        <v>0</v>
      </c>
      <c r="N308" s="235"/>
    </row>
    <row r="309" spans="1:14" ht="15.75" thickBot="1" x14ac:dyDescent="0.3">
      <c r="A309" s="170" t="str">
        <f t="shared" si="15"/>
        <v/>
      </c>
      <c r="B309" s="171"/>
      <c r="C309" s="171"/>
      <c r="D309" s="181"/>
      <c r="E309" s="173"/>
      <c r="F309" s="174"/>
      <c r="G309" s="175"/>
      <c r="H309" s="175"/>
      <c r="I309" s="176"/>
      <c r="J309" s="185"/>
      <c r="K309" s="176"/>
      <c r="L309" s="178">
        <f t="shared" si="16"/>
        <v>0</v>
      </c>
      <c r="M309" s="232">
        <f t="shared" si="17"/>
        <v>0</v>
      </c>
      <c r="N309" s="235"/>
    </row>
    <row r="310" spans="1:14" ht="15.75" thickBot="1" x14ac:dyDescent="0.3">
      <c r="A310" s="170" t="str">
        <f t="shared" si="15"/>
        <v/>
      </c>
      <c r="B310" s="171"/>
      <c r="C310" s="171"/>
      <c r="D310" s="181"/>
      <c r="E310" s="173"/>
      <c r="F310" s="174"/>
      <c r="G310" s="175"/>
      <c r="H310" s="175"/>
      <c r="I310" s="176"/>
      <c r="J310" s="185"/>
      <c r="K310" s="176"/>
      <c r="L310" s="178">
        <f t="shared" si="16"/>
        <v>0</v>
      </c>
      <c r="M310" s="232">
        <f t="shared" si="17"/>
        <v>0</v>
      </c>
      <c r="N310" s="235"/>
    </row>
    <row r="311" spans="1:14" ht="15.75" thickBot="1" x14ac:dyDescent="0.3">
      <c r="A311" s="170" t="str">
        <f t="shared" si="15"/>
        <v/>
      </c>
      <c r="B311" s="171"/>
      <c r="C311" s="171"/>
      <c r="D311" s="181"/>
      <c r="E311" s="173"/>
      <c r="F311" s="174"/>
      <c r="G311" s="175"/>
      <c r="H311" s="175"/>
      <c r="I311" s="176"/>
      <c r="J311" s="185"/>
      <c r="K311" s="176"/>
      <c r="L311" s="178">
        <f t="shared" si="16"/>
        <v>0</v>
      </c>
      <c r="M311" s="232">
        <f t="shared" si="17"/>
        <v>0</v>
      </c>
      <c r="N311" s="235"/>
    </row>
    <row r="312" spans="1:14" ht="15.75" thickBot="1" x14ac:dyDescent="0.3">
      <c r="A312" s="170" t="str">
        <f t="shared" si="15"/>
        <v/>
      </c>
      <c r="B312" s="171"/>
      <c r="C312" s="171"/>
      <c r="D312" s="181"/>
      <c r="E312" s="173"/>
      <c r="F312" s="174"/>
      <c r="G312" s="175"/>
      <c r="H312" s="175"/>
      <c r="I312" s="176"/>
      <c r="J312" s="185"/>
      <c r="K312" s="176"/>
      <c r="L312" s="178">
        <f t="shared" si="16"/>
        <v>0</v>
      </c>
      <c r="M312" s="232">
        <f t="shared" si="17"/>
        <v>0</v>
      </c>
      <c r="N312" s="235"/>
    </row>
    <row r="313" spans="1:14" ht="15.75" thickBot="1" x14ac:dyDescent="0.3">
      <c r="A313" s="170" t="str">
        <f t="shared" si="15"/>
        <v/>
      </c>
      <c r="B313" s="171"/>
      <c r="C313" s="171"/>
      <c r="D313" s="181"/>
      <c r="E313" s="173"/>
      <c r="F313" s="174"/>
      <c r="G313" s="175"/>
      <c r="H313" s="175"/>
      <c r="I313" s="176"/>
      <c r="J313" s="185"/>
      <c r="K313" s="176"/>
      <c r="L313" s="178">
        <f t="shared" si="16"/>
        <v>0</v>
      </c>
      <c r="M313" s="232">
        <f t="shared" si="17"/>
        <v>0</v>
      </c>
      <c r="N313" s="235"/>
    </row>
    <row r="314" spans="1:14" ht="15.75" thickBot="1" x14ac:dyDescent="0.3">
      <c r="A314" s="170" t="str">
        <f t="shared" si="15"/>
        <v/>
      </c>
      <c r="B314" s="171"/>
      <c r="C314" s="171"/>
      <c r="D314" s="181"/>
      <c r="E314" s="173"/>
      <c r="F314" s="174"/>
      <c r="G314" s="175"/>
      <c r="H314" s="175"/>
      <c r="I314" s="176"/>
      <c r="J314" s="185"/>
      <c r="K314" s="176"/>
      <c r="L314" s="178">
        <f t="shared" si="16"/>
        <v>0</v>
      </c>
      <c r="M314" s="232">
        <f t="shared" si="17"/>
        <v>0</v>
      </c>
      <c r="N314" s="235"/>
    </row>
    <row r="315" spans="1:14" ht="15.75" thickBot="1" x14ac:dyDescent="0.3">
      <c r="A315" s="170" t="str">
        <f t="shared" si="15"/>
        <v/>
      </c>
      <c r="B315" s="171"/>
      <c r="C315" s="171"/>
      <c r="D315" s="181"/>
      <c r="E315" s="173"/>
      <c r="F315" s="174"/>
      <c r="G315" s="175"/>
      <c r="H315" s="175"/>
      <c r="I315" s="176"/>
      <c r="J315" s="185"/>
      <c r="K315" s="176"/>
      <c r="L315" s="178">
        <f t="shared" si="16"/>
        <v>0</v>
      </c>
      <c r="M315" s="232">
        <f t="shared" si="17"/>
        <v>0</v>
      </c>
      <c r="N315" s="235"/>
    </row>
    <row r="316" spans="1:14" ht="15.75" thickBot="1" x14ac:dyDescent="0.3">
      <c r="A316" s="170" t="str">
        <f t="shared" si="15"/>
        <v/>
      </c>
      <c r="B316" s="171"/>
      <c r="C316" s="171"/>
      <c r="D316" s="181"/>
      <c r="E316" s="173"/>
      <c r="F316" s="174"/>
      <c r="G316" s="175"/>
      <c r="H316" s="175"/>
      <c r="I316" s="176"/>
      <c r="J316" s="185"/>
      <c r="K316" s="176"/>
      <c r="L316" s="178">
        <f t="shared" si="16"/>
        <v>0</v>
      </c>
      <c r="M316" s="232">
        <f t="shared" si="17"/>
        <v>0</v>
      </c>
      <c r="N316" s="235"/>
    </row>
    <row r="317" spans="1:14" ht="15.75" thickBot="1" x14ac:dyDescent="0.3">
      <c r="A317" s="170" t="str">
        <f t="shared" si="15"/>
        <v/>
      </c>
      <c r="B317" s="171"/>
      <c r="C317" s="171"/>
      <c r="D317" s="181"/>
      <c r="E317" s="173"/>
      <c r="F317" s="174"/>
      <c r="G317" s="175"/>
      <c r="H317" s="175"/>
      <c r="I317" s="176"/>
      <c r="J317" s="185"/>
      <c r="K317" s="176"/>
      <c r="L317" s="178">
        <f t="shared" si="16"/>
        <v>0</v>
      </c>
      <c r="M317" s="232">
        <f t="shared" si="17"/>
        <v>0</v>
      </c>
      <c r="N317" s="235"/>
    </row>
    <row r="318" spans="1:14" ht="15.75" thickBot="1" x14ac:dyDescent="0.3">
      <c r="A318" s="170" t="str">
        <f t="shared" si="15"/>
        <v/>
      </c>
      <c r="B318" s="171"/>
      <c r="C318" s="171"/>
      <c r="D318" s="181"/>
      <c r="E318" s="173"/>
      <c r="F318" s="174"/>
      <c r="G318" s="175"/>
      <c r="H318" s="175"/>
      <c r="I318" s="176"/>
      <c r="J318" s="185"/>
      <c r="K318" s="176"/>
      <c r="L318" s="178">
        <f t="shared" si="16"/>
        <v>0</v>
      </c>
      <c r="M318" s="232">
        <f t="shared" si="17"/>
        <v>0</v>
      </c>
      <c r="N318" s="235"/>
    </row>
    <row r="319" spans="1:14" ht="15.75" thickBot="1" x14ac:dyDescent="0.3">
      <c r="A319" s="170" t="str">
        <f t="shared" si="15"/>
        <v/>
      </c>
      <c r="B319" s="171"/>
      <c r="C319" s="171"/>
      <c r="D319" s="181"/>
      <c r="E319" s="173"/>
      <c r="F319" s="174"/>
      <c r="G319" s="175"/>
      <c r="H319" s="175"/>
      <c r="I319" s="176"/>
      <c r="J319" s="185"/>
      <c r="K319" s="176"/>
      <c r="L319" s="178">
        <f t="shared" si="16"/>
        <v>0</v>
      </c>
      <c r="M319" s="232">
        <f t="shared" si="17"/>
        <v>0</v>
      </c>
      <c r="N319" s="235"/>
    </row>
    <row r="320" spans="1:14" ht="15.75" thickBot="1" x14ac:dyDescent="0.3">
      <c r="A320" s="170" t="str">
        <f t="shared" si="15"/>
        <v/>
      </c>
      <c r="B320" s="171"/>
      <c r="C320" s="171"/>
      <c r="D320" s="181"/>
      <c r="E320" s="173"/>
      <c r="F320" s="174"/>
      <c r="G320" s="175"/>
      <c r="H320" s="175"/>
      <c r="I320" s="176"/>
      <c r="J320" s="185"/>
      <c r="K320" s="176"/>
      <c r="L320" s="178">
        <f t="shared" si="16"/>
        <v>0</v>
      </c>
      <c r="M320" s="232">
        <f t="shared" si="17"/>
        <v>0</v>
      </c>
      <c r="N320" s="235"/>
    </row>
    <row r="321" spans="1:14" ht="15.75" thickBot="1" x14ac:dyDescent="0.3">
      <c r="A321" s="170" t="str">
        <f t="shared" si="15"/>
        <v/>
      </c>
      <c r="B321" s="171"/>
      <c r="C321" s="171"/>
      <c r="D321" s="181"/>
      <c r="E321" s="173"/>
      <c r="F321" s="174"/>
      <c r="G321" s="175"/>
      <c r="H321" s="175"/>
      <c r="I321" s="176"/>
      <c r="J321" s="185"/>
      <c r="K321" s="176"/>
      <c r="L321" s="178">
        <f t="shared" si="16"/>
        <v>0</v>
      </c>
      <c r="M321" s="232">
        <f t="shared" si="17"/>
        <v>0</v>
      </c>
      <c r="N321" s="235"/>
    </row>
    <row r="322" spans="1:14" ht="15.75" thickBot="1" x14ac:dyDescent="0.3">
      <c r="A322" s="170" t="str">
        <f t="shared" si="15"/>
        <v/>
      </c>
      <c r="B322" s="171"/>
      <c r="C322" s="171"/>
      <c r="D322" s="181"/>
      <c r="E322" s="173"/>
      <c r="F322" s="174"/>
      <c r="G322" s="175"/>
      <c r="H322" s="175"/>
      <c r="I322" s="176"/>
      <c r="J322" s="185"/>
      <c r="K322" s="176"/>
      <c r="L322" s="178">
        <f t="shared" si="16"/>
        <v>0</v>
      </c>
      <c r="M322" s="232">
        <f t="shared" si="17"/>
        <v>0</v>
      </c>
      <c r="N322" s="235"/>
    </row>
    <row r="323" spans="1:14" ht="15.75" thickBot="1" x14ac:dyDescent="0.3">
      <c r="A323" s="170" t="str">
        <f t="shared" si="15"/>
        <v/>
      </c>
      <c r="B323" s="171"/>
      <c r="C323" s="171"/>
      <c r="D323" s="181"/>
      <c r="E323" s="173"/>
      <c r="F323" s="174"/>
      <c r="G323" s="175"/>
      <c r="H323" s="175"/>
      <c r="I323" s="176"/>
      <c r="J323" s="185"/>
      <c r="K323" s="176"/>
      <c r="L323" s="178">
        <f t="shared" si="16"/>
        <v>0</v>
      </c>
      <c r="M323" s="232">
        <f t="shared" si="17"/>
        <v>0</v>
      </c>
      <c r="N323" s="235"/>
    </row>
    <row r="324" spans="1:14" ht="15.75" thickBot="1" x14ac:dyDescent="0.3">
      <c r="A324" s="170" t="str">
        <f t="shared" si="15"/>
        <v/>
      </c>
      <c r="B324" s="171"/>
      <c r="C324" s="171"/>
      <c r="D324" s="181"/>
      <c r="E324" s="173"/>
      <c r="F324" s="174"/>
      <c r="G324" s="175"/>
      <c r="H324" s="175"/>
      <c r="I324" s="176"/>
      <c r="J324" s="185"/>
      <c r="K324" s="176"/>
      <c r="L324" s="178">
        <f t="shared" si="16"/>
        <v>0</v>
      </c>
      <c r="M324" s="232">
        <f t="shared" si="17"/>
        <v>0</v>
      </c>
      <c r="N324" s="235"/>
    </row>
    <row r="325" spans="1:14" ht="15.75" thickBot="1" x14ac:dyDescent="0.3">
      <c r="A325" s="170" t="str">
        <f t="shared" si="15"/>
        <v/>
      </c>
      <c r="B325" s="171"/>
      <c r="C325" s="171"/>
      <c r="D325" s="181"/>
      <c r="E325" s="173"/>
      <c r="F325" s="174"/>
      <c r="G325" s="175"/>
      <c r="H325" s="175"/>
      <c r="I325" s="176"/>
      <c r="J325" s="185"/>
      <c r="K325" s="176"/>
      <c r="L325" s="178">
        <f t="shared" si="16"/>
        <v>0</v>
      </c>
      <c r="M325" s="232">
        <f t="shared" si="17"/>
        <v>0</v>
      </c>
      <c r="N325" s="235"/>
    </row>
    <row r="326" spans="1:14" ht="15.75" thickBot="1" x14ac:dyDescent="0.3">
      <c r="A326" s="170" t="str">
        <f t="shared" si="15"/>
        <v/>
      </c>
      <c r="B326" s="171"/>
      <c r="C326" s="171"/>
      <c r="D326" s="181"/>
      <c r="E326" s="173"/>
      <c r="F326" s="174"/>
      <c r="G326" s="175"/>
      <c r="H326" s="175"/>
      <c r="I326" s="176"/>
      <c r="J326" s="185"/>
      <c r="K326" s="176"/>
      <c r="L326" s="178">
        <f t="shared" si="16"/>
        <v>0</v>
      </c>
      <c r="M326" s="232">
        <f t="shared" si="17"/>
        <v>0</v>
      </c>
      <c r="N326" s="235"/>
    </row>
    <row r="327" spans="1:14" ht="15.75" thickBot="1" x14ac:dyDescent="0.3">
      <c r="A327" s="170" t="str">
        <f t="shared" si="15"/>
        <v/>
      </c>
      <c r="B327" s="171"/>
      <c r="C327" s="171"/>
      <c r="D327" s="181"/>
      <c r="E327" s="173"/>
      <c r="F327" s="174"/>
      <c r="G327" s="175"/>
      <c r="H327" s="175"/>
      <c r="I327" s="176"/>
      <c r="J327" s="185"/>
      <c r="K327" s="176"/>
      <c r="L327" s="178">
        <f t="shared" si="16"/>
        <v>0</v>
      </c>
      <c r="M327" s="232">
        <f t="shared" si="17"/>
        <v>0</v>
      </c>
      <c r="N327" s="235"/>
    </row>
    <row r="328" spans="1:14" ht="15.75" thickBot="1" x14ac:dyDescent="0.3">
      <c r="A328" s="170" t="str">
        <f t="shared" si="15"/>
        <v/>
      </c>
      <c r="B328" s="171"/>
      <c r="C328" s="171"/>
      <c r="D328" s="181"/>
      <c r="E328" s="173"/>
      <c r="F328" s="174"/>
      <c r="G328" s="175"/>
      <c r="H328" s="175"/>
      <c r="I328" s="176"/>
      <c r="J328" s="185"/>
      <c r="K328" s="176"/>
      <c r="L328" s="178">
        <f t="shared" si="16"/>
        <v>0</v>
      </c>
      <c r="M328" s="232">
        <f t="shared" si="17"/>
        <v>0</v>
      </c>
      <c r="N328" s="235"/>
    </row>
    <row r="329" spans="1:14" ht="15.75" thickBot="1" x14ac:dyDescent="0.3">
      <c r="A329" s="170" t="str">
        <f t="shared" si="15"/>
        <v/>
      </c>
      <c r="B329" s="171"/>
      <c r="C329" s="171"/>
      <c r="D329" s="181"/>
      <c r="E329" s="173"/>
      <c r="F329" s="174"/>
      <c r="G329" s="175"/>
      <c r="H329" s="175"/>
      <c r="I329" s="176"/>
      <c r="J329" s="185"/>
      <c r="K329" s="176"/>
      <c r="L329" s="178">
        <f t="shared" si="16"/>
        <v>0</v>
      </c>
      <c r="M329" s="232">
        <f t="shared" si="17"/>
        <v>0</v>
      </c>
      <c r="N329" s="235"/>
    </row>
    <row r="330" spans="1:14" ht="15.75" thickBot="1" x14ac:dyDescent="0.3">
      <c r="A330" s="170" t="str">
        <f t="shared" si="15"/>
        <v/>
      </c>
      <c r="B330" s="171"/>
      <c r="C330" s="171"/>
      <c r="D330" s="181"/>
      <c r="E330" s="173"/>
      <c r="F330" s="174"/>
      <c r="G330" s="175"/>
      <c r="H330" s="175"/>
      <c r="I330" s="176"/>
      <c r="J330" s="185"/>
      <c r="K330" s="176"/>
      <c r="L330" s="178">
        <f t="shared" si="16"/>
        <v>0</v>
      </c>
      <c r="M330" s="232">
        <f t="shared" si="17"/>
        <v>0</v>
      </c>
      <c r="N330" s="235"/>
    </row>
    <row r="331" spans="1:14" ht="15.75" thickBot="1" x14ac:dyDescent="0.3">
      <c r="A331" s="170" t="str">
        <f t="shared" si="15"/>
        <v/>
      </c>
      <c r="B331" s="171"/>
      <c r="C331" s="171"/>
      <c r="D331" s="181"/>
      <c r="E331" s="173"/>
      <c r="F331" s="174"/>
      <c r="G331" s="175"/>
      <c r="H331" s="175"/>
      <c r="I331" s="176"/>
      <c r="J331" s="185"/>
      <c r="K331" s="176"/>
      <c r="L331" s="178">
        <f t="shared" si="16"/>
        <v>0</v>
      </c>
      <c r="M331" s="232">
        <f t="shared" si="17"/>
        <v>0</v>
      </c>
      <c r="N331" s="235"/>
    </row>
    <row r="332" spans="1:14" ht="15.75" thickBot="1" x14ac:dyDescent="0.3">
      <c r="A332" s="170" t="str">
        <f t="shared" si="15"/>
        <v/>
      </c>
      <c r="B332" s="171"/>
      <c r="C332" s="171"/>
      <c r="D332" s="181"/>
      <c r="E332" s="173"/>
      <c r="F332" s="174"/>
      <c r="G332" s="175"/>
      <c r="H332" s="175"/>
      <c r="I332" s="176"/>
      <c r="J332" s="185"/>
      <c r="K332" s="176"/>
      <c r="L332" s="178">
        <f t="shared" si="16"/>
        <v>0</v>
      </c>
      <c r="M332" s="232">
        <f t="shared" si="17"/>
        <v>0</v>
      </c>
      <c r="N332" s="235"/>
    </row>
    <row r="333" spans="1:14" ht="15.75" thickBot="1" x14ac:dyDescent="0.3">
      <c r="A333" s="170" t="str">
        <f t="shared" si="15"/>
        <v/>
      </c>
      <c r="B333" s="171"/>
      <c r="C333" s="171"/>
      <c r="D333" s="181"/>
      <c r="E333" s="173"/>
      <c r="F333" s="174"/>
      <c r="G333" s="175"/>
      <c r="H333" s="175"/>
      <c r="I333" s="176"/>
      <c r="J333" s="185"/>
      <c r="K333" s="176"/>
      <c r="L333" s="178">
        <f t="shared" si="16"/>
        <v>0</v>
      </c>
      <c r="M333" s="232">
        <f t="shared" si="17"/>
        <v>0</v>
      </c>
      <c r="N333" s="235"/>
    </row>
    <row r="334" spans="1:14" ht="15.75" thickBot="1" x14ac:dyDescent="0.3">
      <c r="A334" s="170" t="str">
        <f t="shared" si="15"/>
        <v/>
      </c>
      <c r="B334" s="171"/>
      <c r="C334" s="171"/>
      <c r="D334" s="181"/>
      <c r="E334" s="173"/>
      <c r="F334" s="174"/>
      <c r="G334" s="175"/>
      <c r="H334" s="175"/>
      <c r="I334" s="176"/>
      <c r="J334" s="185"/>
      <c r="K334" s="176"/>
      <c r="L334" s="178">
        <f t="shared" si="16"/>
        <v>0</v>
      </c>
      <c r="M334" s="232">
        <f t="shared" si="17"/>
        <v>0</v>
      </c>
      <c r="N334" s="235"/>
    </row>
    <row r="335" spans="1:14" ht="15.75" thickBot="1" x14ac:dyDescent="0.3">
      <c r="A335" s="170" t="str">
        <f t="shared" si="15"/>
        <v/>
      </c>
      <c r="B335" s="171"/>
      <c r="C335" s="171"/>
      <c r="D335" s="181"/>
      <c r="E335" s="173"/>
      <c r="F335" s="174"/>
      <c r="G335" s="175"/>
      <c r="H335" s="175"/>
      <c r="I335" s="176"/>
      <c r="J335" s="185"/>
      <c r="K335" s="176"/>
      <c r="L335" s="178">
        <f t="shared" si="16"/>
        <v>0</v>
      </c>
      <c r="M335" s="232">
        <f t="shared" si="17"/>
        <v>0</v>
      </c>
      <c r="N335" s="235"/>
    </row>
    <row r="336" spans="1:14" ht="15.75" thickBot="1" x14ac:dyDescent="0.3">
      <c r="A336" s="170" t="str">
        <f t="shared" si="15"/>
        <v/>
      </c>
      <c r="B336" s="171"/>
      <c r="C336" s="171"/>
      <c r="D336" s="181"/>
      <c r="E336" s="173"/>
      <c r="F336" s="174"/>
      <c r="G336" s="175"/>
      <c r="H336" s="175"/>
      <c r="I336" s="176"/>
      <c r="J336" s="185"/>
      <c r="K336" s="176"/>
      <c r="L336" s="178">
        <f t="shared" si="16"/>
        <v>0</v>
      </c>
      <c r="M336" s="232">
        <f t="shared" si="17"/>
        <v>0</v>
      </c>
      <c r="N336" s="235"/>
    </row>
    <row r="337" spans="1:14" ht="15.75" thickBot="1" x14ac:dyDescent="0.3">
      <c r="A337" s="170" t="str">
        <f t="shared" si="15"/>
        <v/>
      </c>
      <c r="B337" s="171"/>
      <c r="C337" s="171"/>
      <c r="D337" s="181"/>
      <c r="E337" s="173"/>
      <c r="F337" s="174"/>
      <c r="G337" s="175"/>
      <c r="H337" s="175"/>
      <c r="I337" s="176"/>
      <c r="J337" s="185"/>
      <c r="K337" s="176"/>
      <c r="L337" s="178">
        <f t="shared" si="16"/>
        <v>0</v>
      </c>
      <c r="M337" s="232">
        <f t="shared" si="17"/>
        <v>0</v>
      </c>
      <c r="N337" s="235"/>
    </row>
    <row r="338" spans="1:14" ht="15.75" thickBot="1" x14ac:dyDescent="0.3">
      <c r="A338" s="170" t="str">
        <f t="shared" si="15"/>
        <v/>
      </c>
      <c r="B338" s="171"/>
      <c r="C338" s="171"/>
      <c r="D338" s="181"/>
      <c r="E338" s="173"/>
      <c r="F338" s="174"/>
      <c r="G338" s="175"/>
      <c r="H338" s="175"/>
      <c r="I338" s="176"/>
      <c r="J338" s="185"/>
      <c r="K338" s="176"/>
      <c r="L338" s="178">
        <f t="shared" si="16"/>
        <v>0</v>
      </c>
      <c r="M338" s="232">
        <f t="shared" si="17"/>
        <v>0</v>
      </c>
      <c r="N338" s="235"/>
    </row>
    <row r="339" spans="1:14" ht="15.75" thickBot="1" x14ac:dyDescent="0.3">
      <c r="A339" s="170" t="str">
        <f t="shared" si="15"/>
        <v/>
      </c>
      <c r="B339" s="171"/>
      <c r="C339" s="171"/>
      <c r="D339" s="181"/>
      <c r="E339" s="173"/>
      <c r="F339" s="174"/>
      <c r="G339" s="175"/>
      <c r="H339" s="175"/>
      <c r="I339" s="176"/>
      <c r="J339" s="185"/>
      <c r="K339" s="176"/>
      <c r="L339" s="178">
        <f t="shared" si="16"/>
        <v>0</v>
      </c>
      <c r="M339" s="232">
        <f t="shared" si="17"/>
        <v>0</v>
      </c>
      <c r="N339" s="235"/>
    </row>
    <row r="340" spans="1:14" ht="15.75" thickBot="1" x14ac:dyDescent="0.3">
      <c r="A340" s="170" t="str">
        <f t="shared" si="15"/>
        <v/>
      </c>
      <c r="B340" s="171"/>
      <c r="C340" s="171"/>
      <c r="D340" s="181"/>
      <c r="E340" s="173"/>
      <c r="F340" s="174"/>
      <c r="G340" s="175"/>
      <c r="H340" s="175"/>
      <c r="I340" s="176"/>
      <c r="J340" s="185"/>
      <c r="K340" s="176"/>
      <c r="L340" s="178">
        <f t="shared" si="16"/>
        <v>0</v>
      </c>
      <c r="M340" s="232">
        <f t="shared" si="17"/>
        <v>0</v>
      </c>
      <c r="N340" s="235"/>
    </row>
    <row r="341" spans="1:14" ht="15.75" thickBot="1" x14ac:dyDescent="0.3">
      <c r="A341" s="170" t="str">
        <f t="shared" si="15"/>
        <v/>
      </c>
      <c r="B341" s="171"/>
      <c r="C341" s="171"/>
      <c r="D341" s="181"/>
      <c r="E341" s="173"/>
      <c r="F341" s="174"/>
      <c r="G341" s="175"/>
      <c r="H341" s="175"/>
      <c r="I341" s="176"/>
      <c r="J341" s="185"/>
      <c r="K341" s="176"/>
      <c r="L341" s="178">
        <f t="shared" si="16"/>
        <v>0</v>
      </c>
      <c r="M341" s="232">
        <f t="shared" si="17"/>
        <v>0</v>
      </c>
      <c r="N341" s="235"/>
    </row>
    <row r="342" spans="1:14" ht="15.75" thickBot="1" x14ac:dyDescent="0.3">
      <c r="A342" s="170" t="str">
        <f t="shared" si="15"/>
        <v/>
      </c>
      <c r="B342" s="171"/>
      <c r="C342" s="171"/>
      <c r="D342" s="181"/>
      <c r="E342" s="173"/>
      <c r="F342" s="174"/>
      <c r="G342" s="175"/>
      <c r="H342" s="175"/>
      <c r="I342" s="176"/>
      <c r="J342" s="185"/>
      <c r="K342" s="176"/>
      <c r="L342" s="178">
        <f t="shared" si="16"/>
        <v>0</v>
      </c>
      <c r="M342" s="232">
        <f t="shared" si="17"/>
        <v>0</v>
      </c>
      <c r="N342" s="235"/>
    </row>
    <row r="343" spans="1:14" ht="15.75" thickBot="1" x14ac:dyDescent="0.3">
      <c r="A343" s="170" t="str">
        <f t="shared" si="15"/>
        <v/>
      </c>
      <c r="B343" s="171"/>
      <c r="C343" s="171"/>
      <c r="D343" s="181"/>
      <c r="E343" s="173"/>
      <c r="F343" s="174"/>
      <c r="G343" s="175"/>
      <c r="H343" s="175"/>
      <c r="I343" s="176"/>
      <c r="J343" s="185"/>
      <c r="K343" s="176"/>
      <c r="L343" s="178">
        <f t="shared" si="16"/>
        <v>0</v>
      </c>
      <c r="M343" s="232">
        <f t="shared" si="17"/>
        <v>0</v>
      </c>
      <c r="N343" s="235"/>
    </row>
    <row r="344" spans="1:14" ht="15.75" thickBot="1" x14ac:dyDescent="0.3">
      <c r="A344" s="170" t="str">
        <f t="shared" si="15"/>
        <v/>
      </c>
      <c r="B344" s="171"/>
      <c r="C344" s="171"/>
      <c r="D344" s="181"/>
      <c r="E344" s="173"/>
      <c r="F344" s="174"/>
      <c r="G344" s="175"/>
      <c r="H344" s="175"/>
      <c r="I344" s="176"/>
      <c r="J344" s="185"/>
      <c r="K344" s="176"/>
      <c r="L344" s="178">
        <f t="shared" si="16"/>
        <v>0</v>
      </c>
      <c r="M344" s="232">
        <f t="shared" si="17"/>
        <v>0</v>
      </c>
      <c r="N344" s="235"/>
    </row>
    <row r="345" spans="1:14" ht="15.75" thickBot="1" x14ac:dyDescent="0.3">
      <c r="A345" s="170" t="str">
        <f t="shared" si="15"/>
        <v/>
      </c>
      <c r="B345" s="171"/>
      <c r="C345" s="171"/>
      <c r="D345" s="181"/>
      <c r="E345" s="173"/>
      <c r="F345" s="174"/>
      <c r="G345" s="175"/>
      <c r="H345" s="175"/>
      <c r="I345" s="176"/>
      <c r="J345" s="185"/>
      <c r="K345" s="176"/>
      <c r="L345" s="178">
        <f t="shared" si="16"/>
        <v>0</v>
      </c>
      <c r="M345" s="232">
        <f t="shared" si="17"/>
        <v>0</v>
      </c>
      <c r="N345" s="235"/>
    </row>
    <row r="346" spans="1:14" ht="15.75" thickBot="1" x14ac:dyDescent="0.3">
      <c r="A346" s="170" t="str">
        <f t="shared" si="15"/>
        <v/>
      </c>
      <c r="B346" s="171"/>
      <c r="C346" s="171"/>
      <c r="D346" s="181"/>
      <c r="E346" s="173"/>
      <c r="F346" s="174"/>
      <c r="G346" s="175"/>
      <c r="H346" s="175"/>
      <c r="I346" s="176"/>
      <c r="J346" s="185"/>
      <c r="K346" s="176"/>
      <c r="L346" s="178">
        <f t="shared" si="16"/>
        <v>0</v>
      </c>
      <c r="M346" s="232">
        <f t="shared" si="17"/>
        <v>0</v>
      </c>
      <c r="N346" s="235"/>
    </row>
    <row r="347" spans="1:14" ht="15.75" thickBot="1" x14ac:dyDescent="0.3">
      <c r="A347" s="170" t="str">
        <f t="shared" si="15"/>
        <v/>
      </c>
      <c r="B347" s="171"/>
      <c r="C347" s="171"/>
      <c r="D347" s="181"/>
      <c r="E347" s="173"/>
      <c r="F347" s="174"/>
      <c r="G347" s="175"/>
      <c r="H347" s="175"/>
      <c r="I347" s="176"/>
      <c r="J347" s="185"/>
      <c r="K347" s="176"/>
      <c r="L347" s="178">
        <f t="shared" si="16"/>
        <v>0</v>
      </c>
      <c r="M347" s="232">
        <f t="shared" si="17"/>
        <v>0</v>
      </c>
      <c r="N347" s="235"/>
    </row>
    <row r="348" spans="1:14" ht="15.75" thickBot="1" x14ac:dyDescent="0.3">
      <c r="A348" s="170" t="str">
        <f t="shared" si="15"/>
        <v/>
      </c>
      <c r="B348" s="171"/>
      <c r="C348" s="171"/>
      <c r="D348" s="181"/>
      <c r="E348" s="173"/>
      <c r="F348" s="174"/>
      <c r="G348" s="175"/>
      <c r="H348" s="175"/>
      <c r="I348" s="176"/>
      <c r="J348" s="185"/>
      <c r="K348" s="176"/>
      <c r="L348" s="178">
        <f t="shared" si="16"/>
        <v>0</v>
      </c>
      <c r="M348" s="232">
        <f t="shared" si="17"/>
        <v>0</v>
      </c>
      <c r="N348" s="235"/>
    </row>
    <row r="349" spans="1:14" ht="15.75" thickBot="1" x14ac:dyDescent="0.3">
      <c r="A349" s="170" t="str">
        <f t="shared" si="15"/>
        <v/>
      </c>
      <c r="B349" s="171"/>
      <c r="C349" s="171"/>
      <c r="D349" s="181"/>
      <c r="E349" s="173"/>
      <c r="F349" s="174"/>
      <c r="G349" s="175"/>
      <c r="H349" s="175"/>
      <c r="I349" s="176"/>
      <c r="J349" s="185"/>
      <c r="K349" s="176"/>
      <c r="L349" s="178">
        <f t="shared" si="16"/>
        <v>0</v>
      </c>
      <c r="M349" s="232">
        <f t="shared" si="17"/>
        <v>0</v>
      </c>
      <c r="N349" s="235"/>
    </row>
    <row r="350" spans="1:14" ht="15.75" thickBot="1" x14ac:dyDescent="0.3">
      <c r="A350" s="170" t="str">
        <f t="shared" si="15"/>
        <v/>
      </c>
      <c r="B350" s="171"/>
      <c r="C350" s="171"/>
      <c r="D350" s="181"/>
      <c r="E350" s="173"/>
      <c r="F350" s="174"/>
      <c r="G350" s="175"/>
      <c r="H350" s="175"/>
      <c r="I350" s="176"/>
      <c r="J350" s="185"/>
      <c r="K350" s="176"/>
      <c r="L350" s="178">
        <f t="shared" si="16"/>
        <v>0</v>
      </c>
      <c r="M350" s="232">
        <f t="shared" si="17"/>
        <v>0</v>
      </c>
      <c r="N350" s="235"/>
    </row>
    <row r="351" spans="1:14" ht="15.75" thickBot="1" x14ac:dyDescent="0.3">
      <c r="A351" s="170" t="str">
        <f t="shared" si="15"/>
        <v/>
      </c>
      <c r="B351" s="171"/>
      <c r="C351" s="171"/>
      <c r="D351" s="181"/>
      <c r="E351" s="173"/>
      <c r="F351" s="174"/>
      <c r="G351" s="175"/>
      <c r="H351" s="175"/>
      <c r="I351" s="176"/>
      <c r="J351" s="185"/>
      <c r="K351" s="176"/>
      <c r="L351" s="178">
        <f t="shared" si="16"/>
        <v>0</v>
      </c>
      <c r="M351" s="232">
        <f t="shared" si="17"/>
        <v>0</v>
      </c>
      <c r="N351" s="235"/>
    </row>
    <row r="352" spans="1:14" ht="15.75" thickBot="1" x14ac:dyDescent="0.3">
      <c r="A352" s="170" t="str">
        <f t="shared" si="15"/>
        <v/>
      </c>
      <c r="B352" s="171"/>
      <c r="C352" s="171"/>
      <c r="D352" s="181"/>
      <c r="E352" s="173"/>
      <c r="F352" s="174"/>
      <c r="G352" s="175"/>
      <c r="H352" s="175"/>
      <c r="I352" s="176"/>
      <c r="J352" s="185"/>
      <c r="K352" s="176"/>
      <c r="L352" s="178">
        <f t="shared" si="16"/>
        <v>0</v>
      </c>
      <c r="M352" s="232">
        <f t="shared" si="17"/>
        <v>0</v>
      </c>
      <c r="N352" s="235"/>
    </row>
    <row r="353" spans="1:14" ht="15.75" thickBot="1" x14ac:dyDescent="0.3">
      <c r="A353" s="170" t="str">
        <f t="shared" si="15"/>
        <v/>
      </c>
      <c r="B353" s="171"/>
      <c r="C353" s="171"/>
      <c r="D353" s="181"/>
      <c r="E353" s="173"/>
      <c r="F353" s="174"/>
      <c r="G353" s="175"/>
      <c r="H353" s="175"/>
      <c r="I353" s="176"/>
      <c r="J353" s="185"/>
      <c r="K353" s="176"/>
      <c r="L353" s="178">
        <f t="shared" si="16"/>
        <v>0</v>
      </c>
      <c r="M353" s="232">
        <f t="shared" si="17"/>
        <v>0</v>
      </c>
      <c r="N353" s="235"/>
    </row>
    <row r="354" spans="1:14" ht="15.75" thickBot="1" x14ac:dyDescent="0.3">
      <c r="A354" s="170" t="str">
        <f t="shared" si="15"/>
        <v/>
      </c>
      <c r="B354" s="171"/>
      <c r="C354" s="171"/>
      <c r="D354" s="181"/>
      <c r="E354" s="173"/>
      <c r="F354" s="174"/>
      <c r="G354" s="175"/>
      <c r="H354" s="175"/>
      <c r="I354" s="176"/>
      <c r="J354" s="185"/>
      <c r="K354" s="176"/>
      <c r="L354" s="178">
        <f t="shared" si="16"/>
        <v>0</v>
      </c>
      <c r="M354" s="232">
        <f t="shared" si="17"/>
        <v>0</v>
      </c>
      <c r="N354" s="235"/>
    </row>
    <row r="355" spans="1:14" ht="15.75" thickBot="1" x14ac:dyDescent="0.3">
      <c r="A355" s="170" t="str">
        <f t="shared" si="15"/>
        <v/>
      </c>
      <c r="B355" s="171"/>
      <c r="C355" s="171"/>
      <c r="D355" s="181"/>
      <c r="E355" s="173"/>
      <c r="F355" s="174"/>
      <c r="G355" s="175"/>
      <c r="H355" s="175"/>
      <c r="I355" s="176"/>
      <c r="J355" s="185"/>
      <c r="K355" s="176"/>
      <c r="L355" s="178">
        <f t="shared" si="16"/>
        <v>0</v>
      </c>
      <c r="M355" s="232">
        <f t="shared" si="17"/>
        <v>0</v>
      </c>
      <c r="N355" s="235"/>
    </row>
    <row r="356" spans="1:14" ht="15.75" thickBot="1" x14ac:dyDescent="0.3">
      <c r="A356" s="170" t="str">
        <f t="shared" si="15"/>
        <v/>
      </c>
      <c r="B356" s="171"/>
      <c r="C356" s="171"/>
      <c r="D356" s="181"/>
      <c r="E356" s="173"/>
      <c r="F356" s="174"/>
      <c r="G356" s="175"/>
      <c r="H356" s="175"/>
      <c r="I356" s="176"/>
      <c r="J356" s="185"/>
      <c r="K356" s="176"/>
      <c r="L356" s="178">
        <f t="shared" si="16"/>
        <v>0</v>
      </c>
      <c r="M356" s="232">
        <f t="shared" si="17"/>
        <v>0</v>
      </c>
      <c r="N356" s="235"/>
    </row>
    <row r="357" spans="1:14" ht="15.75" thickBot="1" x14ac:dyDescent="0.3">
      <c r="A357" s="170" t="str">
        <f t="shared" si="15"/>
        <v/>
      </c>
      <c r="B357" s="171"/>
      <c r="C357" s="171"/>
      <c r="D357" s="181"/>
      <c r="E357" s="173"/>
      <c r="F357" s="174"/>
      <c r="G357" s="175"/>
      <c r="H357" s="175"/>
      <c r="I357" s="176"/>
      <c r="J357" s="185"/>
      <c r="K357" s="176"/>
      <c r="L357" s="178">
        <f t="shared" si="16"/>
        <v>0</v>
      </c>
      <c r="M357" s="232">
        <f t="shared" si="17"/>
        <v>0</v>
      </c>
      <c r="N357" s="235"/>
    </row>
    <row r="358" spans="1:14" ht="15.75" thickBot="1" x14ac:dyDescent="0.3">
      <c r="A358" s="170" t="str">
        <f t="shared" si="15"/>
        <v/>
      </c>
      <c r="B358" s="171"/>
      <c r="C358" s="171"/>
      <c r="D358" s="181"/>
      <c r="E358" s="173"/>
      <c r="F358" s="174"/>
      <c r="G358" s="175"/>
      <c r="H358" s="175"/>
      <c r="I358" s="176"/>
      <c r="J358" s="185"/>
      <c r="K358" s="176"/>
      <c r="L358" s="178">
        <f t="shared" si="16"/>
        <v>0</v>
      </c>
      <c r="M358" s="232">
        <f t="shared" si="17"/>
        <v>0</v>
      </c>
      <c r="N358" s="235"/>
    </row>
    <row r="359" spans="1:14" ht="15.75" thickBot="1" x14ac:dyDescent="0.3">
      <c r="A359" s="170" t="str">
        <f t="shared" si="15"/>
        <v/>
      </c>
      <c r="B359" s="171"/>
      <c r="C359" s="171"/>
      <c r="D359" s="181"/>
      <c r="E359" s="173"/>
      <c r="F359" s="174"/>
      <c r="G359" s="175"/>
      <c r="H359" s="175"/>
      <c r="I359" s="176"/>
      <c r="J359" s="185"/>
      <c r="K359" s="176"/>
      <c r="L359" s="178">
        <f t="shared" si="16"/>
        <v>0</v>
      </c>
      <c r="M359" s="232">
        <f t="shared" si="17"/>
        <v>0</v>
      </c>
      <c r="N359" s="235"/>
    </row>
    <row r="360" spans="1:14" ht="15.75" thickBot="1" x14ac:dyDescent="0.3">
      <c r="A360" s="170" t="str">
        <f t="shared" si="15"/>
        <v/>
      </c>
      <c r="B360" s="171"/>
      <c r="C360" s="171"/>
      <c r="D360" s="181"/>
      <c r="E360" s="173"/>
      <c r="F360" s="174"/>
      <c r="G360" s="175"/>
      <c r="H360" s="175"/>
      <c r="I360" s="176"/>
      <c r="J360" s="185"/>
      <c r="K360" s="176"/>
      <c r="L360" s="178">
        <f t="shared" si="16"/>
        <v>0</v>
      </c>
      <c r="M360" s="232">
        <f t="shared" si="17"/>
        <v>0</v>
      </c>
      <c r="N360" s="235"/>
    </row>
    <row r="361" spans="1:14" ht="15.75" thickBot="1" x14ac:dyDescent="0.3">
      <c r="A361" s="170" t="str">
        <f t="shared" si="15"/>
        <v/>
      </c>
      <c r="B361" s="171"/>
      <c r="C361" s="171"/>
      <c r="D361" s="181"/>
      <c r="E361" s="173"/>
      <c r="F361" s="174"/>
      <c r="G361" s="175"/>
      <c r="H361" s="175"/>
      <c r="I361" s="176"/>
      <c r="J361" s="185"/>
      <c r="K361" s="176"/>
      <c r="L361" s="178">
        <f t="shared" si="16"/>
        <v>0</v>
      </c>
      <c r="M361" s="232">
        <f t="shared" si="17"/>
        <v>0</v>
      </c>
      <c r="N361" s="235"/>
    </row>
    <row r="362" spans="1:14" ht="15.75" thickBot="1" x14ac:dyDescent="0.3">
      <c r="A362" s="170" t="str">
        <f t="shared" si="15"/>
        <v/>
      </c>
      <c r="B362" s="171"/>
      <c r="C362" s="171"/>
      <c r="D362" s="181"/>
      <c r="E362" s="173"/>
      <c r="F362" s="174"/>
      <c r="G362" s="175"/>
      <c r="H362" s="175"/>
      <c r="I362" s="176"/>
      <c r="J362" s="185"/>
      <c r="K362" s="176"/>
      <c r="L362" s="178">
        <f t="shared" si="16"/>
        <v>0</v>
      </c>
      <c r="M362" s="232">
        <f t="shared" si="17"/>
        <v>0</v>
      </c>
      <c r="N362" s="235"/>
    </row>
    <row r="363" spans="1:14" ht="15.75" thickBot="1" x14ac:dyDescent="0.3">
      <c r="A363" s="170" t="str">
        <f t="shared" si="15"/>
        <v/>
      </c>
      <c r="B363" s="171"/>
      <c r="C363" s="171"/>
      <c r="D363" s="181"/>
      <c r="E363" s="173"/>
      <c r="F363" s="174"/>
      <c r="G363" s="175"/>
      <c r="H363" s="175"/>
      <c r="I363" s="176"/>
      <c r="J363" s="185"/>
      <c r="K363" s="176"/>
      <c r="L363" s="178">
        <f t="shared" si="16"/>
        <v>0</v>
      </c>
      <c r="M363" s="232">
        <f t="shared" si="17"/>
        <v>0</v>
      </c>
      <c r="N363" s="235"/>
    </row>
    <row r="364" spans="1:14" ht="15.75" thickBot="1" x14ac:dyDescent="0.3">
      <c r="A364" s="170" t="str">
        <f t="shared" si="15"/>
        <v/>
      </c>
      <c r="B364" s="171"/>
      <c r="C364" s="171"/>
      <c r="D364" s="181"/>
      <c r="E364" s="173"/>
      <c r="F364" s="174"/>
      <c r="G364" s="175"/>
      <c r="H364" s="175"/>
      <c r="I364" s="176"/>
      <c r="J364" s="185"/>
      <c r="K364" s="176"/>
      <c r="L364" s="178">
        <f t="shared" si="16"/>
        <v>0</v>
      </c>
      <c r="M364" s="232">
        <f t="shared" si="17"/>
        <v>0</v>
      </c>
      <c r="N364" s="235"/>
    </row>
    <row r="365" spans="1:14" ht="15.75" thickBot="1" x14ac:dyDescent="0.3">
      <c r="A365" s="170" t="str">
        <f t="shared" si="15"/>
        <v/>
      </c>
      <c r="B365" s="171"/>
      <c r="C365" s="171"/>
      <c r="D365" s="181"/>
      <c r="E365" s="173"/>
      <c r="F365" s="174"/>
      <c r="G365" s="175"/>
      <c r="H365" s="175"/>
      <c r="I365" s="176"/>
      <c r="J365" s="185"/>
      <c r="K365" s="176"/>
      <c r="L365" s="178">
        <f t="shared" si="16"/>
        <v>0</v>
      </c>
      <c r="M365" s="232">
        <f t="shared" si="17"/>
        <v>0</v>
      </c>
      <c r="N365" s="235"/>
    </row>
    <row r="366" spans="1:14" ht="15.75" thickBot="1" x14ac:dyDescent="0.3">
      <c r="A366" s="170" t="str">
        <f t="shared" si="15"/>
        <v/>
      </c>
      <c r="B366" s="171"/>
      <c r="C366" s="171"/>
      <c r="D366" s="181"/>
      <c r="E366" s="173"/>
      <c r="F366" s="174"/>
      <c r="G366" s="175"/>
      <c r="H366" s="175"/>
      <c r="I366" s="176"/>
      <c r="J366" s="185"/>
      <c r="K366" s="176"/>
      <c r="L366" s="178">
        <f t="shared" si="16"/>
        <v>0</v>
      </c>
      <c r="M366" s="232">
        <f t="shared" si="17"/>
        <v>0</v>
      </c>
      <c r="N366" s="235"/>
    </row>
    <row r="367" spans="1:14" ht="15.75" thickBot="1" x14ac:dyDescent="0.3">
      <c r="A367" s="170" t="str">
        <f t="shared" si="15"/>
        <v/>
      </c>
      <c r="B367" s="171"/>
      <c r="C367" s="171"/>
      <c r="D367" s="181"/>
      <c r="E367" s="173"/>
      <c r="F367" s="174"/>
      <c r="G367" s="175"/>
      <c r="H367" s="175"/>
      <c r="I367" s="176"/>
      <c r="J367" s="185"/>
      <c r="K367" s="176"/>
      <c r="L367" s="178">
        <f t="shared" si="16"/>
        <v>0</v>
      </c>
      <c r="M367" s="232">
        <f t="shared" si="17"/>
        <v>0</v>
      </c>
      <c r="N367" s="235"/>
    </row>
    <row r="368" spans="1:14" ht="15.75" thickBot="1" x14ac:dyDescent="0.3">
      <c r="A368" s="170" t="str">
        <f t="shared" si="15"/>
        <v/>
      </c>
      <c r="B368" s="171"/>
      <c r="C368" s="171"/>
      <c r="D368" s="181"/>
      <c r="E368" s="173"/>
      <c r="F368" s="174"/>
      <c r="G368" s="175"/>
      <c r="H368" s="175"/>
      <c r="I368" s="176"/>
      <c r="J368" s="185"/>
      <c r="K368" s="176"/>
      <c r="L368" s="178">
        <f t="shared" si="16"/>
        <v>0</v>
      </c>
      <c r="M368" s="232">
        <f t="shared" si="17"/>
        <v>0</v>
      </c>
      <c r="N368" s="235"/>
    </row>
    <row r="369" spans="1:14" ht="15.75" thickBot="1" x14ac:dyDescent="0.3">
      <c r="A369" s="170" t="str">
        <f t="shared" ref="A369:A432" si="18">IF(F369 = "", "", IF(F369 = "53", "TAS", "TAS ICM"))</f>
        <v/>
      </c>
      <c r="B369" s="171"/>
      <c r="C369" s="171"/>
      <c r="D369" s="181"/>
      <c r="E369" s="173"/>
      <c r="F369" s="174"/>
      <c r="G369" s="175"/>
      <c r="H369" s="175"/>
      <c r="I369" s="176"/>
      <c r="J369" s="185"/>
      <c r="K369" s="176"/>
      <c r="L369" s="178">
        <f t="shared" ref="L369:L432" si="19">MAX(0, J369 - K369)</f>
        <v>0</v>
      </c>
      <c r="M369" s="232">
        <f t="shared" ref="M369:M432" si="20">L369</f>
        <v>0</v>
      </c>
      <c r="N369" s="235"/>
    </row>
    <row r="370" spans="1:14" ht="15.75" thickBot="1" x14ac:dyDescent="0.3">
      <c r="A370" s="170" t="str">
        <f t="shared" si="18"/>
        <v/>
      </c>
      <c r="B370" s="171"/>
      <c r="C370" s="171"/>
      <c r="D370" s="181"/>
      <c r="E370" s="173"/>
      <c r="F370" s="174"/>
      <c r="G370" s="175"/>
      <c r="H370" s="175"/>
      <c r="I370" s="176"/>
      <c r="J370" s="185"/>
      <c r="K370" s="176"/>
      <c r="L370" s="178">
        <f t="shared" si="19"/>
        <v>0</v>
      </c>
      <c r="M370" s="232">
        <f t="shared" si="20"/>
        <v>0</v>
      </c>
      <c r="N370" s="235"/>
    </row>
    <row r="371" spans="1:14" ht="15.75" thickBot="1" x14ac:dyDescent="0.3">
      <c r="A371" s="170" t="str">
        <f t="shared" si="18"/>
        <v/>
      </c>
      <c r="B371" s="171"/>
      <c r="C371" s="171"/>
      <c r="D371" s="181"/>
      <c r="E371" s="173"/>
      <c r="F371" s="174"/>
      <c r="G371" s="175"/>
      <c r="H371" s="175"/>
      <c r="I371" s="176"/>
      <c r="J371" s="185"/>
      <c r="K371" s="176"/>
      <c r="L371" s="178">
        <f t="shared" si="19"/>
        <v>0</v>
      </c>
      <c r="M371" s="232">
        <f t="shared" si="20"/>
        <v>0</v>
      </c>
      <c r="N371" s="235"/>
    </row>
    <row r="372" spans="1:14" ht="15.75" thickBot="1" x14ac:dyDescent="0.3">
      <c r="A372" s="170" t="str">
        <f t="shared" si="18"/>
        <v/>
      </c>
      <c r="B372" s="171"/>
      <c r="C372" s="171"/>
      <c r="D372" s="181"/>
      <c r="E372" s="173"/>
      <c r="F372" s="174"/>
      <c r="G372" s="175"/>
      <c r="H372" s="175"/>
      <c r="I372" s="176"/>
      <c r="J372" s="185"/>
      <c r="K372" s="176"/>
      <c r="L372" s="178">
        <f t="shared" si="19"/>
        <v>0</v>
      </c>
      <c r="M372" s="232">
        <f t="shared" si="20"/>
        <v>0</v>
      </c>
      <c r="N372" s="235"/>
    </row>
    <row r="373" spans="1:14" ht="15.75" thickBot="1" x14ac:dyDescent="0.3">
      <c r="A373" s="170" t="str">
        <f t="shared" si="18"/>
        <v/>
      </c>
      <c r="B373" s="171"/>
      <c r="C373" s="171"/>
      <c r="D373" s="181"/>
      <c r="E373" s="173"/>
      <c r="F373" s="174"/>
      <c r="G373" s="175"/>
      <c r="H373" s="175"/>
      <c r="I373" s="176"/>
      <c r="J373" s="185"/>
      <c r="K373" s="176"/>
      <c r="L373" s="178">
        <f t="shared" si="19"/>
        <v>0</v>
      </c>
      <c r="M373" s="232">
        <f t="shared" si="20"/>
        <v>0</v>
      </c>
      <c r="N373" s="235"/>
    </row>
    <row r="374" spans="1:14" ht="15.75" thickBot="1" x14ac:dyDescent="0.3">
      <c r="A374" s="170" t="str">
        <f t="shared" si="18"/>
        <v/>
      </c>
      <c r="B374" s="171"/>
      <c r="C374" s="171"/>
      <c r="D374" s="181"/>
      <c r="E374" s="173"/>
      <c r="F374" s="174"/>
      <c r="G374" s="175"/>
      <c r="H374" s="175"/>
      <c r="I374" s="176"/>
      <c r="J374" s="185"/>
      <c r="K374" s="176"/>
      <c r="L374" s="178">
        <f t="shared" si="19"/>
        <v>0</v>
      </c>
      <c r="M374" s="232">
        <f t="shared" si="20"/>
        <v>0</v>
      </c>
      <c r="N374" s="235"/>
    </row>
    <row r="375" spans="1:14" ht="15.75" thickBot="1" x14ac:dyDescent="0.3">
      <c r="A375" s="170" t="str">
        <f t="shared" si="18"/>
        <v/>
      </c>
      <c r="B375" s="171"/>
      <c r="C375" s="171"/>
      <c r="D375" s="181"/>
      <c r="E375" s="173"/>
      <c r="F375" s="174"/>
      <c r="G375" s="175"/>
      <c r="H375" s="175"/>
      <c r="I375" s="176"/>
      <c r="J375" s="185"/>
      <c r="K375" s="176"/>
      <c r="L375" s="178">
        <f t="shared" si="19"/>
        <v>0</v>
      </c>
      <c r="M375" s="232">
        <f t="shared" si="20"/>
        <v>0</v>
      </c>
      <c r="N375" s="235"/>
    </row>
    <row r="376" spans="1:14" ht="15.75" thickBot="1" x14ac:dyDescent="0.3">
      <c r="A376" s="170" t="str">
        <f t="shared" si="18"/>
        <v/>
      </c>
      <c r="B376" s="171"/>
      <c r="C376" s="171"/>
      <c r="D376" s="181"/>
      <c r="E376" s="173"/>
      <c r="F376" s="174"/>
      <c r="G376" s="175"/>
      <c r="H376" s="175"/>
      <c r="I376" s="176"/>
      <c r="J376" s="185"/>
      <c r="K376" s="176"/>
      <c r="L376" s="178">
        <f t="shared" si="19"/>
        <v>0</v>
      </c>
      <c r="M376" s="232">
        <f t="shared" si="20"/>
        <v>0</v>
      </c>
      <c r="N376" s="235"/>
    </row>
    <row r="377" spans="1:14" ht="15.75" thickBot="1" x14ac:dyDescent="0.3">
      <c r="A377" s="170" t="str">
        <f t="shared" si="18"/>
        <v/>
      </c>
      <c r="B377" s="171"/>
      <c r="C377" s="171"/>
      <c r="D377" s="181"/>
      <c r="E377" s="173"/>
      <c r="F377" s="174"/>
      <c r="G377" s="175"/>
      <c r="H377" s="175"/>
      <c r="I377" s="176"/>
      <c r="J377" s="185"/>
      <c r="K377" s="176"/>
      <c r="L377" s="178">
        <f t="shared" si="19"/>
        <v>0</v>
      </c>
      <c r="M377" s="232">
        <f t="shared" si="20"/>
        <v>0</v>
      </c>
      <c r="N377" s="235"/>
    </row>
    <row r="378" spans="1:14" ht="15.75" thickBot="1" x14ac:dyDescent="0.3">
      <c r="A378" s="170" t="str">
        <f t="shared" si="18"/>
        <v/>
      </c>
      <c r="B378" s="171"/>
      <c r="C378" s="171"/>
      <c r="D378" s="181"/>
      <c r="E378" s="173"/>
      <c r="F378" s="174"/>
      <c r="G378" s="175"/>
      <c r="H378" s="175"/>
      <c r="I378" s="176"/>
      <c r="J378" s="185"/>
      <c r="K378" s="176"/>
      <c r="L378" s="178">
        <f t="shared" si="19"/>
        <v>0</v>
      </c>
      <c r="M378" s="232">
        <f t="shared" si="20"/>
        <v>0</v>
      </c>
      <c r="N378" s="235"/>
    </row>
    <row r="379" spans="1:14" ht="15.75" thickBot="1" x14ac:dyDescent="0.3">
      <c r="A379" s="170" t="str">
        <f t="shared" si="18"/>
        <v/>
      </c>
      <c r="B379" s="171"/>
      <c r="C379" s="171"/>
      <c r="D379" s="181"/>
      <c r="E379" s="173"/>
      <c r="F379" s="174"/>
      <c r="G379" s="175"/>
      <c r="H379" s="175"/>
      <c r="I379" s="176"/>
      <c r="J379" s="185"/>
      <c r="K379" s="176"/>
      <c r="L379" s="178">
        <f t="shared" si="19"/>
        <v>0</v>
      </c>
      <c r="M379" s="232">
        <f t="shared" si="20"/>
        <v>0</v>
      </c>
      <c r="N379" s="235"/>
    </row>
    <row r="380" spans="1:14" ht="15.75" thickBot="1" x14ac:dyDescent="0.3">
      <c r="A380" s="170" t="str">
        <f t="shared" si="18"/>
        <v/>
      </c>
      <c r="B380" s="171"/>
      <c r="C380" s="171"/>
      <c r="D380" s="181"/>
      <c r="E380" s="173"/>
      <c r="F380" s="174"/>
      <c r="G380" s="175"/>
      <c r="H380" s="175"/>
      <c r="I380" s="176"/>
      <c r="J380" s="185"/>
      <c r="K380" s="176"/>
      <c r="L380" s="178">
        <f t="shared" si="19"/>
        <v>0</v>
      </c>
      <c r="M380" s="232">
        <f t="shared" si="20"/>
        <v>0</v>
      </c>
      <c r="N380" s="235"/>
    </row>
    <row r="381" spans="1:14" ht="15.75" thickBot="1" x14ac:dyDescent="0.3">
      <c r="A381" s="170" t="str">
        <f t="shared" si="18"/>
        <v/>
      </c>
      <c r="B381" s="171"/>
      <c r="C381" s="171"/>
      <c r="D381" s="181"/>
      <c r="E381" s="173"/>
      <c r="F381" s="174"/>
      <c r="G381" s="175"/>
      <c r="H381" s="175"/>
      <c r="I381" s="176"/>
      <c r="J381" s="185"/>
      <c r="K381" s="176"/>
      <c r="L381" s="178">
        <f t="shared" si="19"/>
        <v>0</v>
      </c>
      <c r="M381" s="232">
        <f t="shared" si="20"/>
        <v>0</v>
      </c>
      <c r="N381" s="235"/>
    </row>
    <row r="382" spans="1:14" ht="15.75" thickBot="1" x14ac:dyDescent="0.3">
      <c r="A382" s="170" t="str">
        <f t="shared" si="18"/>
        <v/>
      </c>
      <c r="B382" s="171"/>
      <c r="C382" s="171"/>
      <c r="D382" s="181"/>
      <c r="E382" s="173"/>
      <c r="F382" s="174"/>
      <c r="G382" s="175"/>
      <c r="H382" s="175"/>
      <c r="I382" s="176"/>
      <c r="J382" s="185"/>
      <c r="K382" s="176"/>
      <c r="L382" s="178">
        <f t="shared" si="19"/>
        <v>0</v>
      </c>
      <c r="M382" s="232">
        <f t="shared" si="20"/>
        <v>0</v>
      </c>
      <c r="N382" s="235"/>
    </row>
    <row r="383" spans="1:14" ht="15.75" thickBot="1" x14ac:dyDescent="0.3">
      <c r="A383" s="170" t="str">
        <f t="shared" si="18"/>
        <v/>
      </c>
      <c r="B383" s="171"/>
      <c r="C383" s="171"/>
      <c r="D383" s="181"/>
      <c r="E383" s="173"/>
      <c r="F383" s="174"/>
      <c r="G383" s="175"/>
      <c r="H383" s="175"/>
      <c r="I383" s="176"/>
      <c r="J383" s="185"/>
      <c r="K383" s="176"/>
      <c r="L383" s="178">
        <f t="shared" si="19"/>
        <v>0</v>
      </c>
      <c r="M383" s="232">
        <f t="shared" si="20"/>
        <v>0</v>
      </c>
      <c r="N383" s="235"/>
    </row>
    <row r="384" spans="1:14" ht="15.75" thickBot="1" x14ac:dyDescent="0.3">
      <c r="A384" s="170" t="str">
        <f t="shared" si="18"/>
        <v/>
      </c>
      <c r="B384" s="171"/>
      <c r="C384" s="171"/>
      <c r="D384" s="181"/>
      <c r="E384" s="173"/>
      <c r="F384" s="174"/>
      <c r="G384" s="175"/>
      <c r="H384" s="175"/>
      <c r="I384" s="176"/>
      <c r="J384" s="185"/>
      <c r="K384" s="176"/>
      <c r="L384" s="178">
        <f t="shared" si="19"/>
        <v>0</v>
      </c>
      <c r="M384" s="232">
        <f t="shared" si="20"/>
        <v>0</v>
      </c>
      <c r="N384" s="235"/>
    </row>
    <row r="385" spans="1:14" ht="15.75" thickBot="1" x14ac:dyDescent="0.3">
      <c r="A385" s="170" t="str">
        <f t="shared" si="18"/>
        <v/>
      </c>
      <c r="B385" s="171"/>
      <c r="C385" s="171"/>
      <c r="D385" s="181"/>
      <c r="E385" s="173"/>
      <c r="F385" s="174"/>
      <c r="G385" s="175"/>
      <c r="H385" s="175"/>
      <c r="I385" s="176"/>
      <c r="J385" s="185"/>
      <c r="K385" s="176"/>
      <c r="L385" s="178">
        <f t="shared" si="19"/>
        <v>0</v>
      </c>
      <c r="M385" s="232">
        <f t="shared" si="20"/>
        <v>0</v>
      </c>
      <c r="N385" s="235"/>
    </row>
    <row r="386" spans="1:14" ht="15.75" thickBot="1" x14ac:dyDescent="0.3">
      <c r="A386" s="170" t="str">
        <f t="shared" si="18"/>
        <v/>
      </c>
      <c r="B386" s="171"/>
      <c r="C386" s="171"/>
      <c r="D386" s="181"/>
      <c r="E386" s="173"/>
      <c r="F386" s="174"/>
      <c r="G386" s="175"/>
      <c r="H386" s="175"/>
      <c r="I386" s="176"/>
      <c r="J386" s="185"/>
      <c r="K386" s="176"/>
      <c r="L386" s="178">
        <f t="shared" si="19"/>
        <v>0</v>
      </c>
      <c r="M386" s="232">
        <f t="shared" si="20"/>
        <v>0</v>
      </c>
      <c r="N386" s="235"/>
    </row>
    <row r="387" spans="1:14" ht="15.75" thickBot="1" x14ac:dyDescent="0.3">
      <c r="A387" s="170" t="str">
        <f t="shared" si="18"/>
        <v/>
      </c>
      <c r="B387" s="171"/>
      <c r="C387" s="171"/>
      <c r="D387" s="181"/>
      <c r="E387" s="173"/>
      <c r="F387" s="174"/>
      <c r="G387" s="175"/>
      <c r="H387" s="175"/>
      <c r="I387" s="176"/>
      <c r="J387" s="185"/>
      <c r="K387" s="176"/>
      <c r="L387" s="178">
        <f t="shared" si="19"/>
        <v>0</v>
      </c>
      <c r="M387" s="232">
        <f t="shared" si="20"/>
        <v>0</v>
      </c>
      <c r="N387" s="235"/>
    </row>
    <row r="388" spans="1:14" ht="15.75" thickBot="1" x14ac:dyDescent="0.3">
      <c r="A388" s="170" t="str">
        <f t="shared" si="18"/>
        <v/>
      </c>
      <c r="B388" s="171"/>
      <c r="C388" s="171"/>
      <c r="D388" s="181"/>
      <c r="E388" s="173"/>
      <c r="F388" s="174"/>
      <c r="G388" s="175"/>
      <c r="H388" s="175"/>
      <c r="I388" s="176"/>
      <c r="J388" s="185"/>
      <c r="K388" s="176"/>
      <c r="L388" s="178">
        <f t="shared" si="19"/>
        <v>0</v>
      </c>
      <c r="M388" s="232">
        <f t="shared" si="20"/>
        <v>0</v>
      </c>
      <c r="N388" s="235"/>
    </row>
    <row r="389" spans="1:14" ht="15.75" thickBot="1" x14ac:dyDescent="0.3">
      <c r="A389" s="170" t="str">
        <f t="shared" si="18"/>
        <v/>
      </c>
      <c r="B389" s="171"/>
      <c r="C389" s="171"/>
      <c r="D389" s="181"/>
      <c r="E389" s="173"/>
      <c r="F389" s="174"/>
      <c r="G389" s="175"/>
      <c r="H389" s="175"/>
      <c r="I389" s="176"/>
      <c r="J389" s="185"/>
      <c r="K389" s="176"/>
      <c r="L389" s="178">
        <f t="shared" si="19"/>
        <v>0</v>
      </c>
      <c r="M389" s="232">
        <f t="shared" si="20"/>
        <v>0</v>
      </c>
      <c r="N389" s="235"/>
    </row>
    <row r="390" spans="1:14" ht="15.75" thickBot="1" x14ac:dyDescent="0.3">
      <c r="A390" s="170" t="str">
        <f t="shared" si="18"/>
        <v/>
      </c>
      <c r="B390" s="171"/>
      <c r="C390" s="171"/>
      <c r="D390" s="181"/>
      <c r="E390" s="173"/>
      <c r="F390" s="174"/>
      <c r="G390" s="175"/>
      <c r="H390" s="175"/>
      <c r="I390" s="176"/>
      <c r="J390" s="185"/>
      <c r="K390" s="176"/>
      <c r="L390" s="178">
        <f t="shared" si="19"/>
        <v>0</v>
      </c>
      <c r="M390" s="232">
        <f t="shared" si="20"/>
        <v>0</v>
      </c>
      <c r="N390" s="235"/>
    </row>
    <row r="391" spans="1:14" ht="15.75" thickBot="1" x14ac:dyDescent="0.3">
      <c r="A391" s="170" t="str">
        <f t="shared" si="18"/>
        <v/>
      </c>
      <c r="B391" s="171"/>
      <c r="C391" s="171"/>
      <c r="D391" s="181"/>
      <c r="E391" s="173"/>
      <c r="F391" s="174"/>
      <c r="G391" s="175"/>
      <c r="H391" s="175"/>
      <c r="I391" s="176"/>
      <c r="J391" s="185"/>
      <c r="K391" s="176"/>
      <c r="L391" s="178">
        <f t="shared" si="19"/>
        <v>0</v>
      </c>
      <c r="M391" s="232">
        <f t="shared" si="20"/>
        <v>0</v>
      </c>
      <c r="N391" s="235"/>
    </row>
    <row r="392" spans="1:14" ht="15.75" thickBot="1" x14ac:dyDescent="0.3">
      <c r="A392" s="170" t="str">
        <f t="shared" si="18"/>
        <v/>
      </c>
      <c r="B392" s="171"/>
      <c r="C392" s="171"/>
      <c r="D392" s="181"/>
      <c r="E392" s="173"/>
      <c r="F392" s="174"/>
      <c r="G392" s="175"/>
      <c r="H392" s="175"/>
      <c r="I392" s="176"/>
      <c r="J392" s="185"/>
      <c r="K392" s="176"/>
      <c r="L392" s="178">
        <f t="shared" si="19"/>
        <v>0</v>
      </c>
      <c r="M392" s="232">
        <f t="shared" si="20"/>
        <v>0</v>
      </c>
      <c r="N392" s="235"/>
    </row>
    <row r="393" spans="1:14" ht="15.75" thickBot="1" x14ac:dyDescent="0.3">
      <c r="A393" s="170" t="str">
        <f t="shared" si="18"/>
        <v/>
      </c>
      <c r="B393" s="171"/>
      <c r="C393" s="171"/>
      <c r="D393" s="181"/>
      <c r="E393" s="173"/>
      <c r="F393" s="174"/>
      <c r="G393" s="175"/>
      <c r="H393" s="175"/>
      <c r="I393" s="176"/>
      <c r="J393" s="185"/>
      <c r="K393" s="176"/>
      <c r="L393" s="178">
        <f t="shared" si="19"/>
        <v>0</v>
      </c>
      <c r="M393" s="232">
        <f t="shared" si="20"/>
        <v>0</v>
      </c>
      <c r="N393" s="235"/>
    </row>
    <row r="394" spans="1:14" ht="15.75" thickBot="1" x14ac:dyDescent="0.3">
      <c r="A394" s="170" t="str">
        <f t="shared" si="18"/>
        <v/>
      </c>
      <c r="B394" s="171"/>
      <c r="C394" s="171"/>
      <c r="D394" s="181"/>
      <c r="E394" s="173"/>
      <c r="F394" s="174"/>
      <c r="G394" s="175"/>
      <c r="H394" s="175"/>
      <c r="I394" s="176"/>
      <c r="J394" s="185"/>
      <c r="K394" s="176"/>
      <c r="L394" s="178">
        <f t="shared" si="19"/>
        <v>0</v>
      </c>
      <c r="M394" s="232">
        <f t="shared" si="20"/>
        <v>0</v>
      </c>
      <c r="N394" s="235"/>
    </row>
    <row r="395" spans="1:14" ht="15.75" thickBot="1" x14ac:dyDescent="0.3">
      <c r="A395" s="170" t="str">
        <f t="shared" si="18"/>
        <v/>
      </c>
      <c r="B395" s="171"/>
      <c r="C395" s="171"/>
      <c r="D395" s="181"/>
      <c r="E395" s="173"/>
      <c r="F395" s="174"/>
      <c r="G395" s="175"/>
      <c r="H395" s="175"/>
      <c r="I395" s="176"/>
      <c r="J395" s="185"/>
      <c r="K395" s="176"/>
      <c r="L395" s="178">
        <f t="shared" si="19"/>
        <v>0</v>
      </c>
      <c r="M395" s="232">
        <f t="shared" si="20"/>
        <v>0</v>
      </c>
      <c r="N395" s="235"/>
    </row>
    <row r="396" spans="1:14" ht="15.75" thickBot="1" x14ac:dyDescent="0.3">
      <c r="A396" s="170" t="str">
        <f t="shared" si="18"/>
        <v/>
      </c>
      <c r="B396" s="171"/>
      <c r="C396" s="171"/>
      <c r="D396" s="181"/>
      <c r="E396" s="173"/>
      <c r="F396" s="174"/>
      <c r="G396" s="175"/>
      <c r="H396" s="175"/>
      <c r="I396" s="176"/>
      <c r="J396" s="185"/>
      <c r="K396" s="176"/>
      <c r="L396" s="178">
        <f t="shared" si="19"/>
        <v>0</v>
      </c>
      <c r="M396" s="232">
        <f t="shared" si="20"/>
        <v>0</v>
      </c>
      <c r="N396" s="235"/>
    </row>
    <row r="397" spans="1:14" ht="15.75" thickBot="1" x14ac:dyDescent="0.3">
      <c r="A397" s="170" t="str">
        <f t="shared" si="18"/>
        <v/>
      </c>
      <c r="B397" s="171"/>
      <c r="C397" s="171"/>
      <c r="D397" s="181"/>
      <c r="E397" s="173"/>
      <c r="F397" s="174"/>
      <c r="G397" s="175"/>
      <c r="H397" s="175"/>
      <c r="I397" s="176"/>
      <c r="J397" s="185"/>
      <c r="K397" s="176"/>
      <c r="L397" s="178">
        <f t="shared" si="19"/>
        <v>0</v>
      </c>
      <c r="M397" s="232">
        <f t="shared" si="20"/>
        <v>0</v>
      </c>
      <c r="N397" s="235"/>
    </row>
    <row r="398" spans="1:14" ht="15.75" thickBot="1" x14ac:dyDescent="0.3">
      <c r="A398" s="170" t="str">
        <f t="shared" si="18"/>
        <v/>
      </c>
      <c r="B398" s="171"/>
      <c r="C398" s="171"/>
      <c r="D398" s="181"/>
      <c r="E398" s="173"/>
      <c r="F398" s="174"/>
      <c r="G398" s="175"/>
      <c r="H398" s="175"/>
      <c r="I398" s="176"/>
      <c r="J398" s="185"/>
      <c r="K398" s="176"/>
      <c r="L398" s="178">
        <f t="shared" si="19"/>
        <v>0</v>
      </c>
      <c r="M398" s="232">
        <f t="shared" si="20"/>
        <v>0</v>
      </c>
      <c r="N398" s="235"/>
    </row>
    <row r="399" spans="1:14" ht="15.75" thickBot="1" x14ac:dyDescent="0.3">
      <c r="A399" s="170" t="str">
        <f t="shared" si="18"/>
        <v/>
      </c>
      <c r="B399" s="171"/>
      <c r="C399" s="171"/>
      <c r="D399" s="181"/>
      <c r="E399" s="173"/>
      <c r="F399" s="174"/>
      <c r="G399" s="175"/>
      <c r="H399" s="175"/>
      <c r="I399" s="176"/>
      <c r="J399" s="185"/>
      <c r="K399" s="176"/>
      <c r="L399" s="178">
        <f t="shared" si="19"/>
        <v>0</v>
      </c>
      <c r="M399" s="232">
        <f t="shared" si="20"/>
        <v>0</v>
      </c>
      <c r="N399" s="235"/>
    </row>
    <row r="400" spans="1:14" ht="15.75" thickBot="1" x14ac:dyDescent="0.3">
      <c r="A400" s="170" t="str">
        <f t="shared" si="18"/>
        <v/>
      </c>
      <c r="B400" s="171"/>
      <c r="C400" s="171"/>
      <c r="D400" s="181"/>
      <c r="E400" s="173"/>
      <c r="F400" s="174"/>
      <c r="G400" s="175"/>
      <c r="H400" s="175"/>
      <c r="I400" s="176"/>
      <c r="J400" s="185"/>
      <c r="K400" s="176"/>
      <c r="L400" s="178">
        <f t="shared" si="19"/>
        <v>0</v>
      </c>
      <c r="M400" s="232">
        <f t="shared" si="20"/>
        <v>0</v>
      </c>
      <c r="N400" s="235"/>
    </row>
    <row r="401" spans="1:14" ht="15.75" thickBot="1" x14ac:dyDescent="0.3">
      <c r="A401" s="170" t="str">
        <f t="shared" si="18"/>
        <v/>
      </c>
      <c r="B401" s="171"/>
      <c r="C401" s="171"/>
      <c r="D401" s="181"/>
      <c r="E401" s="173"/>
      <c r="F401" s="174"/>
      <c r="G401" s="175"/>
      <c r="H401" s="175"/>
      <c r="I401" s="176"/>
      <c r="J401" s="185"/>
      <c r="K401" s="176"/>
      <c r="L401" s="178">
        <f t="shared" si="19"/>
        <v>0</v>
      </c>
      <c r="M401" s="232">
        <f t="shared" si="20"/>
        <v>0</v>
      </c>
      <c r="N401" s="235"/>
    </row>
    <row r="402" spans="1:14" ht="15.75" thickBot="1" x14ac:dyDescent="0.3">
      <c r="A402" s="170" t="str">
        <f t="shared" si="18"/>
        <v/>
      </c>
      <c r="B402" s="171"/>
      <c r="C402" s="171"/>
      <c r="D402" s="181"/>
      <c r="E402" s="173"/>
      <c r="F402" s="174"/>
      <c r="G402" s="175"/>
      <c r="H402" s="175"/>
      <c r="I402" s="176"/>
      <c r="J402" s="185"/>
      <c r="K402" s="176"/>
      <c r="L402" s="178">
        <f t="shared" si="19"/>
        <v>0</v>
      </c>
      <c r="M402" s="232">
        <f t="shared" si="20"/>
        <v>0</v>
      </c>
      <c r="N402" s="235"/>
    </row>
    <row r="403" spans="1:14" ht="15.75" thickBot="1" x14ac:dyDescent="0.3">
      <c r="A403" s="170" t="str">
        <f t="shared" si="18"/>
        <v/>
      </c>
      <c r="B403" s="171"/>
      <c r="C403" s="171"/>
      <c r="D403" s="181"/>
      <c r="E403" s="173"/>
      <c r="F403" s="174"/>
      <c r="G403" s="175"/>
      <c r="H403" s="175"/>
      <c r="I403" s="176"/>
      <c r="J403" s="185"/>
      <c r="K403" s="176"/>
      <c r="L403" s="178">
        <f t="shared" si="19"/>
        <v>0</v>
      </c>
      <c r="M403" s="232">
        <f t="shared" si="20"/>
        <v>0</v>
      </c>
      <c r="N403" s="235"/>
    </row>
    <row r="404" spans="1:14" ht="15.75" thickBot="1" x14ac:dyDescent="0.3">
      <c r="A404" s="170" t="str">
        <f t="shared" si="18"/>
        <v/>
      </c>
      <c r="B404" s="171"/>
      <c r="C404" s="171"/>
      <c r="D404" s="181"/>
      <c r="E404" s="173"/>
      <c r="F404" s="174"/>
      <c r="G404" s="175"/>
      <c r="H404" s="175"/>
      <c r="I404" s="176"/>
      <c r="J404" s="185"/>
      <c r="K404" s="176"/>
      <c r="L404" s="178">
        <f t="shared" si="19"/>
        <v>0</v>
      </c>
      <c r="M404" s="232">
        <f t="shared" si="20"/>
        <v>0</v>
      </c>
      <c r="N404" s="235"/>
    </row>
    <row r="405" spans="1:14" ht="15.75" thickBot="1" x14ac:dyDescent="0.3">
      <c r="A405" s="170" t="str">
        <f t="shared" si="18"/>
        <v/>
      </c>
      <c r="B405" s="171"/>
      <c r="C405" s="171"/>
      <c r="D405" s="181"/>
      <c r="E405" s="173"/>
      <c r="F405" s="174"/>
      <c r="G405" s="175"/>
      <c r="H405" s="175"/>
      <c r="I405" s="176"/>
      <c r="J405" s="185"/>
      <c r="K405" s="176"/>
      <c r="L405" s="178">
        <f t="shared" si="19"/>
        <v>0</v>
      </c>
      <c r="M405" s="232">
        <f t="shared" si="20"/>
        <v>0</v>
      </c>
      <c r="N405" s="235"/>
    </row>
    <row r="406" spans="1:14" ht="15.75" thickBot="1" x14ac:dyDescent="0.3">
      <c r="A406" s="170" t="str">
        <f t="shared" si="18"/>
        <v/>
      </c>
      <c r="B406" s="171"/>
      <c r="C406" s="171"/>
      <c r="D406" s="181"/>
      <c r="E406" s="173"/>
      <c r="F406" s="174"/>
      <c r="G406" s="175"/>
      <c r="H406" s="175"/>
      <c r="I406" s="176"/>
      <c r="J406" s="185"/>
      <c r="K406" s="176"/>
      <c r="L406" s="178">
        <f t="shared" si="19"/>
        <v>0</v>
      </c>
      <c r="M406" s="232">
        <f t="shared" si="20"/>
        <v>0</v>
      </c>
      <c r="N406" s="235"/>
    </row>
    <row r="407" spans="1:14" ht="15.75" thickBot="1" x14ac:dyDescent="0.3">
      <c r="A407" s="170" t="str">
        <f t="shared" si="18"/>
        <v/>
      </c>
      <c r="B407" s="171"/>
      <c r="C407" s="171"/>
      <c r="D407" s="181"/>
      <c r="E407" s="173"/>
      <c r="F407" s="174"/>
      <c r="G407" s="175"/>
      <c r="H407" s="175"/>
      <c r="I407" s="176"/>
      <c r="J407" s="185"/>
      <c r="K407" s="176"/>
      <c r="L407" s="178">
        <f t="shared" si="19"/>
        <v>0</v>
      </c>
      <c r="M407" s="232">
        <f t="shared" si="20"/>
        <v>0</v>
      </c>
      <c r="N407" s="235"/>
    </row>
    <row r="408" spans="1:14" ht="15.75" thickBot="1" x14ac:dyDescent="0.3">
      <c r="A408" s="170" t="str">
        <f t="shared" si="18"/>
        <v/>
      </c>
      <c r="B408" s="171"/>
      <c r="C408" s="171"/>
      <c r="D408" s="181"/>
      <c r="E408" s="173"/>
      <c r="F408" s="174"/>
      <c r="G408" s="175"/>
      <c r="H408" s="175"/>
      <c r="I408" s="176"/>
      <c r="J408" s="185"/>
      <c r="K408" s="176"/>
      <c r="L408" s="178">
        <f t="shared" si="19"/>
        <v>0</v>
      </c>
      <c r="M408" s="232">
        <f t="shared" si="20"/>
        <v>0</v>
      </c>
      <c r="N408" s="235"/>
    </row>
    <row r="409" spans="1:14" ht="15.75" thickBot="1" x14ac:dyDescent="0.3">
      <c r="A409" s="170" t="str">
        <f t="shared" si="18"/>
        <v/>
      </c>
      <c r="B409" s="171"/>
      <c r="C409" s="171"/>
      <c r="D409" s="181"/>
      <c r="E409" s="173"/>
      <c r="F409" s="174"/>
      <c r="G409" s="175"/>
      <c r="H409" s="175"/>
      <c r="I409" s="176"/>
      <c r="J409" s="185"/>
      <c r="K409" s="176"/>
      <c r="L409" s="178">
        <f t="shared" si="19"/>
        <v>0</v>
      </c>
      <c r="M409" s="232">
        <f t="shared" si="20"/>
        <v>0</v>
      </c>
      <c r="N409" s="235"/>
    </row>
    <row r="410" spans="1:14" ht="15.75" thickBot="1" x14ac:dyDescent="0.3">
      <c r="A410" s="170" t="str">
        <f t="shared" si="18"/>
        <v/>
      </c>
      <c r="B410" s="171"/>
      <c r="C410" s="171"/>
      <c r="D410" s="181"/>
      <c r="E410" s="173"/>
      <c r="F410" s="174"/>
      <c r="G410" s="175"/>
      <c r="H410" s="175"/>
      <c r="I410" s="176"/>
      <c r="J410" s="185"/>
      <c r="K410" s="176"/>
      <c r="L410" s="178">
        <f t="shared" si="19"/>
        <v>0</v>
      </c>
      <c r="M410" s="232">
        <f t="shared" si="20"/>
        <v>0</v>
      </c>
      <c r="N410" s="235"/>
    </row>
    <row r="411" spans="1:14" ht="15.75" thickBot="1" x14ac:dyDescent="0.3">
      <c r="A411" s="170" t="str">
        <f t="shared" si="18"/>
        <v/>
      </c>
      <c r="B411" s="171"/>
      <c r="C411" s="171"/>
      <c r="D411" s="181"/>
      <c r="E411" s="173"/>
      <c r="F411" s="174"/>
      <c r="G411" s="175"/>
      <c r="H411" s="175"/>
      <c r="I411" s="176"/>
      <c r="J411" s="185"/>
      <c r="K411" s="176"/>
      <c r="L411" s="178">
        <f t="shared" si="19"/>
        <v>0</v>
      </c>
      <c r="M411" s="232">
        <f t="shared" si="20"/>
        <v>0</v>
      </c>
      <c r="N411" s="235"/>
    </row>
    <row r="412" spans="1:14" ht="15.75" thickBot="1" x14ac:dyDescent="0.3">
      <c r="A412" s="170" t="str">
        <f t="shared" si="18"/>
        <v/>
      </c>
      <c r="B412" s="171"/>
      <c r="C412" s="171"/>
      <c r="D412" s="181"/>
      <c r="E412" s="173"/>
      <c r="F412" s="174"/>
      <c r="G412" s="175"/>
      <c r="H412" s="175"/>
      <c r="I412" s="176"/>
      <c r="J412" s="185"/>
      <c r="K412" s="176"/>
      <c r="L412" s="178">
        <f t="shared" si="19"/>
        <v>0</v>
      </c>
      <c r="M412" s="232">
        <f t="shared" si="20"/>
        <v>0</v>
      </c>
      <c r="N412" s="235"/>
    </row>
    <row r="413" spans="1:14" ht="15.75" thickBot="1" x14ac:dyDescent="0.3">
      <c r="A413" s="170" t="str">
        <f t="shared" si="18"/>
        <v/>
      </c>
      <c r="B413" s="171"/>
      <c r="C413" s="171"/>
      <c r="D413" s="181"/>
      <c r="E413" s="173"/>
      <c r="F413" s="174"/>
      <c r="G413" s="175"/>
      <c r="H413" s="175"/>
      <c r="I413" s="176"/>
      <c r="J413" s="185"/>
      <c r="K413" s="176"/>
      <c r="L413" s="178">
        <f t="shared" si="19"/>
        <v>0</v>
      </c>
      <c r="M413" s="232">
        <f t="shared" si="20"/>
        <v>0</v>
      </c>
      <c r="N413" s="235"/>
    </row>
    <row r="414" spans="1:14" ht="15.75" thickBot="1" x14ac:dyDescent="0.3">
      <c r="A414" s="170" t="str">
        <f t="shared" si="18"/>
        <v/>
      </c>
      <c r="B414" s="171"/>
      <c r="C414" s="171"/>
      <c r="D414" s="181"/>
      <c r="E414" s="173"/>
      <c r="F414" s="174"/>
      <c r="G414" s="175"/>
      <c r="H414" s="175"/>
      <c r="I414" s="176"/>
      <c r="J414" s="185"/>
      <c r="K414" s="176"/>
      <c r="L414" s="178">
        <f t="shared" si="19"/>
        <v>0</v>
      </c>
      <c r="M414" s="232">
        <f t="shared" si="20"/>
        <v>0</v>
      </c>
      <c r="N414" s="235"/>
    </row>
    <row r="415" spans="1:14" ht="15.75" thickBot="1" x14ac:dyDescent="0.3">
      <c r="A415" s="170" t="str">
        <f t="shared" si="18"/>
        <v/>
      </c>
      <c r="B415" s="171"/>
      <c r="C415" s="171"/>
      <c r="D415" s="181"/>
      <c r="E415" s="173"/>
      <c r="F415" s="174"/>
      <c r="G415" s="175"/>
      <c r="H415" s="175"/>
      <c r="I415" s="176"/>
      <c r="J415" s="185"/>
      <c r="K415" s="176"/>
      <c r="L415" s="178">
        <f t="shared" si="19"/>
        <v>0</v>
      </c>
      <c r="M415" s="232">
        <f t="shared" si="20"/>
        <v>0</v>
      </c>
      <c r="N415" s="235"/>
    </row>
    <row r="416" spans="1:14" ht="15.75" thickBot="1" x14ac:dyDescent="0.3">
      <c r="A416" s="170" t="str">
        <f t="shared" si="18"/>
        <v/>
      </c>
      <c r="B416" s="171"/>
      <c r="C416" s="171"/>
      <c r="D416" s="181"/>
      <c r="E416" s="173"/>
      <c r="F416" s="174"/>
      <c r="G416" s="175"/>
      <c r="H416" s="175"/>
      <c r="I416" s="176"/>
      <c r="J416" s="185"/>
      <c r="K416" s="176"/>
      <c r="L416" s="178">
        <f t="shared" si="19"/>
        <v>0</v>
      </c>
      <c r="M416" s="232">
        <f t="shared" si="20"/>
        <v>0</v>
      </c>
      <c r="N416" s="235"/>
    </row>
    <row r="417" spans="1:14" ht="15.75" thickBot="1" x14ac:dyDescent="0.3">
      <c r="A417" s="170" t="str">
        <f t="shared" si="18"/>
        <v/>
      </c>
      <c r="B417" s="171"/>
      <c r="C417" s="171"/>
      <c r="D417" s="181"/>
      <c r="E417" s="173"/>
      <c r="F417" s="174"/>
      <c r="G417" s="175"/>
      <c r="H417" s="175"/>
      <c r="I417" s="176"/>
      <c r="J417" s="185"/>
      <c r="K417" s="176"/>
      <c r="L417" s="178">
        <f t="shared" si="19"/>
        <v>0</v>
      </c>
      <c r="M417" s="232">
        <f t="shared" si="20"/>
        <v>0</v>
      </c>
      <c r="N417" s="235"/>
    </row>
    <row r="418" spans="1:14" ht="15.75" thickBot="1" x14ac:dyDescent="0.3">
      <c r="A418" s="170" t="str">
        <f t="shared" si="18"/>
        <v/>
      </c>
      <c r="B418" s="171"/>
      <c r="C418" s="171"/>
      <c r="D418" s="181"/>
      <c r="E418" s="173"/>
      <c r="F418" s="174"/>
      <c r="G418" s="175"/>
      <c r="H418" s="175"/>
      <c r="I418" s="176"/>
      <c r="J418" s="185"/>
      <c r="K418" s="176"/>
      <c r="L418" s="178">
        <f t="shared" si="19"/>
        <v>0</v>
      </c>
      <c r="M418" s="232">
        <f t="shared" si="20"/>
        <v>0</v>
      </c>
      <c r="N418" s="235"/>
    </row>
    <row r="419" spans="1:14" ht="15.75" thickBot="1" x14ac:dyDescent="0.3">
      <c r="A419" s="170" t="str">
        <f t="shared" si="18"/>
        <v/>
      </c>
      <c r="B419" s="171"/>
      <c r="C419" s="171"/>
      <c r="D419" s="181"/>
      <c r="E419" s="173"/>
      <c r="F419" s="174"/>
      <c r="G419" s="175"/>
      <c r="H419" s="175"/>
      <c r="I419" s="176"/>
      <c r="J419" s="185"/>
      <c r="K419" s="176"/>
      <c r="L419" s="178">
        <f t="shared" si="19"/>
        <v>0</v>
      </c>
      <c r="M419" s="232">
        <f t="shared" si="20"/>
        <v>0</v>
      </c>
      <c r="N419" s="235"/>
    </row>
    <row r="420" spans="1:14" ht="15.75" thickBot="1" x14ac:dyDescent="0.3">
      <c r="A420" s="170" t="str">
        <f t="shared" si="18"/>
        <v/>
      </c>
      <c r="B420" s="171"/>
      <c r="C420" s="171"/>
      <c r="D420" s="181"/>
      <c r="E420" s="173"/>
      <c r="F420" s="174"/>
      <c r="G420" s="175"/>
      <c r="H420" s="175"/>
      <c r="I420" s="176"/>
      <c r="J420" s="185"/>
      <c r="K420" s="176"/>
      <c r="L420" s="178">
        <f t="shared" si="19"/>
        <v>0</v>
      </c>
      <c r="M420" s="232">
        <f t="shared" si="20"/>
        <v>0</v>
      </c>
      <c r="N420" s="235"/>
    </row>
    <row r="421" spans="1:14" ht="15.75" thickBot="1" x14ac:dyDescent="0.3">
      <c r="A421" s="170" t="str">
        <f t="shared" si="18"/>
        <v/>
      </c>
      <c r="B421" s="171"/>
      <c r="C421" s="171"/>
      <c r="D421" s="181"/>
      <c r="E421" s="173"/>
      <c r="F421" s="174"/>
      <c r="G421" s="175"/>
      <c r="H421" s="175"/>
      <c r="I421" s="176"/>
      <c r="J421" s="185"/>
      <c r="K421" s="176"/>
      <c r="L421" s="178">
        <f t="shared" si="19"/>
        <v>0</v>
      </c>
      <c r="M421" s="232">
        <f t="shared" si="20"/>
        <v>0</v>
      </c>
      <c r="N421" s="235"/>
    </row>
    <row r="422" spans="1:14" ht="15.75" thickBot="1" x14ac:dyDescent="0.3">
      <c r="A422" s="170" t="str">
        <f t="shared" si="18"/>
        <v/>
      </c>
      <c r="B422" s="171"/>
      <c r="C422" s="171"/>
      <c r="D422" s="181"/>
      <c r="E422" s="173"/>
      <c r="F422" s="174"/>
      <c r="G422" s="175"/>
      <c r="H422" s="175"/>
      <c r="I422" s="176"/>
      <c r="J422" s="185"/>
      <c r="K422" s="176"/>
      <c r="L422" s="178">
        <f t="shared" si="19"/>
        <v>0</v>
      </c>
      <c r="M422" s="232">
        <f t="shared" si="20"/>
        <v>0</v>
      </c>
      <c r="N422" s="235"/>
    </row>
    <row r="423" spans="1:14" ht="15.75" thickBot="1" x14ac:dyDescent="0.3">
      <c r="A423" s="170" t="str">
        <f t="shared" si="18"/>
        <v/>
      </c>
      <c r="B423" s="171"/>
      <c r="C423" s="171"/>
      <c r="D423" s="181"/>
      <c r="E423" s="173"/>
      <c r="F423" s="174"/>
      <c r="G423" s="175"/>
      <c r="H423" s="175"/>
      <c r="I423" s="176"/>
      <c r="J423" s="185"/>
      <c r="K423" s="176"/>
      <c r="L423" s="178">
        <f t="shared" si="19"/>
        <v>0</v>
      </c>
      <c r="M423" s="232">
        <f t="shared" si="20"/>
        <v>0</v>
      </c>
      <c r="N423" s="235"/>
    </row>
    <row r="424" spans="1:14" ht="15.75" thickBot="1" x14ac:dyDescent="0.3">
      <c r="A424" s="170" t="str">
        <f t="shared" si="18"/>
        <v/>
      </c>
      <c r="B424" s="171"/>
      <c r="C424" s="171"/>
      <c r="D424" s="181"/>
      <c r="E424" s="173"/>
      <c r="F424" s="174"/>
      <c r="G424" s="175"/>
      <c r="H424" s="175"/>
      <c r="I424" s="176"/>
      <c r="J424" s="185"/>
      <c r="K424" s="176"/>
      <c r="L424" s="178">
        <f t="shared" si="19"/>
        <v>0</v>
      </c>
      <c r="M424" s="232">
        <f t="shared" si="20"/>
        <v>0</v>
      </c>
      <c r="N424" s="235"/>
    </row>
    <row r="425" spans="1:14" ht="15.75" thickBot="1" x14ac:dyDescent="0.3">
      <c r="A425" s="170" t="str">
        <f t="shared" si="18"/>
        <v/>
      </c>
      <c r="B425" s="171"/>
      <c r="C425" s="171"/>
      <c r="D425" s="181"/>
      <c r="E425" s="173"/>
      <c r="F425" s="174"/>
      <c r="G425" s="175"/>
      <c r="H425" s="175"/>
      <c r="I425" s="176"/>
      <c r="J425" s="185"/>
      <c r="K425" s="176"/>
      <c r="L425" s="178">
        <f t="shared" si="19"/>
        <v>0</v>
      </c>
      <c r="M425" s="232">
        <f t="shared" si="20"/>
        <v>0</v>
      </c>
      <c r="N425" s="235"/>
    </row>
    <row r="426" spans="1:14" ht="15.75" thickBot="1" x14ac:dyDescent="0.3">
      <c r="A426" s="170" t="str">
        <f t="shared" si="18"/>
        <v/>
      </c>
      <c r="B426" s="171"/>
      <c r="C426" s="171"/>
      <c r="D426" s="181"/>
      <c r="E426" s="173"/>
      <c r="F426" s="174"/>
      <c r="G426" s="175"/>
      <c r="H426" s="175"/>
      <c r="I426" s="176"/>
      <c r="J426" s="185"/>
      <c r="K426" s="176"/>
      <c r="L426" s="178">
        <f t="shared" si="19"/>
        <v>0</v>
      </c>
      <c r="M426" s="232">
        <f t="shared" si="20"/>
        <v>0</v>
      </c>
      <c r="N426" s="235"/>
    </row>
    <row r="427" spans="1:14" ht="15.75" thickBot="1" x14ac:dyDescent="0.3">
      <c r="A427" s="170" t="str">
        <f t="shared" si="18"/>
        <v/>
      </c>
      <c r="B427" s="171"/>
      <c r="C427" s="171"/>
      <c r="D427" s="181"/>
      <c r="E427" s="173"/>
      <c r="F427" s="174"/>
      <c r="G427" s="175"/>
      <c r="H427" s="175"/>
      <c r="I427" s="176"/>
      <c r="J427" s="185"/>
      <c r="K427" s="176"/>
      <c r="L427" s="178">
        <f t="shared" si="19"/>
        <v>0</v>
      </c>
      <c r="M427" s="232">
        <f t="shared" si="20"/>
        <v>0</v>
      </c>
      <c r="N427" s="235"/>
    </row>
    <row r="428" spans="1:14" ht="15.75" thickBot="1" x14ac:dyDescent="0.3">
      <c r="A428" s="170" t="str">
        <f t="shared" si="18"/>
        <v/>
      </c>
      <c r="B428" s="171"/>
      <c r="C428" s="171"/>
      <c r="D428" s="181"/>
      <c r="E428" s="173"/>
      <c r="F428" s="174"/>
      <c r="G428" s="175"/>
      <c r="H428" s="175"/>
      <c r="I428" s="176"/>
      <c r="J428" s="185"/>
      <c r="K428" s="176"/>
      <c r="L428" s="178">
        <f t="shared" si="19"/>
        <v>0</v>
      </c>
      <c r="M428" s="232">
        <f t="shared" si="20"/>
        <v>0</v>
      </c>
      <c r="N428" s="235"/>
    </row>
    <row r="429" spans="1:14" ht="15.75" thickBot="1" x14ac:dyDescent="0.3">
      <c r="A429" s="170" t="str">
        <f t="shared" si="18"/>
        <v/>
      </c>
      <c r="B429" s="171"/>
      <c r="C429" s="171"/>
      <c r="D429" s="181"/>
      <c r="E429" s="173"/>
      <c r="F429" s="174"/>
      <c r="G429" s="175"/>
      <c r="H429" s="175"/>
      <c r="I429" s="176"/>
      <c r="J429" s="185"/>
      <c r="K429" s="176"/>
      <c r="L429" s="178">
        <f t="shared" si="19"/>
        <v>0</v>
      </c>
      <c r="M429" s="232">
        <f t="shared" si="20"/>
        <v>0</v>
      </c>
      <c r="N429" s="235"/>
    </row>
    <row r="430" spans="1:14" ht="15.75" thickBot="1" x14ac:dyDescent="0.3">
      <c r="A430" s="170" t="str">
        <f t="shared" si="18"/>
        <v/>
      </c>
      <c r="B430" s="171"/>
      <c r="C430" s="171"/>
      <c r="D430" s="181"/>
      <c r="E430" s="173"/>
      <c r="F430" s="174"/>
      <c r="G430" s="175"/>
      <c r="H430" s="175"/>
      <c r="I430" s="176"/>
      <c r="J430" s="185"/>
      <c r="K430" s="176"/>
      <c r="L430" s="178">
        <f t="shared" si="19"/>
        <v>0</v>
      </c>
      <c r="M430" s="232">
        <f t="shared" si="20"/>
        <v>0</v>
      </c>
      <c r="N430" s="235"/>
    </row>
    <row r="431" spans="1:14" ht="15.75" thickBot="1" x14ac:dyDescent="0.3">
      <c r="A431" s="170" t="str">
        <f t="shared" si="18"/>
        <v/>
      </c>
      <c r="B431" s="171"/>
      <c r="C431" s="171"/>
      <c r="D431" s="181"/>
      <c r="E431" s="173"/>
      <c r="F431" s="174"/>
      <c r="G431" s="175"/>
      <c r="H431" s="175"/>
      <c r="I431" s="176"/>
      <c r="J431" s="185"/>
      <c r="K431" s="176"/>
      <c r="L431" s="178">
        <f t="shared" si="19"/>
        <v>0</v>
      </c>
      <c r="M431" s="232">
        <f t="shared" si="20"/>
        <v>0</v>
      </c>
      <c r="N431" s="235"/>
    </row>
    <row r="432" spans="1:14" ht="15.75" thickBot="1" x14ac:dyDescent="0.3">
      <c r="A432" s="170" t="str">
        <f t="shared" si="18"/>
        <v/>
      </c>
      <c r="B432" s="171"/>
      <c r="C432" s="171"/>
      <c r="D432" s="181"/>
      <c r="E432" s="173"/>
      <c r="F432" s="174"/>
      <c r="G432" s="175"/>
      <c r="H432" s="175"/>
      <c r="I432" s="176"/>
      <c r="J432" s="185"/>
      <c r="K432" s="176"/>
      <c r="L432" s="178">
        <f t="shared" si="19"/>
        <v>0</v>
      </c>
      <c r="M432" s="232">
        <f t="shared" si="20"/>
        <v>0</v>
      </c>
      <c r="N432" s="235"/>
    </row>
    <row r="433" spans="1:14" ht="15.75" thickBot="1" x14ac:dyDescent="0.3">
      <c r="A433" s="170" t="str">
        <f t="shared" ref="A433:A496" si="21">IF(F433 = "", "", IF(F433 = "53", "TAS", "TAS ICM"))</f>
        <v/>
      </c>
      <c r="B433" s="171"/>
      <c r="C433" s="171"/>
      <c r="D433" s="181"/>
      <c r="E433" s="173"/>
      <c r="F433" s="174"/>
      <c r="G433" s="175"/>
      <c r="H433" s="175"/>
      <c r="I433" s="176"/>
      <c r="J433" s="185"/>
      <c r="K433" s="176"/>
      <c r="L433" s="178">
        <f t="shared" ref="L433:L496" si="22">MAX(0, J433 - K433)</f>
        <v>0</v>
      </c>
      <c r="M433" s="232">
        <f t="shared" ref="M433:M496" si="23">L433</f>
        <v>0</v>
      </c>
      <c r="N433" s="235"/>
    </row>
    <row r="434" spans="1:14" ht="15.75" thickBot="1" x14ac:dyDescent="0.3">
      <c r="A434" s="170" t="str">
        <f t="shared" si="21"/>
        <v/>
      </c>
      <c r="B434" s="171"/>
      <c r="C434" s="171"/>
      <c r="D434" s="181"/>
      <c r="E434" s="173"/>
      <c r="F434" s="174"/>
      <c r="G434" s="175"/>
      <c r="H434" s="175"/>
      <c r="I434" s="176"/>
      <c r="J434" s="185"/>
      <c r="K434" s="176"/>
      <c r="L434" s="178">
        <f t="shared" si="22"/>
        <v>0</v>
      </c>
      <c r="M434" s="232">
        <f t="shared" si="23"/>
        <v>0</v>
      </c>
      <c r="N434" s="235"/>
    </row>
    <row r="435" spans="1:14" ht="15.75" thickBot="1" x14ac:dyDescent="0.3">
      <c r="A435" s="170" t="str">
        <f t="shared" si="21"/>
        <v/>
      </c>
      <c r="B435" s="171"/>
      <c r="C435" s="171"/>
      <c r="D435" s="181"/>
      <c r="E435" s="173"/>
      <c r="F435" s="174"/>
      <c r="G435" s="175"/>
      <c r="H435" s="175"/>
      <c r="I435" s="176"/>
      <c r="J435" s="185"/>
      <c r="K435" s="176"/>
      <c r="L435" s="178">
        <f t="shared" si="22"/>
        <v>0</v>
      </c>
      <c r="M435" s="232">
        <f t="shared" si="23"/>
        <v>0</v>
      </c>
      <c r="N435" s="235"/>
    </row>
    <row r="436" spans="1:14" ht="15.75" thickBot="1" x14ac:dyDescent="0.3">
      <c r="A436" s="170" t="str">
        <f t="shared" si="21"/>
        <v/>
      </c>
      <c r="B436" s="171"/>
      <c r="C436" s="171"/>
      <c r="D436" s="181"/>
      <c r="E436" s="173"/>
      <c r="F436" s="174"/>
      <c r="G436" s="175"/>
      <c r="H436" s="175"/>
      <c r="I436" s="176"/>
      <c r="J436" s="185"/>
      <c r="K436" s="176"/>
      <c r="L436" s="178">
        <f t="shared" si="22"/>
        <v>0</v>
      </c>
      <c r="M436" s="232">
        <f t="shared" si="23"/>
        <v>0</v>
      </c>
      <c r="N436" s="235"/>
    </row>
    <row r="437" spans="1:14" ht="15.75" thickBot="1" x14ac:dyDescent="0.3">
      <c r="A437" s="170" t="str">
        <f t="shared" si="21"/>
        <v/>
      </c>
      <c r="B437" s="171"/>
      <c r="C437" s="171"/>
      <c r="D437" s="181"/>
      <c r="E437" s="173"/>
      <c r="F437" s="174"/>
      <c r="G437" s="175"/>
      <c r="H437" s="175"/>
      <c r="I437" s="176"/>
      <c r="J437" s="185"/>
      <c r="K437" s="176"/>
      <c r="L437" s="178">
        <f t="shared" si="22"/>
        <v>0</v>
      </c>
      <c r="M437" s="232">
        <f t="shared" si="23"/>
        <v>0</v>
      </c>
      <c r="N437" s="235"/>
    </row>
    <row r="438" spans="1:14" ht="15.75" thickBot="1" x14ac:dyDescent="0.3">
      <c r="A438" s="170" t="str">
        <f t="shared" si="21"/>
        <v/>
      </c>
      <c r="B438" s="171"/>
      <c r="C438" s="171"/>
      <c r="D438" s="181"/>
      <c r="E438" s="173"/>
      <c r="F438" s="174"/>
      <c r="G438" s="175"/>
      <c r="H438" s="175"/>
      <c r="I438" s="176"/>
      <c r="J438" s="185"/>
      <c r="K438" s="176"/>
      <c r="L438" s="178">
        <f t="shared" si="22"/>
        <v>0</v>
      </c>
      <c r="M438" s="232">
        <f t="shared" si="23"/>
        <v>0</v>
      </c>
      <c r="N438" s="235"/>
    </row>
    <row r="439" spans="1:14" ht="15.75" thickBot="1" x14ac:dyDescent="0.3">
      <c r="A439" s="170" t="str">
        <f t="shared" si="21"/>
        <v/>
      </c>
      <c r="B439" s="171"/>
      <c r="C439" s="171"/>
      <c r="D439" s="181"/>
      <c r="E439" s="173"/>
      <c r="F439" s="174"/>
      <c r="G439" s="175"/>
      <c r="H439" s="175"/>
      <c r="I439" s="176"/>
      <c r="J439" s="185"/>
      <c r="K439" s="176"/>
      <c r="L439" s="178">
        <f t="shared" si="22"/>
        <v>0</v>
      </c>
      <c r="M439" s="232">
        <f t="shared" si="23"/>
        <v>0</v>
      </c>
      <c r="N439" s="235"/>
    </row>
    <row r="440" spans="1:14" ht="15.75" thickBot="1" x14ac:dyDescent="0.3">
      <c r="A440" s="170" t="str">
        <f t="shared" si="21"/>
        <v/>
      </c>
      <c r="B440" s="171"/>
      <c r="C440" s="171"/>
      <c r="D440" s="181"/>
      <c r="E440" s="173"/>
      <c r="F440" s="174"/>
      <c r="G440" s="175"/>
      <c r="H440" s="175"/>
      <c r="I440" s="176"/>
      <c r="J440" s="185"/>
      <c r="K440" s="176"/>
      <c r="L440" s="178">
        <f t="shared" si="22"/>
        <v>0</v>
      </c>
      <c r="M440" s="232">
        <f t="shared" si="23"/>
        <v>0</v>
      </c>
      <c r="N440" s="235"/>
    </row>
    <row r="441" spans="1:14" ht="15.75" thickBot="1" x14ac:dyDescent="0.3">
      <c r="A441" s="170" t="str">
        <f t="shared" si="21"/>
        <v/>
      </c>
      <c r="B441" s="171"/>
      <c r="C441" s="171"/>
      <c r="D441" s="181"/>
      <c r="E441" s="173"/>
      <c r="F441" s="174"/>
      <c r="G441" s="175"/>
      <c r="H441" s="175"/>
      <c r="I441" s="176"/>
      <c r="J441" s="185"/>
      <c r="K441" s="176"/>
      <c r="L441" s="178">
        <f t="shared" si="22"/>
        <v>0</v>
      </c>
      <c r="M441" s="232">
        <f t="shared" si="23"/>
        <v>0</v>
      </c>
      <c r="N441" s="235"/>
    </row>
    <row r="442" spans="1:14" ht="15.75" thickBot="1" x14ac:dyDescent="0.3">
      <c r="A442" s="170" t="str">
        <f t="shared" si="21"/>
        <v/>
      </c>
      <c r="B442" s="171"/>
      <c r="C442" s="171"/>
      <c r="D442" s="181"/>
      <c r="E442" s="173"/>
      <c r="F442" s="174"/>
      <c r="G442" s="175"/>
      <c r="H442" s="175"/>
      <c r="I442" s="176"/>
      <c r="J442" s="185"/>
      <c r="K442" s="176"/>
      <c r="L442" s="178">
        <f t="shared" si="22"/>
        <v>0</v>
      </c>
      <c r="M442" s="232">
        <f t="shared" si="23"/>
        <v>0</v>
      </c>
      <c r="N442" s="235"/>
    </row>
    <row r="443" spans="1:14" ht="15.75" thickBot="1" x14ac:dyDescent="0.3">
      <c r="A443" s="170" t="str">
        <f t="shared" si="21"/>
        <v/>
      </c>
      <c r="B443" s="171"/>
      <c r="C443" s="171"/>
      <c r="D443" s="181"/>
      <c r="E443" s="173"/>
      <c r="F443" s="174"/>
      <c r="G443" s="175"/>
      <c r="H443" s="175"/>
      <c r="I443" s="176"/>
      <c r="J443" s="185"/>
      <c r="K443" s="176"/>
      <c r="L443" s="178">
        <f t="shared" si="22"/>
        <v>0</v>
      </c>
      <c r="M443" s="232">
        <f t="shared" si="23"/>
        <v>0</v>
      </c>
      <c r="N443" s="235"/>
    </row>
    <row r="444" spans="1:14" ht="15.75" thickBot="1" x14ac:dyDescent="0.3">
      <c r="A444" s="170" t="str">
        <f t="shared" si="21"/>
        <v/>
      </c>
      <c r="B444" s="171"/>
      <c r="C444" s="171"/>
      <c r="D444" s="181"/>
      <c r="E444" s="173"/>
      <c r="F444" s="174"/>
      <c r="G444" s="175"/>
      <c r="H444" s="175"/>
      <c r="I444" s="176"/>
      <c r="J444" s="185"/>
      <c r="K444" s="176"/>
      <c r="L444" s="178">
        <f t="shared" si="22"/>
        <v>0</v>
      </c>
      <c r="M444" s="232">
        <f t="shared" si="23"/>
        <v>0</v>
      </c>
      <c r="N444" s="235"/>
    </row>
    <row r="445" spans="1:14" ht="15.75" thickBot="1" x14ac:dyDescent="0.3">
      <c r="A445" s="170" t="str">
        <f t="shared" si="21"/>
        <v/>
      </c>
      <c r="B445" s="171"/>
      <c r="C445" s="171"/>
      <c r="D445" s="181"/>
      <c r="E445" s="173"/>
      <c r="F445" s="174"/>
      <c r="G445" s="175"/>
      <c r="H445" s="175"/>
      <c r="I445" s="176"/>
      <c r="J445" s="185"/>
      <c r="K445" s="176"/>
      <c r="L445" s="178">
        <f t="shared" si="22"/>
        <v>0</v>
      </c>
      <c r="M445" s="232">
        <f t="shared" si="23"/>
        <v>0</v>
      </c>
      <c r="N445" s="235"/>
    </row>
    <row r="446" spans="1:14" ht="15.75" thickBot="1" x14ac:dyDescent="0.3">
      <c r="A446" s="170" t="str">
        <f t="shared" si="21"/>
        <v/>
      </c>
      <c r="B446" s="171"/>
      <c r="C446" s="171"/>
      <c r="D446" s="181"/>
      <c r="E446" s="173"/>
      <c r="F446" s="174"/>
      <c r="G446" s="175"/>
      <c r="H446" s="175"/>
      <c r="I446" s="176"/>
      <c r="J446" s="185"/>
      <c r="K446" s="176"/>
      <c r="L446" s="178">
        <f t="shared" si="22"/>
        <v>0</v>
      </c>
      <c r="M446" s="232">
        <f t="shared" si="23"/>
        <v>0</v>
      </c>
      <c r="N446" s="235"/>
    </row>
    <row r="447" spans="1:14" ht="15.75" thickBot="1" x14ac:dyDescent="0.3">
      <c r="A447" s="170" t="str">
        <f t="shared" si="21"/>
        <v/>
      </c>
      <c r="B447" s="171"/>
      <c r="C447" s="171"/>
      <c r="D447" s="181"/>
      <c r="E447" s="173"/>
      <c r="F447" s="174"/>
      <c r="G447" s="175"/>
      <c r="H447" s="175"/>
      <c r="I447" s="176"/>
      <c r="J447" s="185"/>
      <c r="K447" s="176"/>
      <c r="L447" s="178">
        <f t="shared" si="22"/>
        <v>0</v>
      </c>
      <c r="M447" s="232">
        <f t="shared" si="23"/>
        <v>0</v>
      </c>
      <c r="N447" s="235"/>
    </row>
    <row r="448" spans="1:14" ht="15.75" thickBot="1" x14ac:dyDescent="0.3">
      <c r="A448" s="170" t="str">
        <f t="shared" si="21"/>
        <v/>
      </c>
      <c r="B448" s="171"/>
      <c r="C448" s="171"/>
      <c r="D448" s="181"/>
      <c r="E448" s="173"/>
      <c r="F448" s="174"/>
      <c r="G448" s="175"/>
      <c r="H448" s="175"/>
      <c r="I448" s="176"/>
      <c r="J448" s="185"/>
      <c r="K448" s="176"/>
      <c r="L448" s="178">
        <f t="shared" si="22"/>
        <v>0</v>
      </c>
      <c r="M448" s="232">
        <f t="shared" si="23"/>
        <v>0</v>
      </c>
      <c r="N448" s="235"/>
    </row>
    <row r="449" spans="1:14" ht="15.75" thickBot="1" x14ac:dyDescent="0.3">
      <c r="A449" s="170" t="str">
        <f t="shared" si="21"/>
        <v/>
      </c>
      <c r="B449" s="171"/>
      <c r="C449" s="171"/>
      <c r="D449" s="181"/>
      <c r="E449" s="173"/>
      <c r="F449" s="174"/>
      <c r="G449" s="175"/>
      <c r="H449" s="175"/>
      <c r="I449" s="176"/>
      <c r="J449" s="185"/>
      <c r="K449" s="176"/>
      <c r="L449" s="178">
        <f t="shared" si="22"/>
        <v>0</v>
      </c>
      <c r="M449" s="232">
        <f t="shared" si="23"/>
        <v>0</v>
      </c>
      <c r="N449" s="235"/>
    </row>
    <row r="450" spans="1:14" ht="15.75" thickBot="1" x14ac:dyDescent="0.3">
      <c r="A450" s="170" t="str">
        <f t="shared" si="21"/>
        <v/>
      </c>
      <c r="B450" s="171"/>
      <c r="C450" s="171"/>
      <c r="D450" s="181"/>
      <c r="E450" s="173"/>
      <c r="F450" s="174"/>
      <c r="G450" s="175"/>
      <c r="H450" s="175"/>
      <c r="I450" s="176"/>
      <c r="J450" s="185"/>
      <c r="K450" s="176"/>
      <c r="L450" s="178">
        <f t="shared" si="22"/>
        <v>0</v>
      </c>
      <c r="M450" s="232">
        <f t="shared" si="23"/>
        <v>0</v>
      </c>
      <c r="N450" s="235"/>
    </row>
    <row r="451" spans="1:14" ht="15.75" thickBot="1" x14ac:dyDescent="0.3">
      <c r="A451" s="170" t="str">
        <f t="shared" si="21"/>
        <v/>
      </c>
      <c r="B451" s="171"/>
      <c r="C451" s="171"/>
      <c r="D451" s="181"/>
      <c r="E451" s="173"/>
      <c r="F451" s="174"/>
      <c r="G451" s="175"/>
      <c r="H451" s="175"/>
      <c r="I451" s="176"/>
      <c r="J451" s="185"/>
      <c r="K451" s="176"/>
      <c r="L451" s="178">
        <f t="shared" si="22"/>
        <v>0</v>
      </c>
      <c r="M451" s="232">
        <f t="shared" si="23"/>
        <v>0</v>
      </c>
      <c r="N451" s="235"/>
    </row>
    <row r="452" spans="1:14" ht="15.75" thickBot="1" x14ac:dyDescent="0.3">
      <c r="A452" s="170" t="str">
        <f t="shared" si="21"/>
        <v/>
      </c>
      <c r="B452" s="171"/>
      <c r="C452" s="171"/>
      <c r="D452" s="181"/>
      <c r="E452" s="173"/>
      <c r="F452" s="174"/>
      <c r="G452" s="175"/>
      <c r="H452" s="175"/>
      <c r="I452" s="176"/>
      <c r="J452" s="185"/>
      <c r="K452" s="176"/>
      <c r="L452" s="178">
        <f t="shared" si="22"/>
        <v>0</v>
      </c>
      <c r="M452" s="232">
        <f t="shared" si="23"/>
        <v>0</v>
      </c>
      <c r="N452" s="235"/>
    </row>
    <row r="453" spans="1:14" ht="15.75" thickBot="1" x14ac:dyDescent="0.3">
      <c r="A453" s="170" t="str">
        <f t="shared" si="21"/>
        <v/>
      </c>
      <c r="B453" s="171"/>
      <c r="C453" s="171"/>
      <c r="D453" s="181"/>
      <c r="E453" s="173"/>
      <c r="F453" s="174"/>
      <c r="G453" s="175"/>
      <c r="H453" s="175"/>
      <c r="I453" s="176"/>
      <c r="J453" s="185"/>
      <c r="K453" s="176"/>
      <c r="L453" s="178">
        <f t="shared" si="22"/>
        <v>0</v>
      </c>
      <c r="M453" s="232">
        <f t="shared" si="23"/>
        <v>0</v>
      </c>
      <c r="N453" s="235"/>
    </row>
    <row r="454" spans="1:14" ht="15.75" thickBot="1" x14ac:dyDescent="0.3">
      <c r="A454" s="170" t="str">
        <f t="shared" si="21"/>
        <v/>
      </c>
      <c r="B454" s="171"/>
      <c r="C454" s="171"/>
      <c r="D454" s="181"/>
      <c r="E454" s="173"/>
      <c r="F454" s="174"/>
      <c r="G454" s="175"/>
      <c r="H454" s="175"/>
      <c r="I454" s="176"/>
      <c r="J454" s="185"/>
      <c r="K454" s="176"/>
      <c r="L454" s="178">
        <f t="shared" si="22"/>
        <v>0</v>
      </c>
      <c r="M454" s="232">
        <f t="shared" si="23"/>
        <v>0</v>
      </c>
      <c r="N454" s="235"/>
    </row>
    <row r="455" spans="1:14" ht="15.75" thickBot="1" x14ac:dyDescent="0.3">
      <c r="A455" s="170" t="str">
        <f t="shared" si="21"/>
        <v/>
      </c>
      <c r="B455" s="171"/>
      <c r="C455" s="171"/>
      <c r="D455" s="181"/>
      <c r="E455" s="173"/>
      <c r="F455" s="174"/>
      <c r="G455" s="175"/>
      <c r="H455" s="175"/>
      <c r="I455" s="176"/>
      <c r="J455" s="185"/>
      <c r="K455" s="176"/>
      <c r="L455" s="178">
        <f t="shared" si="22"/>
        <v>0</v>
      </c>
      <c r="M455" s="232">
        <f t="shared" si="23"/>
        <v>0</v>
      </c>
      <c r="N455" s="235"/>
    </row>
    <row r="456" spans="1:14" ht="15.75" thickBot="1" x14ac:dyDescent="0.3">
      <c r="A456" s="170" t="str">
        <f t="shared" si="21"/>
        <v/>
      </c>
      <c r="B456" s="171"/>
      <c r="C456" s="171"/>
      <c r="D456" s="181"/>
      <c r="E456" s="173"/>
      <c r="F456" s="174"/>
      <c r="G456" s="175"/>
      <c r="H456" s="175"/>
      <c r="I456" s="176"/>
      <c r="J456" s="185"/>
      <c r="K456" s="176"/>
      <c r="L456" s="178">
        <f t="shared" si="22"/>
        <v>0</v>
      </c>
      <c r="M456" s="232">
        <f t="shared" si="23"/>
        <v>0</v>
      </c>
      <c r="N456" s="235"/>
    </row>
    <row r="457" spans="1:14" ht="15.75" thickBot="1" x14ac:dyDescent="0.3">
      <c r="A457" s="170" t="str">
        <f t="shared" si="21"/>
        <v/>
      </c>
      <c r="B457" s="171"/>
      <c r="C457" s="171"/>
      <c r="D457" s="181"/>
      <c r="E457" s="173"/>
      <c r="F457" s="174"/>
      <c r="G457" s="175"/>
      <c r="H457" s="175"/>
      <c r="I457" s="176"/>
      <c r="J457" s="185"/>
      <c r="K457" s="176"/>
      <c r="L457" s="178">
        <f t="shared" si="22"/>
        <v>0</v>
      </c>
      <c r="M457" s="232">
        <f t="shared" si="23"/>
        <v>0</v>
      </c>
      <c r="N457" s="235"/>
    </row>
    <row r="458" spans="1:14" ht="15.75" thickBot="1" x14ac:dyDescent="0.3">
      <c r="A458" s="170" t="str">
        <f t="shared" si="21"/>
        <v/>
      </c>
      <c r="B458" s="171"/>
      <c r="C458" s="171"/>
      <c r="D458" s="181"/>
      <c r="E458" s="173"/>
      <c r="F458" s="174"/>
      <c r="G458" s="175"/>
      <c r="H458" s="175"/>
      <c r="I458" s="176"/>
      <c r="J458" s="185"/>
      <c r="K458" s="176"/>
      <c r="L458" s="178">
        <f t="shared" si="22"/>
        <v>0</v>
      </c>
      <c r="M458" s="232">
        <f t="shared" si="23"/>
        <v>0</v>
      </c>
      <c r="N458" s="235"/>
    </row>
    <row r="459" spans="1:14" ht="15.75" thickBot="1" x14ac:dyDescent="0.3">
      <c r="A459" s="170" t="str">
        <f t="shared" si="21"/>
        <v/>
      </c>
      <c r="B459" s="171"/>
      <c r="C459" s="171"/>
      <c r="D459" s="181"/>
      <c r="E459" s="173"/>
      <c r="F459" s="174"/>
      <c r="G459" s="175"/>
      <c r="H459" s="175"/>
      <c r="I459" s="176"/>
      <c r="J459" s="185"/>
      <c r="K459" s="176"/>
      <c r="L459" s="178">
        <f t="shared" si="22"/>
        <v>0</v>
      </c>
      <c r="M459" s="232">
        <f t="shared" si="23"/>
        <v>0</v>
      </c>
      <c r="N459" s="235"/>
    </row>
    <row r="460" spans="1:14" ht="15.75" thickBot="1" x14ac:dyDescent="0.3">
      <c r="A460" s="170" t="str">
        <f t="shared" si="21"/>
        <v/>
      </c>
      <c r="B460" s="171"/>
      <c r="C460" s="171"/>
      <c r="D460" s="181"/>
      <c r="E460" s="173"/>
      <c r="F460" s="174"/>
      <c r="G460" s="175"/>
      <c r="H460" s="175"/>
      <c r="I460" s="176"/>
      <c r="J460" s="185"/>
      <c r="K460" s="176"/>
      <c r="L460" s="178">
        <f t="shared" si="22"/>
        <v>0</v>
      </c>
      <c r="M460" s="232">
        <f t="shared" si="23"/>
        <v>0</v>
      </c>
      <c r="N460" s="235"/>
    </row>
    <row r="461" spans="1:14" ht="15.75" thickBot="1" x14ac:dyDescent="0.3">
      <c r="A461" s="170" t="str">
        <f t="shared" si="21"/>
        <v/>
      </c>
      <c r="B461" s="171"/>
      <c r="C461" s="171"/>
      <c r="D461" s="181"/>
      <c r="E461" s="173"/>
      <c r="F461" s="174"/>
      <c r="G461" s="175"/>
      <c r="H461" s="175"/>
      <c r="I461" s="176"/>
      <c r="J461" s="185"/>
      <c r="K461" s="176"/>
      <c r="L461" s="178">
        <f t="shared" si="22"/>
        <v>0</v>
      </c>
      <c r="M461" s="232">
        <f t="shared" si="23"/>
        <v>0</v>
      </c>
      <c r="N461" s="235"/>
    </row>
    <row r="462" spans="1:14" ht="15.75" thickBot="1" x14ac:dyDescent="0.3">
      <c r="A462" s="170" t="str">
        <f t="shared" si="21"/>
        <v/>
      </c>
      <c r="B462" s="171"/>
      <c r="C462" s="171"/>
      <c r="D462" s="181"/>
      <c r="E462" s="173"/>
      <c r="F462" s="174"/>
      <c r="G462" s="175"/>
      <c r="H462" s="175"/>
      <c r="I462" s="176"/>
      <c r="J462" s="185"/>
      <c r="K462" s="176"/>
      <c r="L462" s="178">
        <f t="shared" si="22"/>
        <v>0</v>
      </c>
      <c r="M462" s="232">
        <f t="shared" si="23"/>
        <v>0</v>
      </c>
      <c r="N462" s="235"/>
    </row>
    <row r="463" spans="1:14" ht="15.75" thickBot="1" x14ac:dyDescent="0.3">
      <c r="A463" s="170" t="str">
        <f t="shared" si="21"/>
        <v/>
      </c>
      <c r="B463" s="171"/>
      <c r="C463" s="171"/>
      <c r="D463" s="181"/>
      <c r="E463" s="173"/>
      <c r="F463" s="174"/>
      <c r="G463" s="175"/>
      <c r="H463" s="175"/>
      <c r="I463" s="176"/>
      <c r="J463" s="185"/>
      <c r="K463" s="176"/>
      <c r="L463" s="178">
        <f t="shared" si="22"/>
        <v>0</v>
      </c>
      <c r="M463" s="232">
        <f t="shared" si="23"/>
        <v>0</v>
      </c>
      <c r="N463" s="235"/>
    </row>
    <row r="464" spans="1:14" ht="15.75" thickBot="1" x14ac:dyDescent="0.3">
      <c r="A464" s="170" t="str">
        <f t="shared" si="21"/>
        <v/>
      </c>
      <c r="B464" s="171"/>
      <c r="C464" s="171"/>
      <c r="D464" s="181"/>
      <c r="E464" s="173"/>
      <c r="F464" s="174"/>
      <c r="G464" s="175"/>
      <c r="H464" s="175"/>
      <c r="I464" s="176"/>
      <c r="J464" s="185"/>
      <c r="K464" s="176"/>
      <c r="L464" s="178">
        <f t="shared" si="22"/>
        <v>0</v>
      </c>
      <c r="M464" s="232">
        <f t="shared" si="23"/>
        <v>0</v>
      </c>
      <c r="N464" s="235"/>
    </row>
    <row r="465" spans="1:14" ht="15.75" thickBot="1" x14ac:dyDescent="0.3">
      <c r="A465" s="170" t="str">
        <f t="shared" si="21"/>
        <v/>
      </c>
      <c r="B465" s="171"/>
      <c r="C465" s="171"/>
      <c r="D465" s="181"/>
      <c r="E465" s="173"/>
      <c r="F465" s="174"/>
      <c r="G465" s="175"/>
      <c r="H465" s="175"/>
      <c r="I465" s="176"/>
      <c r="J465" s="185"/>
      <c r="K465" s="176"/>
      <c r="L465" s="178">
        <f t="shared" si="22"/>
        <v>0</v>
      </c>
      <c r="M465" s="232">
        <f t="shared" si="23"/>
        <v>0</v>
      </c>
      <c r="N465" s="235"/>
    </row>
    <row r="466" spans="1:14" ht="15.75" thickBot="1" x14ac:dyDescent="0.3">
      <c r="A466" s="170" t="str">
        <f t="shared" si="21"/>
        <v/>
      </c>
      <c r="B466" s="171"/>
      <c r="C466" s="171"/>
      <c r="D466" s="181"/>
      <c r="E466" s="173"/>
      <c r="F466" s="174"/>
      <c r="G466" s="175"/>
      <c r="H466" s="175"/>
      <c r="I466" s="176"/>
      <c r="J466" s="185"/>
      <c r="K466" s="176"/>
      <c r="L466" s="178">
        <f t="shared" si="22"/>
        <v>0</v>
      </c>
      <c r="M466" s="232">
        <f t="shared" si="23"/>
        <v>0</v>
      </c>
      <c r="N466" s="235"/>
    </row>
    <row r="467" spans="1:14" ht="15.75" thickBot="1" x14ac:dyDescent="0.3">
      <c r="A467" s="170" t="str">
        <f t="shared" si="21"/>
        <v/>
      </c>
      <c r="B467" s="171"/>
      <c r="C467" s="171"/>
      <c r="D467" s="181"/>
      <c r="E467" s="173"/>
      <c r="F467" s="174"/>
      <c r="G467" s="175"/>
      <c r="H467" s="175"/>
      <c r="I467" s="176"/>
      <c r="J467" s="185"/>
      <c r="K467" s="176"/>
      <c r="L467" s="178">
        <f t="shared" si="22"/>
        <v>0</v>
      </c>
      <c r="M467" s="232">
        <f t="shared" si="23"/>
        <v>0</v>
      </c>
      <c r="N467" s="235"/>
    </row>
    <row r="468" spans="1:14" ht="15.75" thickBot="1" x14ac:dyDescent="0.3">
      <c r="A468" s="170" t="str">
        <f t="shared" si="21"/>
        <v/>
      </c>
      <c r="B468" s="171"/>
      <c r="C468" s="171"/>
      <c r="D468" s="181"/>
      <c r="E468" s="173"/>
      <c r="F468" s="174"/>
      <c r="G468" s="175"/>
      <c r="H468" s="175"/>
      <c r="I468" s="176"/>
      <c r="J468" s="185"/>
      <c r="K468" s="176"/>
      <c r="L468" s="178">
        <f t="shared" si="22"/>
        <v>0</v>
      </c>
      <c r="M468" s="232">
        <f t="shared" si="23"/>
        <v>0</v>
      </c>
      <c r="N468" s="235"/>
    </row>
    <row r="469" spans="1:14" ht="15.75" thickBot="1" x14ac:dyDescent="0.3">
      <c r="A469" s="170" t="str">
        <f t="shared" si="21"/>
        <v/>
      </c>
      <c r="B469" s="171"/>
      <c r="C469" s="171"/>
      <c r="D469" s="181"/>
      <c r="E469" s="173"/>
      <c r="F469" s="174"/>
      <c r="G469" s="175"/>
      <c r="H469" s="175"/>
      <c r="I469" s="176"/>
      <c r="J469" s="185"/>
      <c r="K469" s="176"/>
      <c r="L469" s="178">
        <f t="shared" si="22"/>
        <v>0</v>
      </c>
      <c r="M469" s="232">
        <f t="shared" si="23"/>
        <v>0</v>
      </c>
      <c r="N469" s="235"/>
    </row>
    <row r="470" spans="1:14" ht="15.75" thickBot="1" x14ac:dyDescent="0.3">
      <c r="A470" s="170" t="str">
        <f t="shared" si="21"/>
        <v/>
      </c>
      <c r="B470" s="171"/>
      <c r="C470" s="171"/>
      <c r="D470" s="181"/>
      <c r="E470" s="173"/>
      <c r="F470" s="174"/>
      <c r="G470" s="175"/>
      <c r="H470" s="175"/>
      <c r="I470" s="176"/>
      <c r="J470" s="185"/>
      <c r="K470" s="176"/>
      <c r="L470" s="178">
        <f t="shared" si="22"/>
        <v>0</v>
      </c>
      <c r="M470" s="232">
        <f t="shared" si="23"/>
        <v>0</v>
      </c>
      <c r="N470" s="235"/>
    </row>
    <row r="471" spans="1:14" ht="15.75" thickBot="1" x14ac:dyDescent="0.3">
      <c r="A471" s="170" t="str">
        <f t="shared" si="21"/>
        <v/>
      </c>
      <c r="B471" s="171"/>
      <c r="C471" s="171"/>
      <c r="D471" s="181"/>
      <c r="E471" s="173"/>
      <c r="F471" s="174"/>
      <c r="G471" s="175"/>
      <c r="H471" s="175"/>
      <c r="I471" s="176"/>
      <c r="J471" s="185"/>
      <c r="K471" s="176"/>
      <c r="L471" s="178">
        <f t="shared" si="22"/>
        <v>0</v>
      </c>
      <c r="M471" s="232">
        <f t="shared" si="23"/>
        <v>0</v>
      </c>
      <c r="N471" s="235"/>
    </row>
    <row r="472" spans="1:14" ht="15.75" thickBot="1" x14ac:dyDescent="0.3">
      <c r="A472" s="170" t="str">
        <f t="shared" si="21"/>
        <v/>
      </c>
      <c r="B472" s="171"/>
      <c r="C472" s="171"/>
      <c r="D472" s="181"/>
      <c r="E472" s="173"/>
      <c r="F472" s="174"/>
      <c r="G472" s="175"/>
      <c r="H472" s="175"/>
      <c r="I472" s="176"/>
      <c r="J472" s="185"/>
      <c r="K472" s="176"/>
      <c r="L472" s="178">
        <f t="shared" si="22"/>
        <v>0</v>
      </c>
      <c r="M472" s="232">
        <f t="shared" si="23"/>
        <v>0</v>
      </c>
      <c r="N472" s="235"/>
    </row>
    <row r="473" spans="1:14" ht="15.75" thickBot="1" x14ac:dyDescent="0.3">
      <c r="A473" s="170" t="str">
        <f t="shared" si="21"/>
        <v/>
      </c>
      <c r="B473" s="171"/>
      <c r="C473" s="171"/>
      <c r="D473" s="181"/>
      <c r="E473" s="173"/>
      <c r="F473" s="174"/>
      <c r="G473" s="175"/>
      <c r="H473" s="175"/>
      <c r="I473" s="176"/>
      <c r="J473" s="185"/>
      <c r="K473" s="176"/>
      <c r="L473" s="178">
        <f t="shared" si="22"/>
        <v>0</v>
      </c>
      <c r="M473" s="232">
        <f t="shared" si="23"/>
        <v>0</v>
      </c>
      <c r="N473" s="235"/>
    </row>
    <row r="474" spans="1:14" ht="15.75" thickBot="1" x14ac:dyDescent="0.3">
      <c r="A474" s="170" t="str">
        <f t="shared" si="21"/>
        <v/>
      </c>
      <c r="B474" s="171"/>
      <c r="C474" s="171"/>
      <c r="D474" s="181"/>
      <c r="E474" s="173"/>
      <c r="F474" s="174"/>
      <c r="G474" s="175"/>
      <c r="H474" s="175"/>
      <c r="I474" s="176"/>
      <c r="J474" s="185"/>
      <c r="K474" s="176"/>
      <c r="L474" s="178">
        <f t="shared" si="22"/>
        <v>0</v>
      </c>
      <c r="M474" s="232">
        <f t="shared" si="23"/>
        <v>0</v>
      </c>
      <c r="N474" s="235"/>
    </row>
    <row r="475" spans="1:14" ht="15.75" thickBot="1" x14ac:dyDescent="0.3">
      <c r="A475" s="170" t="str">
        <f t="shared" si="21"/>
        <v/>
      </c>
      <c r="B475" s="171"/>
      <c r="C475" s="171"/>
      <c r="D475" s="181"/>
      <c r="E475" s="173"/>
      <c r="F475" s="174"/>
      <c r="G475" s="175"/>
      <c r="H475" s="175"/>
      <c r="I475" s="176"/>
      <c r="J475" s="185"/>
      <c r="K475" s="176"/>
      <c r="L475" s="178">
        <f t="shared" si="22"/>
        <v>0</v>
      </c>
      <c r="M475" s="232">
        <f t="shared" si="23"/>
        <v>0</v>
      </c>
      <c r="N475" s="235"/>
    </row>
    <row r="476" spans="1:14" ht="15.75" thickBot="1" x14ac:dyDescent="0.3">
      <c r="A476" s="170" t="str">
        <f t="shared" si="21"/>
        <v/>
      </c>
      <c r="B476" s="171"/>
      <c r="C476" s="171"/>
      <c r="D476" s="181"/>
      <c r="E476" s="173"/>
      <c r="F476" s="174"/>
      <c r="G476" s="175"/>
      <c r="H476" s="175"/>
      <c r="I476" s="176"/>
      <c r="J476" s="185"/>
      <c r="K476" s="176"/>
      <c r="L476" s="178">
        <f t="shared" si="22"/>
        <v>0</v>
      </c>
      <c r="M476" s="232">
        <f t="shared" si="23"/>
        <v>0</v>
      </c>
      <c r="N476" s="235"/>
    </row>
    <row r="477" spans="1:14" ht="15.75" thickBot="1" x14ac:dyDescent="0.3">
      <c r="A477" s="170" t="str">
        <f t="shared" si="21"/>
        <v/>
      </c>
      <c r="B477" s="171"/>
      <c r="C477" s="171"/>
      <c r="D477" s="181"/>
      <c r="E477" s="173"/>
      <c r="F477" s="174"/>
      <c r="G477" s="175"/>
      <c r="H477" s="175"/>
      <c r="I477" s="176"/>
      <c r="J477" s="185"/>
      <c r="K477" s="176"/>
      <c r="L477" s="178">
        <f t="shared" si="22"/>
        <v>0</v>
      </c>
      <c r="M477" s="232">
        <f t="shared" si="23"/>
        <v>0</v>
      </c>
      <c r="N477" s="235"/>
    </row>
    <row r="478" spans="1:14" ht="15.75" thickBot="1" x14ac:dyDescent="0.3">
      <c r="A478" s="170" t="str">
        <f t="shared" si="21"/>
        <v/>
      </c>
      <c r="B478" s="171"/>
      <c r="C478" s="171"/>
      <c r="D478" s="181"/>
      <c r="E478" s="173"/>
      <c r="F478" s="174"/>
      <c r="G478" s="175"/>
      <c r="H478" s="175"/>
      <c r="I478" s="176"/>
      <c r="J478" s="185"/>
      <c r="K478" s="176"/>
      <c r="L478" s="178">
        <f t="shared" si="22"/>
        <v>0</v>
      </c>
      <c r="M478" s="232">
        <f t="shared" si="23"/>
        <v>0</v>
      </c>
      <c r="N478" s="235"/>
    </row>
    <row r="479" spans="1:14" ht="15.75" thickBot="1" x14ac:dyDescent="0.3">
      <c r="A479" s="170" t="str">
        <f t="shared" si="21"/>
        <v/>
      </c>
      <c r="B479" s="171"/>
      <c r="C479" s="171"/>
      <c r="D479" s="181"/>
      <c r="E479" s="173"/>
      <c r="F479" s="174"/>
      <c r="G479" s="175"/>
      <c r="H479" s="175"/>
      <c r="I479" s="176"/>
      <c r="J479" s="185"/>
      <c r="K479" s="176"/>
      <c r="L479" s="178">
        <f t="shared" si="22"/>
        <v>0</v>
      </c>
      <c r="M479" s="232">
        <f t="shared" si="23"/>
        <v>0</v>
      </c>
      <c r="N479" s="235"/>
    </row>
    <row r="480" spans="1:14" ht="15.75" thickBot="1" x14ac:dyDescent="0.3">
      <c r="A480" s="170" t="str">
        <f t="shared" si="21"/>
        <v/>
      </c>
      <c r="B480" s="171"/>
      <c r="C480" s="171"/>
      <c r="D480" s="181"/>
      <c r="E480" s="173"/>
      <c r="F480" s="174"/>
      <c r="G480" s="175"/>
      <c r="H480" s="175"/>
      <c r="I480" s="176"/>
      <c r="J480" s="185"/>
      <c r="K480" s="176"/>
      <c r="L480" s="178">
        <f t="shared" si="22"/>
        <v>0</v>
      </c>
      <c r="M480" s="232">
        <f t="shared" si="23"/>
        <v>0</v>
      </c>
      <c r="N480" s="235"/>
    </row>
    <row r="481" spans="1:14" ht="15.75" thickBot="1" x14ac:dyDescent="0.3">
      <c r="A481" s="170" t="str">
        <f t="shared" si="21"/>
        <v/>
      </c>
      <c r="B481" s="171"/>
      <c r="C481" s="171"/>
      <c r="D481" s="181"/>
      <c r="E481" s="173"/>
      <c r="F481" s="174"/>
      <c r="G481" s="175"/>
      <c r="H481" s="175"/>
      <c r="I481" s="176"/>
      <c r="J481" s="185"/>
      <c r="K481" s="176"/>
      <c r="L481" s="178">
        <f t="shared" si="22"/>
        <v>0</v>
      </c>
      <c r="M481" s="232">
        <f t="shared" si="23"/>
        <v>0</v>
      </c>
      <c r="N481" s="235"/>
    </row>
    <row r="482" spans="1:14" ht="15.75" thickBot="1" x14ac:dyDescent="0.3">
      <c r="A482" s="170" t="str">
        <f t="shared" si="21"/>
        <v/>
      </c>
      <c r="B482" s="171"/>
      <c r="C482" s="171"/>
      <c r="D482" s="181"/>
      <c r="E482" s="173"/>
      <c r="F482" s="174"/>
      <c r="G482" s="175"/>
      <c r="H482" s="175"/>
      <c r="I482" s="176"/>
      <c r="J482" s="185"/>
      <c r="K482" s="176"/>
      <c r="L482" s="178">
        <f t="shared" si="22"/>
        <v>0</v>
      </c>
      <c r="M482" s="232">
        <f t="shared" si="23"/>
        <v>0</v>
      </c>
      <c r="N482" s="235"/>
    </row>
    <row r="483" spans="1:14" ht="15.75" thickBot="1" x14ac:dyDescent="0.3">
      <c r="A483" s="170" t="str">
        <f t="shared" si="21"/>
        <v/>
      </c>
      <c r="B483" s="171"/>
      <c r="C483" s="171"/>
      <c r="D483" s="181"/>
      <c r="E483" s="173"/>
      <c r="F483" s="174"/>
      <c r="G483" s="175"/>
      <c r="H483" s="175"/>
      <c r="I483" s="176"/>
      <c r="J483" s="185"/>
      <c r="K483" s="176"/>
      <c r="L483" s="178">
        <f t="shared" si="22"/>
        <v>0</v>
      </c>
      <c r="M483" s="232">
        <f t="shared" si="23"/>
        <v>0</v>
      </c>
      <c r="N483" s="235"/>
    </row>
    <row r="484" spans="1:14" ht="15.75" thickBot="1" x14ac:dyDescent="0.3">
      <c r="A484" s="170" t="str">
        <f t="shared" si="21"/>
        <v/>
      </c>
      <c r="B484" s="171"/>
      <c r="C484" s="171"/>
      <c r="D484" s="181"/>
      <c r="E484" s="173"/>
      <c r="F484" s="174"/>
      <c r="G484" s="175"/>
      <c r="H484" s="175"/>
      <c r="I484" s="176"/>
      <c r="J484" s="185"/>
      <c r="K484" s="176"/>
      <c r="L484" s="178">
        <f t="shared" si="22"/>
        <v>0</v>
      </c>
      <c r="M484" s="232">
        <f t="shared" si="23"/>
        <v>0</v>
      </c>
      <c r="N484" s="235"/>
    </row>
    <row r="485" spans="1:14" ht="15.75" thickBot="1" x14ac:dyDescent="0.3">
      <c r="A485" s="170" t="str">
        <f t="shared" si="21"/>
        <v/>
      </c>
      <c r="B485" s="171"/>
      <c r="C485" s="171"/>
      <c r="D485" s="181"/>
      <c r="E485" s="173"/>
      <c r="F485" s="174"/>
      <c r="G485" s="175"/>
      <c r="H485" s="175"/>
      <c r="I485" s="176"/>
      <c r="J485" s="185"/>
      <c r="K485" s="176"/>
      <c r="L485" s="178">
        <f t="shared" si="22"/>
        <v>0</v>
      </c>
      <c r="M485" s="232">
        <f t="shared" si="23"/>
        <v>0</v>
      </c>
      <c r="N485" s="235"/>
    </row>
    <row r="486" spans="1:14" ht="15.75" thickBot="1" x14ac:dyDescent="0.3">
      <c r="A486" s="170" t="str">
        <f t="shared" si="21"/>
        <v/>
      </c>
      <c r="B486" s="171"/>
      <c r="C486" s="171"/>
      <c r="D486" s="181"/>
      <c r="E486" s="173"/>
      <c r="F486" s="174"/>
      <c r="G486" s="175"/>
      <c r="H486" s="175"/>
      <c r="I486" s="176"/>
      <c r="J486" s="185"/>
      <c r="K486" s="176"/>
      <c r="L486" s="178">
        <f t="shared" si="22"/>
        <v>0</v>
      </c>
      <c r="M486" s="232">
        <f t="shared" si="23"/>
        <v>0</v>
      </c>
      <c r="N486" s="235"/>
    </row>
    <row r="487" spans="1:14" ht="15.75" thickBot="1" x14ac:dyDescent="0.3">
      <c r="A487" s="170" t="str">
        <f t="shared" si="21"/>
        <v/>
      </c>
      <c r="B487" s="171"/>
      <c r="C487" s="171"/>
      <c r="D487" s="181"/>
      <c r="E487" s="173"/>
      <c r="F487" s="174"/>
      <c r="G487" s="175"/>
      <c r="H487" s="175"/>
      <c r="I487" s="176"/>
      <c r="J487" s="185"/>
      <c r="K487" s="176"/>
      <c r="L487" s="178">
        <f t="shared" si="22"/>
        <v>0</v>
      </c>
      <c r="M487" s="232">
        <f t="shared" si="23"/>
        <v>0</v>
      </c>
      <c r="N487" s="235"/>
    </row>
    <row r="488" spans="1:14" ht="15.75" thickBot="1" x14ac:dyDescent="0.3">
      <c r="A488" s="170" t="str">
        <f t="shared" si="21"/>
        <v/>
      </c>
      <c r="B488" s="171"/>
      <c r="C488" s="171"/>
      <c r="D488" s="181"/>
      <c r="E488" s="173"/>
      <c r="F488" s="174"/>
      <c r="G488" s="175"/>
      <c r="H488" s="175"/>
      <c r="I488" s="176"/>
      <c r="J488" s="185"/>
      <c r="K488" s="176"/>
      <c r="L488" s="178">
        <f t="shared" si="22"/>
        <v>0</v>
      </c>
      <c r="M488" s="232">
        <f t="shared" si="23"/>
        <v>0</v>
      </c>
      <c r="N488" s="235"/>
    </row>
    <row r="489" spans="1:14" ht="15.75" thickBot="1" x14ac:dyDescent="0.3">
      <c r="A489" s="170" t="str">
        <f t="shared" si="21"/>
        <v/>
      </c>
      <c r="B489" s="171"/>
      <c r="C489" s="171"/>
      <c r="D489" s="181"/>
      <c r="E489" s="173"/>
      <c r="F489" s="174"/>
      <c r="G489" s="175"/>
      <c r="H489" s="175"/>
      <c r="I489" s="176"/>
      <c r="J489" s="185"/>
      <c r="K489" s="176"/>
      <c r="L489" s="178">
        <f t="shared" si="22"/>
        <v>0</v>
      </c>
      <c r="M489" s="232">
        <f t="shared" si="23"/>
        <v>0</v>
      </c>
      <c r="N489" s="235"/>
    </row>
    <row r="490" spans="1:14" ht="15.75" thickBot="1" x14ac:dyDescent="0.3">
      <c r="A490" s="170" t="str">
        <f t="shared" si="21"/>
        <v/>
      </c>
      <c r="B490" s="171"/>
      <c r="C490" s="171"/>
      <c r="D490" s="181"/>
      <c r="E490" s="173"/>
      <c r="F490" s="174"/>
      <c r="G490" s="175"/>
      <c r="H490" s="175"/>
      <c r="I490" s="176"/>
      <c r="J490" s="185"/>
      <c r="K490" s="176"/>
      <c r="L490" s="178">
        <f t="shared" si="22"/>
        <v>0</v>
      </c>
      <c r="M490" s="232">
        <f t="shared" si="23"/>
        <v>0</v>
      </c>
      <c r="N490" s="235"/>
    </row>
    <row r="491" spans="1:14" ht="15.75" thickBot="1" x14ac:dyDescent="0.3">
      <c r="A491" s="170" t="str">
        <f t="shared" si="21"/>
        <v/>
      </c>
      <c r="B491" s="171"/>
      <c r="C491" s="171"/>
      <c r="D491" s="181"/>
      <c r="E491" s="173"/>
      <c r="F491" s="174"/>
      <c r="G491" s="175"/>
      <c r="H491" s="175"/>
      <c r="I491" s="176"/>
      <c r="J491" s="185"/>
      <c r="K491" s="176"/>
      <c r="L491" s="178">
        <f t="shared" si="22"/>
        <v>0</v>
      </c>
      <c r="M491" s="232">
        <f t="shared" si="23"/>
        <v>0</v>
      </c>
      <c r="N491" s="235"/>
    </row>
    <row r="492" spans="1:14" ht="15.75" thickBot="1" x14ac:dyDescent="0.3">
      <c r="A492" s="170" t="str">
        <f t="shared" si="21"/>
        <v/>
      </c>
      <c r="B492" s="171"/>
      <c r="C492" s="171"/>
      <c r="D492" s="181"/>
      <c r="E492" s="173"/>
      <c r="F492" s="174"/>
      <c r="G492" s="175"/>
      <c r="H492" s="175"/>
      <c r="I492" s="176"/>
      <c r="J492" s="185"/>
      <c r="K492" s="176"/>
      <c r="L492" s="178">
        <f t="shared" si="22"/>
        <v>0</v>
      </c>
      <c r="M492" s="232">
        <f t="shared" si="23"/>
        <v>0</v>
      </c>
      <c r="N492" s="235"/>
    </row>
    <row r="493" spans="1:14" ht="15.75" thickBot="1" x14ac:dyDescent="0.3">
      <c r="A493" s="170" t="str">
        <f t="shared" si="21"/>
        <v/>
      </c>
      <c r="B493" s="171"/>
      <c r="C493" s="171"/>
      <c r="D493" s="181"/>
      <c r="E493" s="173"/>
      <c r="F493" s="174"/>
      <c r="G493" s="175"/>
      <c r="H493" s="175"/>
      <c r="I493" s="176"/>
      <c r="J493" s="185"/>
      <c r="K493" s="176"/>
      <c r="L493" s="178">
        <f t="shared" si="22"/>
        <v>0</v>
      </c>
      <c r="M493" s="232">
        <f t="shared" si="23"/>
        <v>0</v>
      </c>
      <c r="N493" s="235"/>
    </row>
    <row r="494" spans="1:14" ht="15.75" thickBot="1" x14ac:dyDescent="0.3">
      <c r="A494" s="170" t="str">
        <f t="shared" si="21"/>
        <v/>
      </c>
      <c r="B494" s="171"/>
      <c r="C494" s="171"/>
      <c r="D494" s="181"/>
      <c r="E494" s="173"/>
      <c r="F494" s="174"/>
      <c r="G494" s="175"/>
      <c r="H494" s="175"/>
      <c r="I494" s="176"/>
      <c r="J494" s="185"/>
      <c r="K494" s="176"/>
      <c r="L494" s="178">
        <f t="shared" si="22"/>
        <v>0</v>
      </c>
      <c r="M494" s="232">
        <f t="shared" si="23"/>
        <v>0</v>
      </c>
      <c r="N494" s="235"/>
    </row>
    <row r="495" spans="1:14" ht="15.75" thickBot="1" x14ac:dyDescent="0.3">
      <c r="A495" s="170" t="str">
        <f t="shared" si="21"/>
        <v/>
      </c>
      <c r="B495" s="171"/>
      <c r="C495" s="171"/>
      <c r="D495" s="181"/>
      <c r="E495" s="173"/>
      <c r="F495" s="174"/>
      <c r="G495" s="175"/>
      <c r="H495" s="175"/>
      <c r="I495" s="176"/>
      <c r="J495" s="185"/>
      <c r="K495" s="176"/>
      <c r="L495" s="178">
        <f t="shared" si="22"/>
        <v>0</v>
      </c>
      <c r="M495" s="232">
        <f t="shared" si="23"/>
        <v>0</v>
      </c>
      <c r="N495" s="235"/>
    </row>
    <row r="496" spans="1:14" ht="15.75" thickBot="1" x14ac:dyDescent="0.3">
      <c r="A496" s="170" t="str">
        <f t="shared" si="21"/>
        <v/>
      </c>
      <c r="B496" s="171"/>
      <c r="C496" s="171"/>
      <c r="D496" s="181"/>
      <c r="E496" s="173"/>
      <c r="F496" s="174"/>
      <c r="G496" s="175"/>
      <c r="H496" s="175"/>
      <c r="I496" s="176"/>
      <c r="J496" s="185"/>
      <c r="K496" s="176"/>
      <c r="L496" s="178">
        <f t="shared" si="22"/>
        <v>0</v>
      </c>
      <c r="M496" s="232">
        <f t="shared" si="23"/>
        <v>0</v>
      </c>
      <c r="N496" s="235"/>
    </row>
    <row r="497" spans="1:14" ht="15.75" thickBot="1" x14ac:dyDescent="0.3">
      <c r="A497" s="170" t="str">
        <f t="shared" ref="A497:A560" si="24">IF(F497 = "", "", IF(F497 = "53", "TAS", "TAS ICM"))</f>
        <v/>
      </c>
      <c r="B497" s="171"/>
      <c r="C497" s="171"/>
      <c r="D497" s="181"/>
      <c r="E497" s="173"/>
      <c r="F497" s="174"/>
      <c r="G497" s="175"/>
      <c r="H497" s="175"/>
      <c r="I497" s="176"/>
      <c r="J497" s="185"/>
      <c r="K497" s="176"/>
      <c r="L497" s="178">
        <f t="shared" ref="L497:L560" si="25">MAX(0, J497 - K497)</f>
        <v>0</v>
      </c>
      <c r="M497" s="232">
        <f t="shared" ref="M497:M560" si="26">L497</f>
        <v>0</v>
      </c>
      <c r="N497" s="235"/>
    </row>
    <row r="498" spans="1:14" ht="15.75" thickBot="1" x14ac:dyDescent="0.3">
      <c r="A498" s="170" t="str">
        <f t="shared" si="24"/>
        <v/>
      </c>
      <c r="B498" s="171"/>
      <c r="C498" s="171"/>
      <c r="D498" s="181"/>
      <c r="E498" s="173"/>
      <c r="F498" s="174"/>
      <c r="G498" s="175"/>
      <c r="H498" s="175"/>
      <c r="I498" s="176"/>
      <c r="J498" s="185"/>
      <c r="K498" s="176"/>
      <c r="L498" s="178">
        <f t="shared" si="25"/>
        <v>0</v>
      </c>
      <c r="M498" s="232">
        <f t="shared" si="26"/>
        <v>0</v>
      </c>
      <c r="N498" s="235"/>
    </row>
    <row r="499" spans="1:14" ht="15.75" thickBot="1" x14ac:dyDescent="0.3">
      <c r="A499" s="170" t="str">
        <f t="shared" si="24"/>
        <v/>
      </c>
      <c r="B499" s="171"/>
      <c r="C499" s="171"/>
      <c r="D499" s="181"/>
      <c r="E499" s="173"/>
      <c r="F499" s="174"/>
      <c r="G499" s="175"/>
      <c r="H499" s="175"/>
      <c r="I499" s="176"/>
      <c r="J499" s="185"/>
      <c r="K499" s="176"/>
      <c r="L499" s="178">
        <f t="shared" si="25"/>
        <v>0</v>
      </c>
      <c r="M499" s="232">
        <f t="shared" si="26"/>
        <v>0</v>
      </c>
      <c r="N499" s="235"/>
    </row>
    <row r="500" spans="1:14" ht="15.75" thickBot="1" x14ac:dyDescent="0.3">
      <c r="A500" s="170" t="str">
        <f t="shared" si="24"/>
        <v/>
      </c>
      <c r="B500" s="171"/>
      <c r="C500" s="171"/>
      <c r="D500" s="181"/>
      <c r="E500" s="173"/>
      <c r="F500" s="174"/>
      <c r="G500" s="175"/>
      <c r="H500" s="175"/>
      <c r="I500" s="176"/>
      <c r="J500" s="185"/>
      <c r="K500" s="176"/>
      <c r="L500" s="178">
        <f t="shared" si="25"/>
        <v>0</v>
      </c>
      <c r="M500" s="232">
        <f t="shared" si="26"/>
        <v>0</v>
      </c>
      <c r="N500" s="235"/>
    </row>
    <row r="501" spans="1:14" ht="15.75" thickBot="1" x14ac:dyDescent="0.3">
      <c r="A501" s="170" t="str">
        <f t="shared" si="24"/>
        <v/>
      </c>
      <c r="B501" s="171"/>
      <c r="C501" s="171"/>
      <c r="D501" s="181"/>
      <c r="E501" s="173"/>
      <c r="F501" s="174"/>
      <c r="G501" s="175"/>
      <c r="H501" s="175"/>
      <c r="I501" s="176"/>
      <c r="J501" s="185"/>
      <c r="K501" s="176"/>
      <c r="L501" s="178">
        <f t="shared" si="25"/>
        <v>0</v>
      </c>
      <c r="M501" s="232">
        <f t="shared" si="26"/>
        <v>0</v>
      </c>
      <c r="N501" s="235"/>
    </row>
    <row r="502" spans="1:14" ht="15.75" thickBot="1" x14ac:dyDescent="0.3">
      <c r="A502" s="170" t="str">
        <f t="shared" si="24"/>
        <v/>
      </c>
      <c r="B502" s="171"/>
      <c r="C502" s="171"/>
      <c r="D502" s="181"/>
      <c r="E502" s="173"/>
      <c r="F502" s="174"/>
      <c r="G502" s="175"/>
      <c r="H502" s="175"/>
      <c r="I502" s="176"/>
      <c r="J502" s="185"/>
      <c r="K502" s="176"/>
      <c r="L502" s="178">
        <f t="shared" si="25"/>
        <v>0</v>
      </c>
      <c r="M502" s="232">
        <f t="shared" si="26"/>
        <v>0</v>
      </c>
      <c r="N502" s="235"/>
    </row>
    <row r="503" spans="1:14" ht="15.75" thickBot="1" x14ac:dyDescent="0.3">
      <c r="A503" s="170" t="str">
        <f t="shared" si="24"/>
        <v/>
      </c>
      <c r="B503" s="171"/>
      <c r="C503" s="171"/>
      <c r="D503" s="181"/>
      <c r="E503" s="173"/>
      <c r="F503" s="174"/>
      <c r="G503" s="175"/>
      <c r="H503" s="175"/>
      <c r="I503" s="176"/>
      <c r="J503" s="185"/>
      <c r="K503" s="176"/>
      <c r="L503" s="178">
        <f t="shared" si="25"/>
        <v>0</v>
      </c>
      <c r="M503" s="232">
        <f t="shared" si="26"/>
        <v>0</v>
      </c>
      <c r="N503" s="235"/>
    </row>
    <row r="504" spans="1:14" ht="15.75" thickBot="1" x14ac:dyDescent="0.3">
      <c r="A504" s="170" t="str">
        <f t="shared" si="24"/>
        <v/>
      </c>
      <c r="B504" s="171"/>
      <c r="C504" s="171"/>
      <c r="D504" s="181"/>
      <c r="E504" s="173"/>
      <c r="F504" s="174"/>
      <c r="G504" s="175"/>
      <c r="H504" s="175"/>
      <c r="I504" s="176"/>
      <c r="J504" s="185"/>
      <c r="K504" s="176"/>
      <c r="L504" s="178">
        <f t="shared" si="25"/>
        <v>0</v>
      </c>
      <c r="M504" s="232">
        <f t="shared" si="26"/>
        <v>0</v>
      </c>
      <c r="N504" s="235"/>
    </row>
    <row r="505" spans="1:14" ht="15.75" thickBot="1" x14ac:dyDescent="0.3">
      <c r="A505" s="170" t="str">
        <f t="shared" si="24"/>
        <v/>
      </c>
      <c r="B505" s="171"/>
      <c r="C505" s="171"/>
      <c r="D505" s="181"/>
      <c r="E505" s="173"/>
      <c r="F505" s="174"/>
      <c r="G505" s="175"/>
      <c r="H505" s="175"/>
      <c r="I505" s="176"/>
      <c r="J505" s="185"/>
      <c r="K505" s="176"/>
      <c r="L505" s="178">
        <f t="shared" si="25"/>
        <v>0</v>
      </c>
      <c r="M505" s="232">
        <f t="shared" si="26"/>
        <v>0</v>
      </c>
      <c r="N505" s="235"/>
    </row>
    <row r="506" spans="1:14" ht="15.75" thickBot="1" x14ac:dyDescent="0.3">
      <c r="A506" s="170" t="str">
        <f t="shared" si="24"/>
        <v/>
      </c>
      <c r="B506" s="171"/>
      <c r="C506" s="171"/>
      <c r="D506" s="181"/>
      <c r="E506" s="173"/>
      <c r="F506" s="174"/>
      <c r="G506" s="175"/>
      <c r="H506" s="175"/>
      <c r="I506" s="176"/>
      <c r="J506" s="185"/>
      <c r="K506" s="176"/>
      <c r="L506" s="178">
        <f t="shared" si="25"/>
        <v>0</v>
      </c>
      <c r="M506" s="232">
        <f t="shared" si="26"/>
        <v>0</v>
      </c>
      <c r="N506" s="235"/>
    </row>
    <row r="507" spans="1:14" ht="15.75" thickBot="1" x14ac:dyDescent="0.3">
      <c r="A507" s="170" t="str">
        <f t="shared" si="24"/>
        <v/>
      </c>
      <c r="B507" s="171"/>
      <c r="C507" s="171"/>
      <c r="D507" s="181"/>
      <c r="E507" s="173"/>
      <c r="F507" s="174"/>
      <c r="G507" s="175"/>
      <c r="H507" s="175"/>
      <c r="I507" s="176"/>
      <c r="J507" s="185"/>
      <c r="K507" s="176"/>
      <c r="L507" s="178">
        <f t="shared" si="25"/>
        <v>0</v>
      </c>
      <c r="M507" s="232">
        <f t="shared" si="26"/>
        <v>0</v>
      </c>
      <c r="N507" s="235"/>
    </row>
    <row r="508" spans="1:14" ht="15.75" thickBot="1" x14ac:dyDescent="0.3">
      <c r="A508" s="170" t="str">
        <f t="shared" si="24"/>
        <v/>
      </c>
      <c r="B508" s="171"/>
      <c r="C508" s="171"/>
      <c r="D508" s="181"/>
      <c r="E508" s="173"/>
      <c r="F508" s="174"/>
      <c r="G508" s="175"/>
      <c r="H508" s="175"/>
      <c r="I508" s="176"/>
      <c r="J508" s="185"/>
      <c r="K508" s="176"/>
      <c r="L508" s="178">
        <f t="shared" si="25"/>
        <v>0</v>
      </c>
      <c r="M508" s="232">
        <f t="shared" si="26"/>
        <v>0</v>
      </c>
      <c r="N508" s="235"/>
    </row>
    <row r="509" spans="1:14" ht="15.75" thickBot="1" x14ac:dyDescent="0.3">
      <c r="A509" s="170" t="str">
        <f t="shared" si="24"/>
        <v/>
      </c>
      <c r="B509" s="171"/>
      <c r="C509" s="171"/>
      <c r="D509" s="181"/>
      <c r="E509" s="173"/>
      <c r="F509" s="174"/>
      <c r="G509" s="175"/>
      <c r="H509" s="175"/>
      <c r="I509" s="176"/>
      <c r="J509" s="185"/>
      <c r="K509" s="176"/>
      <c r="L509" s="178">
        <f t="shared" si="25"/>
        <v>0</v>
      </c>
      <c r="M509" s="232">
        <f t="shared" si="26"/>
        <v>0</v>
      </c>
      <c r="N509" s="235"/>
    </row>
    <row r="510" spans="1:14" ht="15.75" thickBot="1" x14ac:dyDescent="0.3">
      <c r="A510" s="170" t="str">
        <f t="shared" si="24"/>
        <v/>
      </c>
      <c r="B510" s="171"/>
      <c r="C510" s="171"/>
      <c r="D510" s="181"/>
      <c r="E510" s="173"/>
      <c r="F510" s="174"/>
      <c r="G510" s="175"/>
      <c r="H510" s="175"/>
      <c r="I510" s="176"/>
      <c r="J510" s="185"/>
      <c r="K510" s="176"/>
      <c r="L510" s="178">
        <f t="shared" si="25"/>
        <v>0</v>
      </c>
      <c r="M510" s="232">
        <f t="shared" si="26"/>
        <v>0</v>
      </c>
      <c r="N510" s="235"/>
    </row>
    <row r="511" spans="1:14" ht="15.75" thickBot="1" x14ac:dyDescent="0.3">
      <c r="A511" s="170" t="str">
        <f t="shared" si="24"/>
        <v/>
      </c>
      <c r="B511" s="171"/>
      <c r="C511" s="171"/>
      <c r="D511" s="181"/>
      <c r="E511" s="173"/>
      <c r="F511" s="174"/>
      <c r="G511" s="175"/>
      <c r="H511" s="175"/>
      <c r="I511" s="176"/>
      <c r="J511" s="185"/>
      <c r="K511" s="176"/>
      <c r="L511" s="178">
        <f t="shared" si="25"/>
        <v>0</v>
      </c>
      <c r="M511" s="232">
        <f t="shared" si="26"/>
        <v>0</v>
      </c>
      <c r="N511" s="235"/>
    </row>
    <row r="512" spans="1:14" ht="15.75" thickBot="1" x14ac:dyDescent="0.3">
      <c r="A512" s="170" t="str">
        <f t="shared" si="24"/>
        <v/>
      </c>
      <c r="B512" s="171"/>
      <c r="C512" s="171"/>
      <c r="D512" s="181"/>
      <c r="E512" s="173"/>
      <c r="F512" s="174"/>
      <c r="G512" s="175"/>
      <c r="H512" s="175"/>
      <c r="I512" s="176"/>
      <c r="J512" s="185"/>
      <c r="K512" s="176"/>
      <c r="L512" s="178">
        <f t="shared" si="25"/>
        <v>0</v>
      </c>
      <c r="M512" s="232">
        <f t="shared" si="26"/>
        <v>0</v>
      </c>
      <c r="N512" s="235"/>
    </row>
    <row r="513" spans="1:14" ht="15.75" thickBot="1" x14ac:dyDescent="0.3">
      <c r="A513" s="170" t="str">
        <f t="shared" si="24"/>
        <v/>
      </c>
      <c r="B513" s="171"/>
      <c r="C513" s="171"/>
      <c r="D513" s="181"/>
      <c r="E513" s="173"/>
      <c r="F513" s="174"/>
      <c r="G513" s="175"/>
      <c r="H513" s="175"/>
      <c r="I513" s="176"/>
      <c r="J513" s="185"/>
      <c r="K513" s="176"/>
      <c r="L513" s="178">
        <f t="shared" si="25"/>
        <v>0</v>
      </c>
      <c r="M513" s="232">
        <f t="shared" si="26"/>
        <v>0</v>
      </c>
      <c r="N513" s="235"/>
    </row>
    <row r="514" spans="1:14" ht="15.75" thickBot="1" x14ac:dyDescent="0.3">
      <c r="A514" s="170" t="str">
        <f t="shared" si="24"/>
        <v/>
      </c>
      <c r="B514" s="171"/>
      <c r="C514" s="171"/>
      <c r="D514" s="181"/>
      <c r="E514" s="173"/>
      <c r="F514" s="174"/>
      <c r="G514" s="175"/>
      <c r="H514" s="175"/>
      <c r="I514" s="176"/>
      <c r="J514" s="185"/>
      <c r="K514" s="176"/>
      <c r="L514" s="178">
        <f t="shared" si="25"/>
        <v>0</v>
      </c>
      <c r="M514" s="232">
        <f t="shared" si="26"/>
        <v>0</v>
      </c>
      <c r="N514" s="235"/>
    </row>
    <row r="515" spans="1:14" ht="15.75" thickBot="1" x14ac:dyDescent="0.3">
      <c r="A515" s="170" t="str">
        <f t="shared" si="24"/>
        <v/>
      </c>
      <c r="B515" s="171"/>
      <c r="C515" s="171"/>
      <c r="D515" s="181"/>
      <c r="E515" s="173"/>
      <c r="F515" s="174"/>
      <c r="G515" s="175"/>
      <c r="H515" s="175"/>
      <c r="I515" s="176"/>
      <c r="J515" s="185"/>
      <c r="K515" s="176"/>
      <c r="L515" s="178">
        <f t="shared" si="25"/>
        <v>0</v>
      </c>
      <c r="M515" s="232">
        <f t="shared" si="26"/>
        <v>0</v>
      </c>
      <c r="N515" s="235"/>
    </row>
    <row r="516" spans="1:14" ht="15.75" thickBot="1" x14ac:dyDescent="0.3">
      <c r="A516" s="170" t="str">
        <f t="shared" si="24"/>
        <v/>
      </c>
      <c r="B516" s="171"/>
      <c r="C516" s="171"/>
      <c r="D516" s="181"/>
      <c r="E516" s="173"/>
      <c r="F516" s="174"/>
      <c r="G516" s="175"/>
      <c r="H516" s="175"/>
      <c r="I516" s="176"/>
      <c r="J516" s="185"/>
      <c r="K516" s="176"/>
      <c r="L516" s="178">
        <f t="shared" si="25"/>
        <v>0</v>
      </c>
      <c r="M516" s="232">
        <f t="shared" si="26"/>
        <v>0</v>
      </c>
      <c r="N516" s="235"/>
    </row>
    <row r="517" spans="1:14" ht="15.75" thickBot="1" x14ac:dyDescent="0.3">
      <c r="A517" s="170" t="str">
        <f t="shared" si="24"/>
        <v/>
      </c>
      <c r="B517" s="171"/>
      <c r="C517" s="171"/>
      <c r="D517" s="181"/>
      <c r="E517" s="173"/>
      <c r="F517" s="174"/>
      <c r="G517" s="175"/>
      <c r="H517" s="175"/>
      <c r="I517" s="176"/>
      <c r="J517" s="185"/>
      <c r="K517" s="176"/>
      <c r="L517" s="178">
        <f t="shared" si="25"/>
        <v>0</v>
      </c>
      <c r="M517" s="232">
        <f t="shared" si="26"/>
        <v>0</v>
      </c>
      <c r="N517" s="235"/>
    </row>
    <row r="518" spans="1:14" ht="15.75" thickBot="1" x14ac:dyDescent="0.3">
      <c r="A518" s="170" t="str">
        <f t="shared" si="24"/>
        <v/>
      </c>
      <c r="B518" s="171"/>
      <c r="C518" s="171"/>
      <c r="D518" s="181"/>
      <c r="E518" s="173"/>
      <c r="F518" s="174"/>
      <c r="G518" s="175"/>
      <c r="H518" s="175"/>
      <c r="I518" s="176"/>
      <c r="J518" s="185"/>
      <c r="K518" s="176"/>
      <c r="L518" s="178">
        <f t="shared" si="25"/>
        <v>0</v>
      </c>
      <c r="M518" s="232">
        <f t="shared" si="26"/>
        <v>0</v>
      </c>
      <c r="N518" s="235"/>
    </row>
    <row r="519" spans="1:14" ht="15.75" thickBot="1" x14ac:dyDescent="0.3">
      <c r="A519" s="170" t="str">
        <f t="shared" si="24"/>
        <v/>
      </c>
      <c r="B519" s="171"/>
      <c r="C519" s="171"/>
      <c r="D519" s="181"/>
      <c r="E519" s="173"/>
      <c r="F519" s="174"/>
      <c r="G519" s="175"/>
      <c r="H519" s="175"/>
      <c r="I519" s="176"/>
      <c r="J519" s="185"/>
      <c r="K519" s="176"/>
      <c r="L519" s="178">
        <f t="shared" si="25"/>
        <v>0</v>
      </c>
      <c r="M519" s="232">
        <f t="shared" si="26"/>
        <v>0</v>
      </c>
      <c r="N519" s="235"/>
    </row>
    <row r="520" spans="1:14" ht="15.75" thickBot="1" x14ac:dyDescent="0.3">
      <c r="A520" s="170" t="str">
        <f t="shared" si="24"/>
        <v/>
      </c>
      <c r="B520" s="171"/>
      <c r="C520" s="171"/>
      <c r="D520" s="181"/>
      <c r="E520" s="173"/>
      <c r="F520" s="174"/>
      <c r="G520" s="175"/>
      <c r="H520" s="175"/>
      <c r="I520" s="176"/>
      <c r="J520" s="185"/>
      <c r="K520" s="176"/>
      <c r="L520" s="178">
        <f t="shared" si="25"/>
        <v>0</v>
      </c>
      <c r="M520" s="232">
        <f t="shared" si="26"/>
        <v>0</v>
      </c>
      <c r="N520" s="235"/>
    </row>
    <row r="521" spans="1:14" ht="15.75" thickBot="1" x14ac:dyDescent="0.3">
      <c r="A521" s="170" t="str">
        <f t="shared" si="24"/>
        <v/>
      </c>
      <c r="B521" s="171"/>
      <c r="C521" s="171"/>
      <c r="D521" s="181"/>
      <c r="E521" s="173"/>
      <c r="F521" s="174"/>
      <c r="G521" s="175"/>
      <c r="H521" s="175"/>
      <c r="I521" s="176"/>
      <c r="J521" s="185"/>
      <c r="K521" s="176"/>
      <c r="L521" s="178">
        <f t="shared" si="25"/>
        <v>0</v>
      </c>
      <c r="M521" s="232">
        <f t="shared" si="26"/>
        <v>0</v>
      </c>
      <c r="N521" s="235"/>
    </row>
    <row r="522" spans="1:14" ht="15.75" thickBot="1" x14ac:dyDescent="0.3">
      <c r="A522" s="170" t="str">
        <f t="shared" si="24"/>
        <v/>
      </c>
      <c r="B522" s="171"/>
      <c r="C522" s="171"/>
      <c r="D522" s="181"/>
      <c r="E522" s="173"/>
      <c r="F522" s="174"/>
      <c r="G522" s="175"/>
      <c r="H522" s="175"/>
      <c r="I522" s="176"/>
      <c r="J522" s="185"/>
      <c r="K522" s="176"/>
      <c r="L522" s="178">
        <f t="shared" si="25"/>
        <v>0</v>
      </c>
      <c r="M522" s="232">
        <f t="shared" si="26"/>
        <v>0</v>
      </c>
      <c r="N522" s="235"/>
    </row>
    <row r="523" spans="1:14" ht="15.75" thickBot="1" x14ac:dyDescent="0.3">
      <c r="A523" s="170" t="str">
        <f t="shared" si="24"/>
        <v/>
      </c>
      <c r="B523" s="171"/>
      <c r="C523" s="171"/>
      <c r="D523" s="181"/>
      <c r="E523" s="173"/>
      <c r="F523" s="174"/>
      <c r="G523" s="175"/>
      <c r="H523" s="175"/>
      <c r="I523" s="176"/>
      <c r="J523" s="185"/>
      <c r="K523" s="176"/>
      <c r="L523" s="178">
        <f t="shared" si="25"/>
        <v>0</v>
      </c>
      <c r="M523" s="232">
        <f t="shared" si="26"/>
        <v>0</v>
      </c>
      <c r="N523" s="235"/>
    </row>
    <row r="524" spans="1:14" ht="15.75" thickBot="1" x14ac:dyDescent="0.3">
      <c r="A524" s="170" t="str">
        <f t="shared" si="24"/>
        <v/>
      </c>
      <c r="B524" s="171"/>
      <c r="C524" s="171"/>
      <c r="D524" s="181"/>
      <c r="E524" s="173"/>
      <c r="F524" s="174"/>
      <c r="G524" s="175"/>
      <c r="H524" s="175"/>
      <c r="I524" s="176"/>
      <c r="J524" s="185"/>
      <c r="K524" s="176"/>
      <c r="L524" s="178">
        <f t="shared" si="25"/>
        <v>0</v>
      </c>
      <c r="M524" s="232">
        <f t="shared" si="26"/>
        <v>0</v>
      </c>
      <c r="N524" s="235"/>
    </row>
    <row r="525" spans="1:14" ht="15.75" thickBot="1" x14ac:dyDescent="0.3">
      <c r="A525" s="170" t="str">
        <f t="shared" si="24"/>
        <v/>
      </c>
      <c r="B525" s="171"/>
      <c r="C525" s="171"/>
      <c r="D525" s="181"/>
      <c r="E525" s="173"/>
      <c r="F525" s="174"/>
      <c r="G525" s="175"/>
      <c r="H525" s="175"/>
      <c r="I525" s="176"/>
      <c r="J525" s="185"/>
      <c r="K525" s="176"/>
      <c r="L525" s="178">
        <f t="shared" si="25"/>
        <v>0</v>
      </c>
      <c r="M525" s="232">
        <f t="shared" si="26"/>
        <v>0</v>
      </c>
      <c r="N525" s="235"/>
    </row>
    <row r="526" spans="1:14" ht="15.75" thickBot="1" x14ac:dyDescent="0.3">
      <c r="A526" s="170" t="str">
        <f t="shared" si="24"/>
        <v/>
      </c>
      <c r="B526" s="171"/>
      <c r="C526" s="171"/>
      <c r="D526" s="181"/>
      <c r="E526" s="173"/>
      <c r="F526" s="174"/>
      <c r="G526" s="175"/>
      <c r="H526" s="175"/>
      <c r="I526" s="176"/>
      <c r="J526" s="185"/>
      <c r="K526" s="176"/>
      <c r="L526" s="178">
        <f t="shared" si="25"/>
        <v>0</v>
      </c>
      <c r="M526" s="232">
        <f t="shared" si="26"/>
        <v>0</v>
      </c>
      <c r="N526" s="235"/>
    </row>
    <row r="527" spans="1:14" ht="15.75" thickBot="1" x14ac:dyDescent="0.3">
      <c r="A527" s="170" t="str">
        <f t="shared" si="24"/>
        <v/>
      </c>
      <c r="B527" s="171"/>
      <c r="C527" s="171"/>
      <c r="D527" s="181"/>
      <c r="E527" s="173"/>
      <c r="F527" s="174"/>
      <c r="G527" s="175"/>
      <c r="H527" s="175"/>
      <c r="I527" s="176"/>
      <c r="J527" s="185"/>
      <c r="K527" s="176"/>
      <c r="L527" s="178">
        <f t="shared" si="25"/>
        <v>0</v>
      </c>
      <c r="M527" s="232">
        <f t="shared" si="26"/>
        <v>0</v>
      </c>
      <c r="N527" s="235"/>
    </row>
    <row r="528" spans="1:14" ht="15.75" thickBot="1" x14ac:dyDescent="0.3">
      <c r="A528" s="170" t="str">
        <f t="shared" si="24"/>
        <v/>
      </c>
      <c r="B528" s="171"/>
      <c r="C528" s="171"/>
      <c r="D528" s="181"/>
      <c r="E528" s="173"/>
      <c r="F528" s="174"/>
      <c r="G528" s="175"/>
      <c r="H528" s="175"/>
      <c r="I528" s="176"/>
      <c r="J528" s="185"/>
      <c r="K528" s="176"/>
      <c r="L528" s="178">
        <f t="shared" si="25"/>
        <v>0</v>
      </c>
      <c r="M528" s="232">
        <f t="shared" si="26"/>
        <v>0</v>
      </c>
      <c r="N528" s="235"/>
    </row>
    <row r="529" spans="1:14" ht="15.75" thickBot="1" x14ac:dyDescent="0.3">
      <c r="A529" s="170" t="str">
        <f t="shared" si="24"/>
        <v/>
      </c>
      <c r="B529" s="171"/>
      <c r="C529" s="171"/>
      <c r="D529" s="181"/>
      <c r="E529" s="173"/>
      <c r="F529" s="174"/>
      <c r="G529" s="175"/>
      <c r="H529" s="175"/>
      <c r="I529" s="176"/>
      <c r="J529" s="185"/>
      <c r="K529" s="176"/>
      <c r="L529" s="178">
        <f t="shared" si="25"/>
        <v>0</v>
      </c>
      <c r="M529" s="232">
        <f t="shared" si="26"/>
        <v>0</v>
      </c>
      <c r="N529" s="235"/>
    </row>
    <row r="530" spans="1:14" ht="15.75" thickBot="1" x14ac:dyDescent="0.3">
      <c r="A530" s="170" t="str">
        <f t="shared" si="24"/>
        <v/>
      </c>
      <c r="B530" s="171"/>
      <c r="C530" s="171"/>
      <c r="D530" s="181"/>
      <c r="E530" s="173"/>
      <c r="F530" s="174"/>
      <c r="G530" s="175"/>
      <c r="H530" s="175"/>
      <c r="I530" s="176"/>
      <c r="J530" s="185"/>
      <c r="K530" s="176"/>
      <c r="L530" s="178">
        <f t="shared" si="25"/>
        <v>0</v>
      </c>
      <c r="M530" s="232">
        <f t="shared" si="26"/>
        <v>0</v>
      </c>
      <c r="N530" s="235"/>
    </row>
    <row r="531" spans="1:14" ht="15.75" thickBot="1" x14ac:dyDescent="0.3">
      <c r="A531" s="170" t="str">
        <f t="shared" si="24"/>
        <v/>
      </c>
      <c r="B531" s="171"/>
      <c r="C531" s="171"/>
      <c r="D531" s="181"/>
      <c r="E531" s="173"/>
      <c r="F531" s="174"/>
      <c r="G531" s="175"/>
      <c r="H531" s="175"/>
      <c r="I531" s="176"/>
      <c r="J531" s="185"/>
      <c r="K531" s="176"/>
      <c r="L531" s="178">
        <f t="shared" si="25"/>
        <v>0</v>
      </c>
      <c r="M531" s="232">
        <f t="shared" si="26"/>
        <v>0</v>
      </c>
      <c r="N531" s="235"/>
    </row>
    <row r="532" spans="1:14" ht="15.75" thickBot="1" x14ac:dyDescent="0.3">
      <c r="A532" s="170" t="str">
        <f t="shared" si="24"/>
        <v/>
      </c>
      <c r="B532" s="171"/>
      <c r="C532" s="171"/>
      <c r="D532" s="181"/>
      <c r="E532" s="173"/>
      <c r="F532" s="174"/>
      <c r="G532" s="175"/>
      <c r="H532" s="175"/>
      <c r="I532" s="176"/>
      <c r="J532" s="185"/>
      <c r="K532" s="176"/>
      <c r="L532" s="178">
        <f t="shared" si="25"/>
        <v>0</v>
      </c>
      <c r="M532" s="232">
        <f t="shared" si="26"/>
        <v>0</v>
      </c>
      <c r="N532" s="235"/>
    </row>
    <row r="533" spans="1:14" ht="15.75" thickBot="1" x14ac:dyDescent="0.3">
      <c r="A533" s="170" t="str">
        <f t="shared" si="24"/>
        <v/>
      </c>
      <c r="B533" s="171"/>
      <c r="C533" s="171"/>
      <c r="D533" s="181"/>
      <c r="E533" s="173"/>
      <c r="F533" s="174"/>
      <c r="G533" s="175"/>
      <c r="H533" s="175"/>
      <c r="I533" s="176"/>
      <c r="J533" s="185"/>
      <c r="K533" s="176"/>
      <c r="L533" s="178">
        <f t="shared" si="25"/>
        <v>0</v>
      </c>
      <c r="M533" s="232">
        <f t="shared" si="26"/>
        <v>0</v>
      </c>
      <c r="N533" s="235"/>
    </row>
    <row r="534" spans="1:14" ht="15.75" thickBot="1" x14ac:dyDescent="0.3">
      <c r="A534" s="170" t="str">
        <f t="shared" si="24"/>
        <v/>
      </c>
      <c r="B534" s="171"/>
      <c r="C534" s="171"/>
      <c r="D534" s="181"/>
      <c r="E534" s="173"/>
      <c r="F534" s="174"/>
      <c r="G534" s="175"/>
      <c r="H534" s="175"/>
      <c r="I534" s="176"/>
      <c r="J534" s="185"/>
      <c r="K534" s="176"/>
      <c r="L534" s="178">
        <f t="shared" si="25"/>
        <v>0</v>
      </c>
      <c r="M534" s="232">
        <f t="shared" si="26"/>
        <v>0</v>
      </c>
      <c r="N534" s="235"/>
    </row>
    <row r="535" spans="1:14" ht="15.75" thickBot="1" x14ac:dyDescent="0.3">
      <c r="A535" s="170" t="str">
        <f t="shared" si="24"/>
        <v/>
      </c>
      <c r="B535" s="171"/>
      <c r="C535" s="171"/>
      <c r="D535" s="181"/>
      <c r="E535" s="173"/>
      <c r="F535" s="174"/>
      <c r="G535" s="175"/>
      <c r="H535" s="175"/>
      <c r="I535" s="176"/>
      <c r="J535" s="185"/>
      <c r="K535" s="176"/>
      <c r="L535" s="178">
        <f t="shared" si="25"/>
        <v>0</v>
      </c>
      <c r="M535" s="232">
        <f t="shared" si="26"/>
        <v>0</v>
      </c>
      <c r="N535" s="235"/>
    </row>
    <row r="536" spans="1:14" ht="15.75" thickBot="1" x14ac:dyDescent="0.3">
      <c r="A536" s="170" t="str">
        <f t="shared" si="24"/>
        <v/>
      </c>
      <c r="B536" s="171"/>
      <c r="C536" s="171"/>
      <c r="D536" s="181"/>
      <c r="E536" s="173"/>
      <c r="F536" s="174"/>
      <c r="G536" s="175"/>
      <c r="H536" s="175"/>
      <c r="I536" s="176"/>
      <c r="J536" s="185"/>
      <c r="K536" s="176"/>
      <c r="L536" s="178">
        <f t="shared" si="25"/>
        <v>0</v>
      </c>
      <c r="M536" s="232">
        <f t="shared" si="26"/>
        <v>0</v>
      </c>
      <c r="N536" s="235"/>
    </row>
    <row r="537" spans="1:14" ht="15.75" thickBot="1" x14ac:dyDescent="0.3">
      <c r="A537" s="170" t="str">
        <f t="shared" si="24"/>
        <v/>
      </c>
      <c r="B537" s="171"/>
      <c r="C537" s="171"/>
      <c r="D537" s="181"/>
      <c r="E537" s="173"/>
      <c r="F537" s="174"/>
      <c r="G537" s="175"/>
      <c r="H537" s="175"/>
      <c r="I537" s="176"/>
      <c r="J537" s="185"/>
      <c r="K537" s="176"/>
      <c r="L537" s="178">
        <f t="shared" si="25"/>
        <v>0</v>
      </c>
      <c r="M537" s="232">
        <f t="shared" si="26"/>
        <v>0</v>
      </c>
      <c r="N537" s="235"/>
    </row>
    <row r="538" spans="1:14" ht="15.75" thickBot="1" x14ac:dyDescent="0.3">
      <c r="A538" s="170" t="str">
        <f t="shared" si="24"/>
        <v/>
      </c>
      <c r="B538" s="171"/>
      <c r="C538" s="171"/>
      <c r="D538" s="181"/>
      <c r="E538" s="173"/>
      <c r="F538" s="174"/>
      <c r="G538" s="175"/>
      <c r="H538" s="175"/>
      <c r="I538" s="176"/>
      <c r="J538" s="185"/>
      <c r="K538" s="176"/>
      <c r="L538" s="178">
        <f t="shared" si="25"/>
        <v>0</v>
      </c>
      <c r="M538" s="232">
        <f t="shared" si="26"/>
        <v>0</v>
      </c>
      <c r="N538" s="235"/>
    </row>
    <row r="539" spans="1:14" ht="15.75" thickBot="1" x14ac:dyDescent="0.3">
      <c r="A539" s="170" t="str">
        <f t="shared" si="24"/>
        <v/>
      </c>
      <c r="B539" s="171"/>
      <c r="C539" s="171"/>
      <c r="D539" s="181"/>
      <c r="E539" s="173"/>
      <c r="F539" s="174"/>
      <c r="G539" s="175"/>
      <c r="H539" s="175"/>
      <c r="I539" s="176"/>
      <c r="J539" s="185"/>
      <c r="K539" s="176"/>
      <c r="L539" s="178">
        <f t="shared" si="25"/>
        <v>0</v>
      </c>
      <c r="M539" s="232">
        <f t="shared" si="26"/>
        <v>0</v>
      </c>
      <c r="N539" s="235"/>
    </row>
    <row r="540" spans="1:14" ht="15.75" thickBot="1" x14ac:dyDescent="0.3">
      <c r="A540" s="170" t="str">
        <f t="shared" si="24"/>
        <v/>
      </c>
      <c r="B540" s="171"/>
      <c r="C540" s="171"/>
      <c r="D540" s="181"/>
      <c r="E540" s="173"/>
      <c r="F540" s="174"/>
      <c r="G540" s="175"/>
      <c r="H540" s="175"/>
      <c r="I540" s="176"/>
      <c r="J540" s="185"/>
      <c r="K540" s="176"/>
      <c r="L540" s="178">
        <f t="shared" si="25"/>
        <v>0</v>
      </c>
      <c r="M540" s="232">
        <f t="shared" si="26"/>
        <v>0</v>
      </c>
      <c r="N540" s="235"/>
    </row>
    <row r="541" spans="1:14" ht="15.75" thickBot="1" x14ac:dyDescent="0.3">
      <c r="A541" s="170" t="str">
        <f t="shared" si="24"/>
        <v/>
      </c>
      <c r="B541" s="171"/>
      <c r="C541" s="171"/>
      <c r="D541" s="181"/>
      <c r="E541" s="173"/>
      <c r="F541" s="174"/>
      <c r="G541" s="175"/>
      <c r="H541" s="175"/>
      <c r="I541" s="176"/>
      <c r="J541" s="185"/>
      <c r="K541" s="176"/>
      <c r="L541" s="178">
        <f t="shared" si="25"/>
        <v>0</v>
      </c>
      <c r="M541" s="232">
        <f t="shared" si="26"/>
        <v>0</v>
      </c>
      <c r="N541" s="235"/>
    </row>
    <row r="542" spans="1:14" ht="15.75" thickBot="1" x14ac:dyDescent="0.3">
      <c r="A542" s="170" t="str">
        <f t="shared" si="24"/>
        <v/>
      </c>
      <c r="B542" s="171"/>
      <c r="C542" s="171"/>
      <c r="D542" s="181"/>
      <c r="E542" s="173"/>
      <c r="F542" s="174"/>
      <c r="G542" s="175"/>
      <c r="H542" s="175"/>
      <c r="I542" s="176"/>
      <c r="J542" s="185"/>
      <c r="K542" s="176"/>
      <c r="L542" s="178">
        <f t="shared" si="25"/>
        <v>0</v>
      </c>
      <c r="M542" s="232">
        <f t="shared" si="26"/>
        <v>0</v>
      </c>
      <c r="N542" s="235"/>
    </row>
    <row r="543" spans="1:14" ht="15.75" thickBot="1" x14ac:dyDescent="0.3">
      <c r="A543" s="170" t="str">
        <f t="shared" si="24"/>
        <v/>
      </c>
      <c r="B543" s="171"/>
      <c r="C543" s="171"/>
      <c r="D543" s="181"/>
      <c r="E543" s="173"/>
      <c r="F543" s="174"/>
      <c r="G543" s="175"/>
      <c r="H543" s="175"/>
      <c r="I543" s="176"/>
      <c r="J543" s="185"/>
      <c r="K543" s="176"/>
      <c r="L543" s="178">
        <f t="shared" si="25"/>
        <v>0</v>
      </c>
      <c r="M543" s="232">
        <f t="shared" si="26"/>
        <v>0</v>
      </c>
      <c r="N543" s="235"/>
    </row>
    <row r="544" spans="1:14" ht="15.75" thickBot="1" x14ac:dyDescent="0.3">
      <c r="A544" s="170" t="str">
        <f t="shared" si="24"/>
        <v/>
      </c>
      <c r="B544" s="171"/>
      <c r="C544" s="171"/>
      <c r="D544" s="181"/>
      <c r="E544" s="173"/>
      <c r="F544" s="174"/>
      <c r="G544" s="175"/>
      <c r="H544" s="175"/>
      <c r="I544" s="176"/>
      <c r="J544" s="185"/>
      <c r="K544" s="176"/>
      <c r="L544" s="178">
        <f t="shared" si="25"/>
        <v>0</v>
      </c>
      <c r="M544" s="232">
        <f t="shared" si="26"/>
        <v>0</v>
      </c>
      <c r="N544" s="235"/>
    </row>
    <row r="545" spans="1:14" ht="15.75" thickBot="1" x14ac:dyDescent="0.3">
      <c r="A545" s="170" t="str">
        <f t="shared" si="24"/>
        <v/>
      </c>
      <c r="B545" s="171"/>
      <c r="C545" s="171"/>
      <c r="D545" s="181"/>
      <c r="E545" s="173"/>
      <c r="F545" s="174"/>
      <c r="G545" s="175"/>
      <c r="H545" s="175"/>
      <c r="I545" s="176"/>
      <c r="J545" s="185"/>
      <c r="K545" s="176"/>
      <c r="L545" s="178">
        <f t="shared" si="25"/>
        <v>0</v>
      </c>
      <c r="M545" s="232">
        <f t="shared" si="26"/>
        <v>0</v>
      </c>
      <c r="N545" s="235"/>
    </row>
    <row r="546" spans="1:14" ht="15.75" thickBot="1" x14ac:dyDescent="0.3">
      <c r="A546" s="170" t="str">
        <f t="shared" si="24"/>
        <v/>
      </c>
      <c r="B546" s="171"/>
      <c r="C546" s="171"/>
      <c r="D546" s="181"/>
      <c r="E546" s="173"/>
      <c r="F546" s="174"/>
      <c r="G546" s="175"/>
      <c r="H546" s="175"/>
      <c r="I546" s="176"/>
      <c r="J546" s="185"/>
      <c r="K546" s="176"/>
      <c r="L546" s="178">
        <f t="shared" si="25"/>
        <v>0</v>
      </c>
      <c r="M546" s="232">
        <f t="shared" si="26"/>
        <v>0</v>
      </c>
      <c r="N546" s="235"/>
    </row>
    <row r="547" spans="1:14" ht="15.75" thickBot="1" x14ac:dyDescent="0.3">
      <c r="A547" s="170" t="str">
        <f t="shared" si="24"/>
        <v/>
      </c>
      <c r="B547" s="171"/>
      <c r="C547" s="171"/>
      <c r="D547" s="181"/>
      <c r="E547" s="173"/>
      <c r="F547" s="174"/>
      <c r="G547" s="175"/>
      <c r="H547" s="175"/>
      <c r="I547" s="176"/>
      <c r="J547" s="185"/>
      <c r="K547" s="176"/>
      <c r="L547" s="178">
        <f t="shared" si="25"/>
        <v>0</v>
      </c>
      <c r="M547" s="232">
        <f t="shared" si="26"/>
        <v>0</v>
      </c>
      <c r="N547" s="235"/>
    </row>
    <row r="548" spans="1:14" ht="15.75" thickBot="1" x14ac:dyDescent="0.3">
      <c r="A548" s="170" t="str">
        <f t="shared" si="24"/>
        <v/>
      </c>
      <c r="B548" s="171"/>
      <c r="C548" s="171"/>
      <c r="D548" s="181"/>
      <c r="E548" s="173"/>
      <c r="F548" s="174"/>
      <c r="G548" s="175"/>
      <c r="H548" s="175"/>
      <c r="I548" s="176"/>
      <c r="J548" s="185"/>
      <c r="K548" s="176"/>
      <c r="L548" s="178">
        <f t="shared" si="25"/>
        <v>0</v>
      </c>
      <c r="M548" s="232">
        <f t="shared" si="26"/>
        <v>0</v>
      </c>
      <c r="N548" s="235"/>
    </row>
    <row r="549" spans="1:14" ht="15.75" thickBot="1" x14ac:dyDescent="0.3">
      <c r="A549" s="170" t="str">
        <f t="shared" si="24"/>
        <v/>
      </c>
      <c r="B549" s="171"/>
      <c r="C549" s="171"/>
      <c r="D549" s="181"/>
      <c r="E549" s="173"/>
      <c r="F549" s="174"/>
      <c r="G549" s="175"/>
      <c r="H549" s="175"/>
      <c r="I549" s="176"/>
      <c r="J549" s="185"/>
      <c r="K549" s="176"/>
      <c r="L549" s="178">
        <f t="shared" si="25"/>
        <v>0</v>
      </c>
      <c r="M549" s="232">
        <f t="shared" si="26"/>
        <v>0</v>
      </c>
      <c r="N549" s="235"/>
    </row>
    <row r="550" spans="1:14" ht="15.75" thickBot="1" x14ac:dyDescent="0.3">
      <c r="A550" s="170" t="str">
        <f t="shared" si="24"/>
        <v/>
      </c>
      <c r="B550" s="171"/>
      <c r="C550" s="171"/>
      <c r="D550" s="181"/>
      <c r="E550" s="173"/>
      <c r="F550" s="174"/>
      <c r="G550" s="175"/>
      <c r="H550" s="175"/>
      <c r="I550" s="176"/>
      <c r="J550" s="185"/>
      <c r="K550" s="176"/>
      <c r="L550" s="178">
        <f t="shared" si="25"/>
        <v>0</v>
      </c>
      <c r="M550" s="232">
        <f t="shared" si="26"/>
        <v>0</v>
      </c>
      <c r="N550" s="235"/>
    </row>
    <row r="551" spans="1:14" ht="15.75" thickBot="1" x14ac:dyDescent="0.3">
      <c r="A551" s="170" t="str">
        <f t="shared" si="24"/>
        <v/>
      </c>
      <c r="B551" s="171"/>
      <c r="C551" s="171"/>
      <c r="D551" s="181"/>
      <c r="E551" s="173"/>
      <c r="F551" s="174"/>
      <c r="G551" s="175"/>
      <c r="H551" s="175"/>
      <c r="I551" s="176"/>
      <c r="J551" s="185"/>
      <c r="K551" s="176"/>
      <c r="L551" s="178">
        <f t="shared" si="25"/>
        <v>0</v>
      </c>
      <c r="M551" s="232">
        <f t="shared" si="26"/>
        <v>0</v>
      </c>
      <c r="N551" s="235"/>
    </row>
    <row r="552" spans="1:14" ht="15.75" thickBot="1" x14ac:dyDescent="0.3">
      <c r="A552" s="170" t="str">
        <f t="shared" si="24"/>
        <v/>
      </c>
      <c r="B552" s="171"/>
      <c r="C552" s="171"/>
      <c r="D552" s="181"/>
      <c r="E552" s="173"/>
      <c r="F552" s="174"/>
      <c r="G552" s="175"/>
      <c r="H552" s="175"/>
      <c r="I552" s="176"/>
      <c r="J552" s="185"/>
      <c r="K552" s="176"/>
      <c r="L552" s="178">
        <f t="shared" si="25"/>
        <v>0</v>
      </c>
      <c r="M552" s="232">
        <f t="shared" si="26"/>
        <v>0</v>
      </c>
      <c r="N552" s="235"/>
    </row>
    <row r="553" spans="1:14" ht="15.75" thickBot="1" x14ac:dyDescent="0.3">
      <c r="A553" s="170" t="str">
        <f t="shared" si="24"/>
        <v/>
      </c>
      <c r="B553" s="171"/>
      <c r="C553" s="171"/>
      <c r="D553" s="181"/>
      <c r="E553" s="173"/>
      <c r="F553" s="174"/>
      <c r="G553" s="175"/>
      <c r="H553" s="175"/>
      <c r="I553" s="176"/>
      <c r="J553" s="185"/>
      <c r="K553" s="176"/>
      <c r="L553" s="178">
        <f t="shared" si="25"/>
        <v>0</v>
      </c>
      <c r="M553" s="232">
        <f t="shared" si="26"/>
        <v>0</v>
      </c>
      <c r="N553" s="235"/>
    </row>
    <row r="554" spans="1:14" ht="15.75" thickBot="1" x14ac:dyDescent="0.3">
      <c r="A554" s="170" t="str">
        <f t="shared" si="24"/>
        <v/>
      </c>
      <c r="B554" s="171"/>
      <c r="C554" s="171"/>
      <c r="D554" s="181"/>
      <c r="E554" s="173"/>
      <c r="F554" s="174"/>
      <c r="G554" s="175"/>
      <c r="H554" s="175"/>
      <c r="I554" s="176"/>
      <c r="J554" s="185"/>
      <c r="K554" s="176"/>
      <c r="L554" s="178">
        <f t="shared" si="25"/>
        <v>0</v>
      </c>
      <c r="M554" s="232">
        <f t="shared" si="26"/>
        <v>0</v>
      </c>
      <c r="N554" s="235"/>
    </row>
    <row r="555" spans="1:14" ht="15.75" thickBot="1" x14ac:dyDescent="0.3">
      <c r="A555" s="170" t="str">
        <f t="shared" si="24"/>
        <v/>
      </c>
      <c r="B555" s="171"/>
      <c r="C555" s="171"/>
      <c r="D555" s="181"/>
      <c r="E555" s="173"/>
      <c r="F555" s="174"/>
      <c r="G555" s="175"/>
      <c r="H555" s="175"/>
      <c r="I555" s="176"/>
      <c r="J555" s="185"/>
      <c r="K555" s="176"/>
      <c r="L555" s="178">
        <f t="shared" si="25"/>
        <v>0</v>
      </c>
      <c r="M555" s="232">
        <f t="shared" si="26"/>
        <v>0</v>
      </c>
      <c r="N555" s="235"/>
    </row>
    <row r="556" spans="1:14" ht="15.75" thickBot="1" x14ac:dyDescent="0.3">
      <c r="A556" s="170" t="str">
        <f t="shared" si="24"/>
        <v/>
      </c>
      <c r="B556" s="171"/>
      <c r="C556" s="171"/>
      <c r="D556" s="181"/>
      <c r="E556" s="173"/>
      <c r="F556" s="174"/>
      <c r="G556" s="175"/>
      <c r="H556" s="175"/>
      <c r="I556" s="176"/>
      <c r="J556" s="185"/>
      <c r="K556" s="176"/>
      <c r="L556" s="178">
        <f t="shared" si="25"/>
        <v>0</v>
      </c>
      <c r="M556" s="232">
        <f t="shared" si="26"/>
        <v>0</v>
      </c>
      <c r="N556" s="235"/>
    </row>
    <row r="557" spans="1:14" ht="15.75" thickBot="1" x14ac:dyDescent="0.3">
      <c r="A557" s="170" t="str">
        <f t="shared" si="24"/>
        <v/>
      </c>
      <c r="B557" s="171"/>
      <c r="C557" s="171"/>
      <c r="D557" s="181"/>
      <c r="E557" s="173"/>
      <c r="F557" s="174"/>
      <c r="G557" s="175"/>
      <c r="H557" s="175"/>
      <c r="I557" s="176"/>
      <c r="J557" s="185"/>
      <c r="K557" s="176"/>
      <c r="L557" s="178">
        <f t="shared" si="25"/>
        <v>0</v>
      </c>
      <c r="M557" s="232">
        <f t="shared" si="26"/>
        <v>0</v>
      </c>
      <c r="N557" s="235"/>
    </row>
    <row r="558" spans="1:14" ht="15.75" thickBot="1" x14ac:dyDescent="0.3">
      <c r="A558" s="170" t="str">
        <f t="shared" si="24"/>
        <v/>
      </c>
      <c r="B558" s="171"/>
      <c r="C558" s="171"/>
      <c r="D558" s="181"/>
      <c r="E558" s="173"/>
      <c r="F558" s="174"/>
      <c r="G558" s="175"/>
      <c r="H558" s="175"/>
      <c r="I558" s="176"/>
      <c r="J558" s="185"/>
      <c r="K558" s="176"/>
      <c r="L558" s="178">
        <f t="shared" si="25"/>
        <v>0</v>
      </c>
      <c r="M558" s="232">
        <f t="shared" si="26"/>
        <v>0</v>
      </c>
      <c r="N558" s="235"/>
    </row>
    <row r="559" spans="1:14" ht="15.75" thickBot="1" x14ac:dyDescent="0.3">
      <c r="A559" s="170" t="str">
        <f t="shared" si="24"/>
        <v/>
      </c>
      <c r="B559" s="171"/>
      <c r="C559" s="171"/>
      <c r="D559" s="181"/>
      <c r="E559" s="173"/>
      <c r="F559" s="174"/>
      <c r="G559" s="175"/>
      <c r="H559" s="175"/>
      <c r="I559" s="176"/>
      <c r="J559" s="185"/>
      <c r="K559" s="176"/>
      <c r="L559" s="178">
        <f t="shared" si="25"/>
        <v>0</v>
      </c>
      <c r="M559" s="232">
        <f t="shared" si="26"/>
        <v>0</v>
      </c>
      <c r="N559" s="235"/>
    </row>
    <row r="560" spans="1:14" ht="15.75" thickBot="1" x14ac:dyDescent="0.3">
      <c r="A560" s="170" t="str">
        <f t="shared" si="24"/>
        <v/>
      </c>
      <c r="B560" s="171"/>
      <c r="C560" s="171"/>
      <c r="D560" s="181"/>
      <c r="E560" s="173"/>
      <c r="F560" s="174"/>
      <c r="G560" s="175"/>
      <c r="H560" s="175"/>
      <c r="I560" s="176"/>
      <c r="J560" s="185"/>
      <c r="K560" s="176"/>
      <c r="L560" s="178">
        <f t="shared" si="25"/>
        <v>0</v>
      </c>
      <c r="M560" s="232">
        <f t="shared" si="26"/>
        <v>0</v>
      </c>
      <c r="N560" s="235"/>
    </row>
    <row r="561" spans="1:14" ht="15.75" thickBot="1" x14ac:dyDescent="0.3">
      <c r="A561" s="170" t="str">
        <f t="shared" ref="A561:A624" si="27">IF(F561 = "", "", IF(F561 = "53", "TAS", "TAS ICM"))</f>
        <v/>
      </c>
      <c r="B561" s="171"/>
      <c r="C561" s="171"/>
      <c r="D561" s="181"/>
      <c r="E561" s="173"/>
      <c r="F561" s="174"/>
      <c r="G561" s="175"/>
      <c r="H561" s="175"/>
      <c r="I561" s="176"/>
      <c r="J561" s="185"/>
      <c r="K561" s="176"/>
      <c r="L561" s="178">
        <f t="shared" ref="L561:L624" si="28">MAX(0, J561 - K561)</f>
        <v>0</v>
      </c>
      <c r="M561" s="232">
        <f t="shared" ref="M561:M624" si="29">L561</f>
        <v>0</v>
      </c>
      <c r="N561" s="235"/>
    </row>
    <row r="562" spans="1:14" ht="15.75" thickBot="1" x14ac:dyDescent="0.3">
      <c r="A562" s="170" t="str">
        <f t="shared" si="27"/>
        <v/>
      </c>
      <c r="B562" s="171"/>
      <c r="C562" s="171"/>
      <c r="D562" s="181"/>
      <c r="E562" s="173"/>
      <c r="F562" s="174"/>
      <c r="G562" s="175"/>
      <c r="H562" s="175"/>
      <c r="I562" s="176"/>
      <c r="J562" s="185"/>
      <c r="K562" s="176"/>
      <c r="L562" s="178">
        <f t="shared" si="28"/>
        <v>0</v>
      </c>
      <c r="M562" s="232">
        <f t="shared" si="29"/>
        <v>0</v>
      </c>
      <c r="N562" s="235"/>
    </row>
    <row r="563" spans="1:14" ht="15.75" thickBot="1" x14ac:dyDescent="0.3">
      <c r="A563" s="170" t="str">
        <f t="shared" si="27"/>
        <v/>
      </c>
      <c r="B563" s="171"/>
      <c r="C563" s="171"/>
      <c r="D563" s="181"/>
      <c r="E563" s="173"/>
      <c r="F563" s="174"/>
      <c r="G563" s="175"/>
      <c r="H563" s="175"/>
      <c r="I563" s="176"/>
      <c r="J563" s="185"/>
      <c r="K563" s="176"/>
      <c r="L563" s="178">
        <f t="shared" si="28"/>
        <v>0</v>
      </c>
      <c r="M563" s="232">
        <f t="shared" si="29"/>
        <v>0</v>
      </c>
      <c r="N563" s="235"/>
    </row>
    <row r="564" spans="1:14" ht="15.75" thickBot="1" x14ac:dyDescent="0.3">
      <c r="A564" s="170" t="str">
        <f t="shared" si="27"/>
        <v/>
      </c>
      <c r="B564" s="171"/>
      <c r="C564" s="171"/>
      <c r="D564" s="181"/>
      <c r="E564" s="173"/>
      <c r="F564" s="174"/>
      <c r="G564" s="175"/>
      <c r="H564" s="175"/>
      <c r="I564" s="176"/>
      <c r="J564" s="185"/>
      <c r="K564" s="176"/>
      <c r="L564" s="178">
        <f t="shared" si="28"/>
        <v>0</v>
      </c>
      <c r="M564" s="232">
        <f t="shared" si="29"/>
        <v>0</v>
      </c>
      <c r="N564" s="235"/>
    </row>
    <row r="565" spans="1:14" ht="15.75" thickBot="1" x14ac:dyDescent="0.3">
      <c r="A565" s="170" t="str">
        <f t="shared" si="27"/>
        <v/>
      </c>
      <c r="B565" s="171"/>
      <c r="C565" s="171"/>
      <c r="D565" s="181"/>
      <c r="E565" s="173"/>
      <c r="F565" s="174"/>
      <c r="G565" s="175"/>
      <c r="H565" s="175"/>
      <c r="I565" s="176"/>
      <c r="J565" s="185"/>
      <c r="K565" s="176"/>
      <c r="L565" s="178">
        <f t="shared" si="28"/>
        <v>0</v>
      </c>
      <c r="M565" s="232">
        <f t="shared" si="29"/>
        <v>0</v>
      </c>
      <c r="N565" s="235"/>
    </row>
    <row r="566" spans="1:14" ht="15.75" thickBot="1" x14ac:dyDescent="0.3">
      <c r="A566" s="170" t="str">
        <f t="shared" si="27"/>
        <v/>
      </c>
      <c r="B566" s="171"/>
      <c r="C566" s="171"/>
      <c r="D566" s="181"/>
      <c r="E566" s="173"/>
      <c r="F566" s="174"/>
      <c r="G566" s="175"/>
      <c r="H566" s="175"/>
      <c r="I566" s="176"/>
      <c r="J566" s="185"/>
      <c r="K566" s="176"/>
      <c r="L566" s="178">
        <f t="shared" si="28"/>
        <v>0</v>
      </c>
      <c r="M566" s="232">
        <f t="shared" si="29"/>
        <v>0</v>
      </c>
      <c r="N566" s="235"/>
    </row>
    <row r="567" spans="1:14" ht="15.75" thickBot="1" x14ac:dyDescent="0.3">
      <c r="A567" s="170" t="str">
        <f t="shared" si="27"/>
        <v/>
      </c>
      <c r="B567" s="171"/>
      <c r="C567" s="171"/>
      <c r="D567" s="181"/>
      <c r="E567" s="173"/>
      <c r="F567" s="174"/>
      <c r="G567" s="175"/>
      <c r="H567" s="175"/>
      <c r="I567" s="176"/>
      <c r="J567" s="185"/>
      <c r="K567" s="176"/>
      <c r="L567" s="178">
        <f t="shared" si="28"/>
        <v>0</v>
      </c>
      <c r="M567" s="232">
        <f t="shared" si="29"/>
        <v>0</v>
      </c>
      <c r="N567" s="235"/>
    </row>
    <row r="568" spans="1:14" ht="15.75" thickBot="1" x14ac:dyDescent="0.3">
      <c r="A568" s="170" t="str">
        <f t="shared" si="27"/>
        <v/>
      </c>
      <c r="B568" s="171"/>
      <c r="C568" s="171"/>
      <c r="D568" s="181"/>
      <c r="E568" s="173"/>
      <c r="F568" s="174"/>
      <c r="G568" s="175"/>
      <c r="H568" s="175"/>
      <c r="I568" s="176"/>
      <c r="J568" s="185"/>
      <c r="K568" s="176"/>
      <c r="L568" s="178">
        <f t="shared" si="28"/>
        <v>0</v>
      </c>
      <c r="M568" s="232">
        <f t="shared" si="29"/>
        <v>0</v>
      </c>
      <c r="N568" s="235"/>
    </row>
    <row r="569" spans="1:14" ht="15.75" thickBot="1" x14ac:dyDescent="0.3">
      <c r="A569" s="170" t="str">
        <f t="shared" si="27"/>
        <v/>
      </c>
      <c r="B569" s="171"/>
      <c r="C569" s="171"/>
      <c r="D569" s="181"/>
      <c r="E569" s="173"/>
      <c r="F569" s="174"/>
      <c r="G569" s="175"/>
      <c r="H569" s="175"/>
      <c r="I569" s="176"/>
      <c r="J569" s="185"/>
      <c r="K569" s="176"/>
      <c r="L569" s="178">
        <f t="shared" si="28"/>
        <v>0</v>
      </c>
      <c r="M569" s="232">
        <f t="shared" si="29"/>
        <v>0</v>
      </c>
      <c r="N569" s="235"/>
    </row>
    <row r="570" spans="1:14" ht="15.75" thickBot="1" x14ac:dyDescent="0.3">
      <c r="A570" s="170" t="str">
        <f t="shared" si="27"/>
        <v/>
      </c>
      <c r="B570" s="171"/>
      <c r="C570" s="171"/>
      <c r="D570" s="181"/>
      <c r="E570" s="173"/>
      <c r="F570" s="174"/>
      <c r="G570" s="175"/>
      <c r="H570" s="175"/>
      <c r="I570" s="176"/>
      <c r="J570" s="185"/>
      <c r="K570" s="176"/>
      <c r="L570" s="178">
        <f t="shared" si="28"/>
        <v>0</v>
      </c>
      <c r="M570" s="232">
        <f t="shared" si="29"/>
        <v>0</v>
      </c>
      <c r="N570" s="235"/>
    </row>
    <row r="571" spans="1:14" ht="15.75" thickBot="1" x14ac:dyDescent="0.3">
      <c r="A571" s="170" t="str">
        <f t="shared" si="27"/>
        <v/>
      </c>
      <c r="B571" s="171"/>
      <c r="C571" s="171"/>
      <c r="D571" s="181"/>
      <c r="E571" s="173"/>
      <c r="F571" s="174"/>
      <c r="G571" s="175"/>
      <c r="H571" s="175"/>
      <c r="I571" s="176"/>
      <c r="J571" s="185"/>
      <c r="K571" s="176"/>
      <c r="L571" s="178">
        <f t="shared" si="28"/>
        <v>0</v>
      </c>
      <c r="M571" s="232">
        <f t="shared" si="29"/>
        <v>0</v>
      </c>
      <c r="N571" s="235"/>
    </row>
    <row r="572" spans="1:14" ht="15.75" thickBot="1" x14ac:dyDescent="0.3">
      <c r="A572" s="170" t="str">
        <f t="shared" si="27"/>
        <v/>
      </c>
      <c r="B572" s="171"/>
      <c r="C572" s="171"/>
      <c r="D572" s="181"/>
      <c r="E572" s="173"/>
      <c r="F572" s="174"/>
      <c r="G572" s="175"/>
      <c r="H572" s="175"/>
      <c r="I572" s="176"/>
      <c r="J572" s="185"/>
      <c r="K572" s="176"/>
      <c r="L572" s="178">
        <f t="shared" si="28"/>
        <v>0</v>
      </c>
      <c r="M572" s="232">
        <f t="shared" si="29"/>
        <v>0</v>
      </c>
      <c r="N572" s="235"/>
    </row>
    <row r="573" spans="1:14" ht="15.75" thickBot="1" x14ac:dyDescent="0.3">
      <c r="A573" s="170" t="str">
        <f t="shared" si="27"/>
        <v/>
      </c>
      <c r="B573" s="171"/>
      <c r="C573" s="171"/>
      <c r="D573" s="181"/>
      <c r="E573" s="173"/>
      <c r="F573" s="174"/>
      <c r="G573" s="175"/>
      <c r="H573" s="175"/>
      <c r="I573" s="176"/>
      <c r="J573" s="185"/>
      <c r="K573" s="176"/>
      <c r="L573" s="178">
        <f t="shared" si="28"/>
        <v>0</v>
      </c>
      <c r="M573" s="232">
        <f t="shared" si="29"/>
        <v>0</v>
      </c>
      <c r="N573" s="235"/>
    </row>
    <row r="574" spans="1:14" ht="15.75" thickBot="1" x14ac:dyDescent="0.3">
      <c r="A574" s="170" t="str">
        <f t="shared" si="27"/>
        <v/>
      </c>
      <c r="B574" s="171"/>
      <c r="C574" s="171"/>
      <c r="D574" s="181"/>
      <c r="E574" s="173"/>
      <c r="F574" s="174"/>
      <c r="G574" s="175"/>
      <c r="H574" s="175"/>
      <c r="I574" s="176"/>
      <c r="J574" s="185"/>
      <c r="K574" s="176"/>
      <c r="L574" s="178">
        <f t="shared" si="28"/>
        <v>0</v>
      </c>
      <c r="M574" s="232">
        <f t="shared" si="29"/>
        <v>0</v>
      </c>
      <c r="N574" s="235"/>
    </row>
    <row r="575" spans="1:14" ht="15.75" thickBot="1" x14ac:dyDescent="0.3">
      <c r="A575" s="170" t="str">
        <f t="shared" si="27"/>
        <v/>
      </c>
      <c r="B575" s="171"/>
      <c r="C575" s="171"/>
      <c r="D575" s="181"/>
      <c r="E575" s="173"/>
      <c r="F575" s="174"/>
      <c r="G575" s="175"/>
      <c r="H575" s="175"/>
      <c r="I575" s="176"/>
      <c r="J575" s="185"/>
      <c r="K575" s="176"/>
      <c r="L575" s="178">
        <f t="shared" si="28"/>
        <v>0</v>
      </c>
      <c r="M575" s="232">
        <f t="shared" si="29"/>
        <v>0</v>
      </c>
      <c r="N575" s="235"/>
    </row>
    <row r="576" spans="1:14" ht="15.75" thickBot="1" x14ac:dyDescent="0.3">
      <c r="A576" s="170" t="str">
        <f t="shared" si="27"/>
        <v/>
      </c>
      <c r="B576" s="171"/>
      <c r="C576" s="171"/>
      <c r="D576" s="181"/>
      <c r="E576" s="173"/>
      <c r="F576" s="174"/>
      <c r="G576" s="175"/>
      <c r="H576" s="175"/>
      <c r="I576" s="176"/>
      <c r="J576" s="185"/>
      <c r="K576" s="176"/>
      <c r="L576" s="178">
        <f t="shared" si="28"/>
        <v>0</v>
      </c>
      <c r="M576" s="232">
        <f t="shared" si="29"/>
        <v>0</v>
      </c>
      <c r="N576" s="235"/>
    </row>
    <row r="577" spans="1:14" ht="15.75" thickBot="1" x14ac:dyDescent="0.3">
      <c r="A577" s="170" t="str">
        <f t="shared" si="27"/>
        <v/>
      </c>
      <c r="B577" s="171"/>
      <c r="C577" s="171"/>
      <c r="D577" s="181"/>
      <c r="E577" s="173"/>
      <c r="F577" s="174"/>
      <c r="G577" s="175"/>
      <c r="H577" s="175"/>
      <c r="I577" s="176"/>
      <c r="J577" s="185"/>
      <c r="K577" s="176"/>
      <c r="L577" s="178">
        <f t="shared" si="28"/>
        <v>0</v>
      </c>
      <c r="M577" s="232">
        <f t="shared" si="29"/>
        <v>0</v>
      </c>
      <c r="N577" s="235"/>
    </row>
    <row r="578" spans="1:14" ht="15.75" thickBot="1" x14ac:dyDescent="0.3">
      <c r="A578" s="170" t="str">
        <f t="shared" si="27"/>
        <v/>
      </c>
      <c r="B578" s="171"/>
      <c r="C578" s="171"/>
      <c r="D578" s="181"/>
      <c r="E578" s="173"/>
      <c r="F578" s="174"/>
      <c r="G578" s="175"/>
      <c r="H578" s="175"/>
      <c r="I578" s="176"/>
      <c r="J578" s="185"/>
      <c r="K578" s="176"/>
      <c r="L578" s="178">
        <f t="shared" si="28"/>
        <v>0</v>
      </c>
      <c r="M578" s="232">
        <f t="shared" si="29"/>
        <v>0</v>
      </c>
      <c r="N578" s="235"/>
    </row>
    <row r="579" spans="1:14" ht="15.75" thickBot="1" x14ac:dyDescent="0.3">
      <c r="A579" s="170" t="str">
        <f t="shared" si="27"/>
        <v/>
      </c>
      <c r="B579" s="171"/>
      <c r="C579" s="171"/>
      <c r="D579" s="181"/>
      <c r="E579" s="173"/>
      <c r="F579" s="174"/>
      <c r="G579" s="175"/>
      <c r="H579" s="175"/>
      <c r="I579" s="176"/>
      <c r="J579" s="185"/>
      <c r="K579" s="176"/>
      <c r="L579" s="178">
        <f t="shared" si="28"/>
        <v>0</v>
      </c>
      <c r="M579" s="232">
        <f t="shared" si="29"/>
        <v>0</v>
      </c>
      <c r="N579" s="235"/>
    </row>
    <row r="580" spans="1:14" ht="15.75" thickBot="1" x14ac:dyDescent="0.3">
      <c r="A580" s="170" t="str">
        <f t="shared" si="27"/>
        <v/>
      </c>
      <c r="B580" s="171"/>
      <c r="C580" s="171"/>
      <c r="D580" s="181"/>
      <c r="E580" s="173"/>
      <c r="F580" s="174"/>
      <c r="G580" s="175"/>
      <c r="H580" s="175"/>
      <c r="I580" s="176"/>
      <c r="J580" s="185"/>
      <c r="K580" s="176"/>
      <c r="L580" s="178">
        <f t="shared" si="28"/>
        <v>0</v>
      </c>
      <c r="M580" s="232">
        <f t="shared" si="29"/>
        <v>0</v>
      </c>
      <c r="N580" s="235"/>
    </row>
    <row r="581" spans="1:14" ht="15.75" thickBot="1" x14ac:dyDescent="0.3">
      <c r="A581" s="170" t="str">
        <f t="shared" si="27"/>
        <v/>
      </c>
      <c r="B581" s="171"/>
      <c r="C581" s="171"/>
      <c r="D581" s="181"/>
      <c r="E581" s="173"/>
      <c r="F581" s="174"/>
      <c r="G581" s="175"/>
      <c r="H581" s="175"/>
      <c r="I581" s="176"/>
      <c r="J581" s="185"/>
      <c r="K581" s="176"/>
      <c r="L581" s="178">
        <f t="shared" si="28"/>
        <v>0</v>
      </c>
      <c r="M581" s="232">
        <f t="shared" si="29"/>
        <v>0</v>
      </c>
      <c r="N581" s="235"/>
    </row>
    <row r="582" spans="1:14" ht="15.75" thickBot="1" x14ac:dyDescent="0.3">
      <c r="A582" s="170" t="str">
        <f t="shared" si="27"/>
        <v/>
      </c>
      <c r="B582" s="171"/>
      <c r="C582" s="171"/>
      <c r="D582" s="181"/>
      <c r="E582" s="173"/>
      <c r="F582" s="174"/>
      <c r="G582" s="175"/>
      <c r="H582" s="175"/>
      <c r="I582" s="176"/>
      <c r="J582" s="185"/>
      <c r="K582" s="176"/>
      <c r="L582" s="178">
        <f t="shared" si="28"/>
        <v>0</v>
      </c>
      <c r="M582" s="232">
        <f t="shared" si="29"/>
        <v>0</v>
      </c>
      <c r="N582" s="235"/>
    </row>
    <row r="583" spans="1:14" ht="15.75" thickBot="1" x14ac:dyDescent="0.3">
      <c r="A583" s="170" t="str">
        <f t="shared" si="27"/>
        <v/>
      </c>
      <c r="B583" s="171"/>
      <c r="C583" s="171"/>
      <c r="D583" s="181"/>
      <c r="E583" s="173"/>
      <c r="F583" s="174"/>
      <c r="G583" s="175"/>
      <c r="H583" s="175"/>
      <c r="I583" s="176"/>
      <c r="J583" s="185"/>
      <c r="K583" s="176"/>
      <c r="L583" s="178">
        <f t="shared" si="28"/>
        <v>0</v>
      </c>
      <c r="M583" s="232">
        <f t="shared" si="29"/>
        <v>0</v>
      </c>
      <c r="N583" s="235"/>
    </row>
    <row r="584" spans="1:14" ht="15.75" thickBot="1" x14ac:dyDescent="0.3">
      <c r="A584" s="170" t="str">
        <f t="shared" si="27"/>
        <v/>
      </c>
      <c r="B584" s="171"/>
      <c r="C584" s="171"/>
      <c r="D584" s="181"/>
      <c r="E584" s="173"/>
      <c r="F584" s="174"/>
      <c r="G584" s="175"/>
      <c r="H584" s="175"/>
      <c r="I584" s="176"/>
      <c r="J584" s="185"/>
      <c r="K584" s="176"/>
      <c r="L584" s="178">
        <f t="shared" si="28"/>
        <v>0</v>
      </c>
      <c r="M584" s="232">
        <f t="shared" si="29"/>
        <v>0</v>
      </c>
      <c r="N584" s="235"/>
    </row>
    <row r="585" spans="1:14" ht="15.75" thickBot="1" x14ac:dyDescent="0.3">
      <c r="A585" s="170" t="str">
        <f t="shared" si="27"/>
        <v/>
      </c>
      <c r="B585" s="171"/>
      <c r="C585" s="171"/>
      <c r="D585" s="181"/>
      <c r="E585" s="173"/>
      <c r="F585" s="174"/>
      <c r="G585" s="175"/>
      <c r="H585" s="175"/>
      <c r="I585" s="176"/>
      <c r="J585" s="185"/>
      <c r="K585" s="176"/>
      <c r="L585" s="178">
        <f t="shared" si="28"/>
        <v>0</v>
      </c>
      <c r="M585" s="232">
        <f t="shared" si="29"/>
        <v>0</v>
      </c>
      <c r="N585" s="235"/>
    </row>
    <row r="586" spans="1:14" ht="15.75" thickBot="1" x14ac:dyDescent="0.3">
      <c r="A586" s="170" t="str">
        <f t="shared" si="27"/>
        <v/>
      </c>
      <c r="B586" s="171"/>
      <c r="C586" s="171"/>
      <c r="D586" s="181"/>
      <c r="E586" s="173"/>
      <c r="F586" s="174"/>
      <c r="G586" s="175"/>
      <c r="H586" s="175"/>
      <c r="I586" s="176"/>
      <c r="J586" s="185"/>
      <c r="K586" s="176"/>
      <c r="L586" s="178">
        <f t="shared" si="28"/>
        <v>0</v>
      </c>
      <c r="M586" s="232">
        <f t="shared" si="29"/>
        <v>0</v>
      </c>
      <c r="N586" s="235"/>
    </row>
    <row r="587" spans="1:14" ht="15.75" thickBot="1" x14ac:dyDescent="0.3">
      <c r="A587" s="170" t="str">
        <f t="shared" si="27"/>
        <v/>
      </c>
      <c r="B587" s="171"/>
      <c r="C587" s="171"/>
      <c r="D587" s="181"/>
      <c r="E587" s="173"/>
      <c r="F587" s="174"/>
      <c r="G587" s="175"/>
      <c r="H587" s="175"/>
      <c r="I587" s="176"/>
      <c r="J587" s="185"/>
      <c r="K587" s="176"/>
      <c r="L587" s="178">
        <f t="shared" si="28"/>
        <v>0</v>
      </c>
      <c r="M587" s="232">
        <f t="shared" si="29"/>
        <v>0</v>
      </c>
      <c r="N587" s="235"/>
    </row>
    <row r="588" spans="1:14" ht="15.75" thickBot="1" x14ac:dyDescent="0.3">
      <c r="A588" s="170" t="str">
        <f t="shared" si="27"/>
        <v/>
      </c>
      <c r="B588" s="171"/>
      <c r="C588" s="171"/>
      <c r="D588" s="181"/>
      <c r="E588" s="173"/>
      <c r="F588" s="174"/>
      <c r="G588" s="175"/>
      <c r="H588" s="175"/>
      <c r="I588" s="176"/>
      <c r="J588" s="185"/>
      <c r="K588" s="176"/>
      <c r="L588" s="178">
        <f t="shared" si="28"/>
        <v>0</v>
      </c>
      <c r="M588" s="232">
        <f t="shared" si="29"/>
        <v>0</v>
      </c>
      <c r="N588" s="235"/>
    </row>
    <row r="589" spans="1:14" ht="15.75" thickBot="1" x14ac:dyDescent="0.3">
      <c r="A589" s="170" t="str">
        <f t="shared" si="27"/>
        <v/>
      </c>
      <c r="B589" s="171"/>
      <c r="C589" s="171"/>
      <c r="D589" s="181"/>
      <c r="E589" s="173"/>
      <c r="F589" s="174"/>
      <c r="G589" s="175"/>
      <c r="H589" s="175"/>
      <c r="I589" s="176"/>
      <c r="J589" s="185"/>
      <c r="K589" s="176"/>
      <c r="L589" s="178">
        <f t="shared" si="28"/>
        <v>0</v>
      </c>
      <c r="M589" s="232">
        <f t="shared" si="29"/>
        <v>0</v>
      </c>
      <c r="N589" s="235"/>
    </row>
    <row r="590" spans="1:14" ht="15.75" thickBot="1" x14ac:dyDescent="0.3">
      <c r="A590" s="170" t="str">
        <f t="shared" si="27"/>
        <v/>
      </c>
      <c r="B590" s="171"/>
      <c r="C590" s="171"/>
      <c r="D590" s="181"/>
      <c r="E590" s="173"/>
      <c r="F590" s="174"/>
      <c r="G590" s="175"/>
      <c r="H590" s="175"/>
      <c r="I590" s="176"/>
      <c r="J590" s="185"/>
      <c r="K590" s="176"/>
      <c r="L590" s="178">
        <f t="shared" si="28"/>
        <v>0</v>
      </c>
      <c r="M590" s="232">
        <f t="shared" si="29"/>
        <v>0</v>
      </c>
      <c r="N590" s="235"/>
    </row>
    <row r="591" spans="1:14" ht="15.75" thickBot="1" x14ac:dyDescent="0.3">
      <c r="A591" s="170" t="str">
        <f t="shared" si="27"/>
        <v/>
      </c>
      <c r="B591" s="171"/>
      <c r="C591" s="171"/>
      <c r="D591" s="181"/>
      <c r="E591" s="173"/>
      <c r="F591" s="174"/>
      <c r="G591" s="175"/>
      <c r="H591" s="175"/>
      <c r="I591" s="176"/>
      <c r="J591" s="185"/>
      <c r="K591" s="176"/>
      <c r="L591" s="178">
        <f t="shared" si="28"/>
        <v>0</v>
      </c>
      <c r="M591" s="232">
        <f t="shared" si="29"/>
        <v>0</v>
      </c>
      <c r="N591" s="235"/>
    </row>
    <row r="592" spans="1:14" ht="15.75" thickBot="1" x14ac:dyDescent="0.3">
      <c r="A592" s="170" t="str">
        <f t="shared" si="27"/>
        <v/>
      </c>
      <c r="B592" s="171"/>
      <c r="C592" s="171"/>
      <c r="D592" s="181"/>
      <c r="E592" s="173"/>
      <c r="F592" s="174"/>
      <c r="G592" s="175"/>
      <c r="H592" s="175"/>
      <c r="I592" s="176"/>
      <c r="J592" s="185"/>
      <c r="K592" s="176"/>
      <c r="L592" s="178">
        <f t="shared" si="28"/>
        <v>0</v>
      </c>
      <c r="M592" s="232">
        <f t="shared" si="29"/>
        <v>0</v>
      </c>
      <c r="N592" s="235"/>
    </row>
    <row r="593" spans="1:14" ht="15.75" thickBot="1" x14ac:dyDescent="0.3">
      <c r="A593" s="170" t="str">
        <f t="shared" si="27"/>
        <v/>
      </c>
      <c r="B593" s="171"/>
      <c r="C593" s="171"/>
      <c r="D593" s="181"/>
      <c r="E593" s="173"/>
      <c r="F593" s="174"/>
      <c r="G593" s="175"/>
      <c r="H593" s="175"/>
      <c r="I593" s="176"/>
      <c r="J593" s="185"/>
      <c r="K593" s="176"/>
      <c r="L593" s="178">
        <f t="shared" si="28"/>
        <v>0</v>
      </c>
      <c r="M593" s="232">
        <f t="shared" si="29"/>
        <v>0</v>
      </c>
      <c r="N593" s="235"/>
    </row>
    <row r="594" spans="1:14" ht="15.75" thickBot="1" x14ac:dyDescent="0.3">
      <c r="A594" s="170" t="str">
        <f t="shared" si="27"/>
        <v/>
      </c>
      <c r="B594" s="171"/>
      <c r="C594" s="171"/>
      <c r="D594" s="181"/>
      <c r="E594" s="173"/>
      <c r="F594" s="174"/>
      <c r="G594" s="175"/>
      <c r="H594" s="175"/>
      <c r="I594" s="176"/>
      <c r="J594" s="185"/>
      <c r="K594" s="176"/>
      <c r="L594" s="178">
        <f t="shared" si="28"/>
        <v>0</v>
      </c>
      <c r="M594" s="232">
        <f t="shared" si="29"/>
        <v>0</v>
      </c>
      <c r="N594" s="235"/>
    </row>
    <row r="595" spans="1:14" ht="15.75" thickBot="1" x14ac:dyDescent="0.3">
      <c r="A595" s="170" t="str">
        <f t="shared" si="27"/>
        <v/>
      </c>
      <c r="B595" s="171"/>
      <c r="C595" s="171"/>
      <c r="D595" s="181"/>
      <c r="E595" s="173"/>
      <c r="F595" s="174"/>
      <c r="G595" s="175"/>
      <c r="H595" s="175"/>
      <c r="I595" s="176"/>
      <c r="J595" s="185"/>
      <c r="K595" s="176"/>
      <c r="L595" s="178">
        <f t="shared" si="28"/>
        <v>0</v>
      </c>
      <c r="M595" s="232">
        <f t="shared" si="29"/>
        <v>0</v>
      </c>
      <c r="N595" s="235"/>
    </row>
    <row r="596" spans="1:14" ht="15.75" thickBot="1" x14ac:dyDescent="0.3">
      <c r="A596" s="170" t="str">
        <f t="shared" si="27"/>
        <v/>
      </c>
      <c r="B596" s="171"/>
      <c r="C596" s="171"/>
      <c r="D596" s="181"/>
      <c r="E596" s="173"/>
      <c r="F596" s="174"/>
      <c r="G596" s="175"/>
      <c r="H596" s="175"/>
      <c r="I596" s="176"/>
      <c r="J596" s="185"/>
      <c r="K596" s="176"/>
      <c r="L596" s="178">
        <f t="shared" si="28"/>
        <v>0</v>
      </c>
      <c r="M596" s="232">
        <f t="shared" si="29"/>
        <v>0</v>
      </c>
      <c r="N596" s="235"/>
    </row>
    <row r="597" spans="1:14" ht="15.75" thickBot="1" x14ac:dyDescent="0.3">
      <c r="A597" s="170" t="str">
        <f t="shared" si="27"/>
        <v/>
      </c>
      <c r="B597" s="171"/>
      <c r="C597" s="171"/>
      <c r="D597" s="181"/>
      <c r="E597" s="173"/>
      <c r="F597" s="174"/>
      <c r="G597" s="175"/>
      <c r="H597" s="175"/>
      <c r="I597" s="176"/>
      <c r="J597" s="185"/>
      <c r="K597" s="176"/>
      <c r="L597" s="178">
        <f t="shared" si="28"/>
        <v>0</v>
      </c>
      <c r="M597" s="232">
        <f t="shared" si="29"/>
        <v>0</v>
      </c>
      <c r="N597" s="235"/>
    </row>
    <row r="598" spans="1:14" ht="15.75" thickBot="1" x14ac:dyDescent="0.3">
      <c r="A598" s="170" t="str">
        <f t="shared" si="27"/>
        <v/>
      </c>
      <c r="B598" s="171"/>
      <c r="C598" s="171"/>
      <c r="D598" s="181"/>
      <c r="E598" s="173"/>
      <c r="F598" s="174"/>
      <c r="G598" s="175"/>
      <c r="H598" s="175"/>
      <c r="I598" s="176"/>
      <c r="J598" s="185"/>
      <c r="K598" s="176"/>
      <c r="L598" s="178">
        <f t="shared" si="28"/>
        <v>0</v>
      </c>
      <c r="M598" s="232">
        <f t="shared" si="29"/>
        <v>0</v>
      </c>
      <c r="N598" s="235"/>
    </row>
    <row r="599" spans="1:14" ht="15.75" thickBot="1" x14ac:dyDescent="0.3">
      <c r="A599" s="170" t="str">
        <f t="shared" si="27"/>
        <v/>
      </c>
      <c r="B599" s="171"/>
      <c r="C599" s="171"/>
      <c r="D599" s="181"/>
      <c r="E599" s="173"/>
      <c r="F599" s="174"/>
      <c r="G599" s="175"/>
      <c r="H599" s="175"/>
      <c r="I599" s="176"/>
      <c r="J599" s="185"/>
      <c r="K599" s="176"/>
      <c r="L599" s="178">
        <f t="shared" si="28"/>
        <v>0</v>
      </c>
      <c r="M599" s="232">
        <f t="shared" si="29"/>
        <v>0</v>
      </c>
      <c r="N599" s="235"/>
    </row>
    <row r="600" spans="1:14" ht="15.75" thickBot="1" x14ac:dyDescent="0.3">
      <c r="A600" s="170" t="str">
        <f t="shared" si="27"/>
        <v/>
      </c>
      <c r="B600" s="171"/>
      <c r="C600" s="171"/>
      <c r="D600" s="181"/>
      <c r="E600" s="173"/>
      <c r="F600" s="174"/>
      <c r="G600" s="175"/>
      <c r="H600" s="175"/>
      <c r="I600" s="176"/>
      <c r="J600" s="185"/>
      <c r="K600" s="176"/>
      <c r="L600" s="178">
        <f t="shared" si="28"/>
        <v>0</v>
      </c>
      <c r="M600" s="232">
        <f t="shared" si="29"/>
        <v>0</v>
      </c>
      <c r="N600" s="235"/>
    </row>
    <row r="601" spans="1:14" ht="15.75" thickBot="1" x14ac:dyDescent="0.3">
      <c r="A601" s="170" t="str">
        <f t="shared" si="27"/>
        <v/>
      </c>
      <c r="B601" s="171"/>
      <c r="C601" s="171"/>
      <c r="D601" s="181"/>
      <c r="E601" s="173"/>
      <c r="F601" s="174"/>
      <c r="G601" s="175"/>
      <c r="H601" s="175"/>
      <c r="I601" s="176"/>
      <c r="J601" s="185"/>
      <c r="K601" s="176"/>
      <c r="L601" s="178">
        <f t="shared" si="28"/>
        <v>0</v>
      </c>
      <c r="M601" s="232">
        <f t="shared" si="29"/>
        <v>0</v>
      </c>
      <c r="N601" s="235"/>
    </row>
    <row r="602" spans="1:14" ht="15.75" thickBot="1" x14ac:dyDescent="0.3">
      <c r="A602" s="170" t="str">
        <f t="shared" si="27"/>
        <v/>
      </c>
      <c r="B602" s="171"/>
      <c r="C602" s="171"/>
      <c r="D602" s="181"/>
      <c r="E602" s="173"/>
      <c r="F602" s="174"/>
      <c r="G602" s="175"/>
      <c r="H602" s="175"/>
      <c r="I602" s="176"/>
      <c r="J602" s="185"/>
      <c r="K602" s="176"/>
      <c r="L602" s="178">
        <f t="shared" si="28"/>
        <v>0</v>
      </c>
      <c r="M602" s="232">
        <f t="shared" si="29"/>
        <v>0</v>
      </c>
      <c r="N602" s="235"/>
    </row>
    <row r="603" spans="1:14" ht="15.75" thickBot="1" x14ac:dyDescent="0.3">
      <c r="A603" s="170" t="str">
        <f t="shared" si="27"/>
        <v/>
      </c>
      <c r="B603" s="171"/>
      <c r="C603" s="171"/>
      <c r="D603" s="181"/>
      <c r="E603" s="173"/>
      <c r="F603" s="174"/>
      <c r="G603" s="175"/>
      <c r="H603" s="175"/>
      <c r="I603" s="176"/>
      <c r="J603" s="185"/>
      <c r="K603" s="176"/>
      <c r="L603" s="178">
        <f t="shared" si="28"/>
        <v>0</v>
      </c>
      <c r="M603" s="232">
        <f t="shared" si="29"/>
        <v>0</v>
      </c>
      <c r="N603" s="235"/>
    </row>
    <row r="604" spans="1:14" ht="15.75" thickBot="1" x14ac:dyDescent="0.3">
      <c r="A604" s="170" t="str">
        <f t="shared" si="27"/>
        <v/>
      </c>
      <c r="B604" s="171"/>
      <c r="C604" s="171"/>
      <c r="D604" s="181"/>
      <c r="E604" s="173"/>
      <c r="F604" s="174"/>
      <c r="G604" s="175"/>
      <c r="H604" s="175"/>
      <c r="I604" s="176"/>
      <c r="J604" s="185"/>
      <c r="K604" s="176"/>
      <c r="L604" s="178">
        <f t="shared" si="28"/>
        <v>0</v>
      </c>
      <c r="M604" s="232">
        <f t="shared" si="29"/>
        <v>0</v>
      </c>
      <c r="N604" s="235"/>
    </row>
    <row r="605" spans="1:14" ht="15.75" thickBot="1" x14ac:dyDescent="0.3">
      <c r="A605" s="170" t="str">
        <f t="shared" si="27"/>
        <v/>
      </c>
      <c r="B605" s="171"/>
      <c r="C605" s="171"/>
      <c r="D605" s="181"/>
      <c r="E605" s="173"/>
      <c r="F605" s="174"/>
      <c r="G605" s="175"/>
      <c r="H605" s="175"/>
      <c r="I605" s="176"/>
      <c r="J605" s="185"/>
      <c r="K605" s="176"/>
      <c r="L605" s="178">
        <f t="shared" si="28"/>
        <v>0</v>
      </c>
      <c r="M605" s="232">
        <f t="shared" si="29"/>
        <v>0</v>
      </c>
      <c r="N605" s="235"/>
    </row>
    <row r="606" spans="1:14" ht="15.75" thickBot="1" x14ac:dyDescent="0.3">
      <c r="A606" s="170" t="str">
        <f t="shared" si="27"/>
        <v/>
      </c>
      <c r="B606" s="171"/>
      <c r="C606" s="171"/>
      <c r="D606" s="181"/>
      <c r="E606" s="173"/>
      <c r="F606" s="174"/>
      <c r="G606" s="175"/>
      <c r="H606" s="175"/>
      <c r="I606" s="176"/>
      <c r="J606" s="185"/>
      <c r="K606" s="176"/>
      <c r="L606" s="178">
        <f t="shared" si="28"/>
        <v>0</v>
      </c>
      <c r="M606" s="232">
        <f t="shared" si="29"/>
        <v>0</v>
      </c>
      <c r="N606" s="235"/>
    </row>
    <row r="607" spans="1:14" ht="15.75" thickBot="1" x14ac:dyDescent="0.3">
      <c r="A607" s="170" t="str">
        <f t="shared" si="27"/>
        <v/>
      </c>
      <c r="B607" s="171"/>
      <c r="C607" s="171"/>
      <c r="D607" s="181"/>
      <c r="E607" s="173"/>
      <c r="F607" s="174"/>
      <c r="G607" s="175"/>
      <c r="H607" s="175"/>
      <c r="I607" s="176"/>
      <c r="J607" s="185"/>
      <c r="K607" s="176"/>
      <c r="L607" s="178">
        <f t="shared" si="28"/>
        <v>0</v>
      </c>
      <c r="M607" s="232">
        <f t="shared" si="29"/>
        <v>0</v>
      </c>
      <c r="N607" s="235"/>
    </row>
    <row r="608" spans="1:14" ht="15.75" thickBot="1" x14ac:dyDescent="0.3">
      <c r="A608" s="170" t="str">
        <f t="shared" si="27"/>
        <v/>
      </c>
      <c r="B608" s="171"/>
      <c r="C608" s="171"/>
      <c r="D608" s="181"/>
      <c r="E608" s="173"/>
      <c r="F608" s="174"/>
      <c r="G608" s="175"/>
      <c r="H608" s="175"/>
      <c r="I608" s="176"/>
      <c r="J608" s="185"/>
      <c r="K608" s="176"/>
      <c r="L608" s="178">
        <f t="shared" si="28"/>
        <v>0</v>
      </c>
      <c r="M608" s="232">
        <f t="shared" si="29"/>
        <v>0</v>
      </c>
      <c r="N608" s="235"/>
    </row>
    <row r="609" spans="1:14" ht="15.75" thickBot="1" x14ac:dyDescent="0.3">
      <c r="A609" s="170" t="str">
        <f t="shared" si="27"/>
        <v/>
      </c>
      <c r="B609" s="171"/>
      <c r="C609" s="171"/>
      <c r="D609" s="181"/>
      <c r="E609" s="173"/>
      <c r="F609" s="174"/>
      <c r="G609" s="175"/>
      <c r="H609" s="175"/>
      <c r="I609" s="176"/>
      <c r="J609" s="185"/>
      <c r="K609" s="176"/>
      <c r="L609" s="178">
        <f t="shared" si="28"/>
        <v>0</v>
      </c>
      <c r="M609" s="232">
        <f t="shared" si="29"/>
        <v>0</v>
      </c>
      <c r="N609" s="235"/>
    </row>
    <row r="610" spans="1:14" ht="15.75" thickBot="1" x14ac:dyDescent="0.3">
      <c r="A610" s="170" t="str">
        <f t="shared" si="27"/>
        <v/>
      </c>
      <c r="B610" s="171"/>
      <c r="C610" s="171"/>
      <c r="D610" s="181"/>
      <c r="E610" s="173"/>
      <c r="F610" s="174"/>
      <c r="G610" s="175"/>
      <c r="H610" s="175"/>
      <c r="I610" s="176"/>
      <c r="J610" s="185"/>
      <c r="K610" s="176"/>
      <c r="L610" s="178">
        <f t="shared" si="28"/>
        <v>0</v>
      </c>
      <c r="M610" s="232">
        <f t="shared" si="29"/>
        <v>0</v>
      </c>
      <c r="N610" s="235"/>
    </row>
    <row r="611" spans="1:14" ht="15.75" thickBot="1" x14ac:dyDescent="0.3">
      <c r="A611" s="170" t="str">
        <f t="shared" si="27"/>
        <v/>
      </c>
      <c r="B611" s="171"/>
      <c r="C611" s="171"/>
      <c r="D611" s="181"/>
      <c r="E611" s="173"/>
      <c r="F611" s="174"/>
      <c r="G611" s="175"/>
      <c r="H611" s="175"/>
      <c r="I611" s="176"/>
      <c r="J611" s="185"/>
      <c r="K611" s="176"/>
      <c r="L611" s="178">
        <f t="shared" si="28"/>
        <v>0</v>
      </c>
      <c r="M611" s="232">
        <f t="shared" si="29"/>
        <v>0</v>
      </c>
      <c r="N611" s="235"/>
    </row>
    <row r="612" spans="1:14" ht="15.75" thickBot="1" x14ac:dyDescent="0.3">
      <c r="A612" s="170" t="str">
        <f t="shared" si="27"/>
        <v/>
      </c>
      <c r="B612" s="171"/>
      <c r="C612" s="171"/>
      <c r="D612" s="181"/>
      <c r="E612" s="173"/>
      <c r="F612" s="174"/>
      <c r="G612" s="175"/>
      <c r="H612" s="175"/>
      <c r="I612" s="176"/>
      <c r="J612" s="185"/>
      <c r="K612" s="176"/>
      <c r="L612" s="178">
        <f t="shared" si="28"/>
        <v>0</v>
      </c>
      <c r="M612" s="232">
        <f t="shared" si="29"/>
        <v>0</v>
      </c>
      <c r="N612" s="235"/>
    </row>
    <row r="613" spans="1:14" ht="15.75" thickBot="1" x14ac:dyDescent="0.3">
      <c r="A613" s="170" t="str">
        <f t="shared" si="27"/>
        <v/>
      </c>
      <c r="B613" s="171"/>
      <c r="C613" s="171"/>
      <c r="D613" s="181"/>
      <c r="E613" s="173"/>
      <c r="F613" s="174"/>
      <c r="G613" s="175"/>
      <c r="H613" s="175"/>
      <c r="I613" s="176"/>
      <c r="J613" s="185"/>
      <c r="K613" s="176"/>
      <c r="L613" s="178">
        <f t="shared" si="28"/>
        <v>0</v>
      </c>
      <c r="M613" s="232">
        <f t="shared" si="29"/>
        <v>0</v>
      </c>
      <c r="N613" s="235"/>
    </row>
    <row r="614" spans="1:14" ht="15.75" thickBot="1" x14ac:dyDescent="0.3">
      <c r="A614" s="170" t="str">
        <f t="shared" si="27"/>
        <v/>
      </c>
      <c r="B614" s="171"/>
      <c r="C614" s="171"/>
      <c r="D614" s="181"/>
      <c r="E614" s="173"/>
      <c r="F614" s="174"/>
      <c r="G614" s="175"/>
      <c r="H614" s="175"/>
      <c r="I614" s="176"/>
      <c r="J614" s="185"/>
      <c r="K614" s="176"/>
      <c r="L614" s="178">
        <f t="shared" si="28"/>
        <v>0</v>
      </c>
      <c r="M614" s="232">
        <f t="shared" si="29"/>
        <v>0</v>
      </c>
      <c r="N614" s="235"/>
    </row>
    <row r="615" spans="1:14" ht="15.75" thickBot="1" x14ac:dyDescent="0.3">
      <c r="A615" s="170" t="str">
        <f t="shared" si="27"/>
        <v/>
      </c>
      <c r="B615" s="171"/>
      <c r="C615" s="171"/>
      <c r="D615" s="181"/>
      <c r="E615" s="173"/>
      <c r="F615" s="174"/>
      <c r="G615" s="175"/>
      <c r="H615" s="175"/>
      <c r="I615" s="176"/>
      <c r="J615" s="185"/>
      <c r="K615" s="176"/>
      <c r="L615" s="178">
        <f t="shared" si="28"/>
        <v>0</v>
      </c>
      <c r="M615" s="232">
        <f t="shared" si="29"/>
        <v>0</v>
      </c>
      <c r="N615" s="235"/>
    </row>
    <row r="616" spans="1:14" ht="15.75" thickBot="1" x14ac:dyDescent="0.3">
      <c r="A616" s="170" t="str">
        <f t="shared" si="27"/>
        <v/>
      </c>
      <c r="B616" s="171"/>
      <c r="C616" s="171"/>
      <c r="D616" s="181"/>
      <c r="E616" s="173"/>
      <c r="F616" s="174"/>
      <c r="G616" s="175"/>
      <c r="H616" s="175"/>
      <c r="I616" s="176"/>
      <c r="J616" s="185"/>
      <c r="K616" s="176"/>
      <c r="L616" s="178">
        <f t="shared" si="28"/>
        <v>0</v>
      </c>
      <c r="M616" s="232">
        <f t="shared" si="29"/>
        <v>0</v>
      </c>
      <c r="N616" s="235"/>
    </row>
    <row r="617" spans="1:14" ht="15.75" thickBot="1" x14ac:dyDescent="0.3">
      <c r="A617" s="170" t="str">
        <f t="shared" si="27"/>
        <v/>
      </c>
      <c r="B617" s="171"/>
      <c r="C617" s="171"/>
      <c r="D617" s="181"/>
      <c r="E617" s="173"/>
      <c r="F617" s="174"/>
      <c r="G617" s="175"/>
      <c r="H617" s="175"/>
      <c r="I617" s="176"/>
      <c r="J617" s="185"/>
      <c r="K617" s="176"/>
      <c r="L617" s="178">
        <f t="shared" si="28"/>
        <v>0</v>
      </c>
      <c r="M617" s="232">
        <f t="shared" si="29"/>
        <v>0</v>
      </c>
      <c r="N617" s="235"/>
    </row>
    <row r="618" spans="1:14" ht="15.75" thickBot="1" x14ac:dyDescent="0.3">
      <c r="A618" s="170" t="str">
        <f t="shared" si="27"/>
        <v/>
      </c>
      <c r="B618" s="171"/>
      <c r="C618" s="171"/>
      <c r="D618" s="181"/>
      <c r="E618" s="173"/>
      <c r="F618" s="174"/>
      <c r="G618" s="175"/>
      <c r="H618" s="175"/>
      <c r="I618" s="176"/>
      <c r="J618" s="185"/>
      <c r="K618" s="176"/>
      <c r="L618" s="178">
        <f t="shared" si="28"/>
        <v>0</v>
      </c>
      <c r="M618" s="232">
        <f t="shared" si="29"/>
        <v>0</v>
      </c>
      <c r="N618" s="235"/>
    </row>
    <row r="619" spans="1:14" ht="15.75" thickBot="1" x14ac:dyDescent="0.3">
      <c r="A619" s="170" t="str">
        <f t="shared" si="27"/>
        <v/>
      </c>
      <c r="B619" s="171"/>
      <c r="C619" s="171"/>
      <c r="D619" s="181"/>
      <c r="E619" s="173"/>
      <c r="F619" s="174"/>
      <c r="G619" s="175"/>
      <c r="H619" s="175"/>
      <c r="I619" s="176"/>
      <c r="J619" s="185"/>
      <c r="K619" s="176"/>
      <c r="L619" s="178">
        <f t="shared" si="28"/>
        <v>0</v>
      </c>
      <c r="M619" s="232">
        <f t="shared" si="29"/>
        <v>0</v>
      </c>
      <c r="N619" s="235"/>
    </row>
    <row r="620" spans="1:14" ht="15.75" thickBot="1" x14ac:dyDescent="0.3">
      <c r="A620" s="170" t="str">
        <f t="shared" si="27"/>
        <v/>
      </c>
      <c r="B620" s="171"/>
      <c r="C620" s="171"/>
      <c r="D620" s="181"/>
      <c r="E620" s="173"/>
      <c r="F620" s="174"/>
      <c r="G620" s="175"/>
      <c r="H620" s="175"/>
      <c r="I620" s="176"/>
      <c r="J620" s="185"/>
      <c r="K620" s="176"/>
      <c r="L620" s="178">
        <f t="shared" si="28"/>
        <v>0</v>
      </c>
      <c r="M620" s="232">
        <f t="shared" si="29"/>
        <v>0</v>
      </c>
      <c r="N620" s="235"/>
    </row>
    <row r="621" spans="1:14" ht="15.75" thickBot="1" x14ac:dyDescent="0.3">
      <c r="A621" s="170" t="str">
        <f t="shared" si="27"/>
        <v/>
      </c>
      <c r="B621" s="171"/>
      <c r="C621" s="171"/>
      <c r="D621" s="181"/>
      <c r="E621" s="173"/>
      <c r="F621" s="174"/>
      <c r="G621" s="175"/>
      <c r="H621" s="175"/>
      <c r="I621" s="176"/>
      <c r="J621" s="185"/>
      <c r="K621" s="176"/>
      <c r="L621" s="178">
        <f t="shared" si="28"/>
        <v>0</v>
      </c>
      <c r="M621" s="232">
        <f t="shared" si="29"/>
        <v>0</v>
      </c>
      <c r="N621" s="235"/>
    </row>
    <row r="622" spans="1:14" ht="15.75" thickBot="1" x14ac:dyDescent="0.3">
      <c r="A622" s="170" t="str">
        <f t="shared" si="27"/>
        <v/>
      </c>
      <c r="B622" s="171"/>
      <c r="C622" s="171"/>
      <c r="D622" s="181"/>
      <c r="E622" s="173"/>
      <c r="F622" s="174"/>
      <c r="G622" s="175"/>
      <c r="H622" s="175"/>
      <c r="I622" s="176"/>
      <c r="J622" s="185"/>
      <c r="K622" s="176"/>
      <c r="L622" s="178">
        <f t="shared" si="28"/>
        <v>0</v>
      </c>
      <c r="M622" s="232">
        <f t="shared" si="29"/>
        <v>0</v>
      </c>
      <c r="N622" s="235"/>
    </row>
    <row r="623" spans="1:14" ht="15.75" thickBot="1" x14ac:dyDescent="0.3">
      <c r="A623" s="170" t="str">
        <f t="shared" si="27"/>
        <v/>
      </c>
      <c r="B623" s="171"/>
      <c r="C623" s="171"/>
      <c r="D623" s="181"/>
      <c r="E623" s="173"/>
      <c r="F623" s="174"/>
      <c r="G623" s="175"/>
      <c r="H623" s="175"/>
      <c r="I623" s="176"/>
      <c r="J623" s="185"/>
      <c r="K623" s="176"/>
      <c r="L623" s="178">
        <f t="shared" si="28"/>
        <v>0</v>
      </c>
      <c r="M623" s="232">
        <f t="shared" si="29"/>
        <v>0</v>
      </c>
      <c r="N623" s="235"/>
    </row>
    <row r="624" spans="1:14" ht="15.75" thickBot="1" x14ac:dyDescent="0.3">
      <c r="A624" s="170" t="str">
        <f t="shared" si="27"/>
        <v/>
      </c>
      <c r="B624" s="171"/>
      <c r="C624" s="171"/>
      <c r="D624" s="181"/>
      <c r="E624" s="173"/>
      <c r="F624" s="174"/>
      <c r="G624" s="175"/>
      <c r="H624" s="175"/>
      <c r="I624" s="176"/>
      <c r="J624" s="185"/>
      <c r="K624" s="176"/>
      <c r="L624" s="178">
        <f t="shared" si="28"/>
        <v>0</v>
      </c>
      <c r="M624" s="232">
        <f t="shared" si="29"/>
        <v>0</v>
      </c>
      <c r="N624" s="235"/>
    </row>
    <row r="625" spans="1:14" ht="15.75" thickBot="1" x14ac:dyDescent="0.3">
      <c r="A625" s="170" t="str">
        <f t="shared" ref="A625:A688" si="30">IF(F625 = "", "", IF(F625 = "53", "TAS", "TAS ICM"))</f>
        <v/>
      </c>
      <c r="B625" s="171"/>
      <c r="C625" s="171"/>
      <c r="D625" s="181"/>
      <c r="E625" s="173"/>
      <c r="F625" s="174"/>
      <c r="G625" s="175"/>
      <c r="H625" s="175"/>
      <c r="I625" s="176"/>
      <c r="J625" s="185"/>
      <c r="K625" s="176"/>
      <c r="L625" s="178">
        <f t="shared" ref="L625:L688" si="31">MAX(0, J625 - K625)</f>
        <v>0</v>
      </c>
      <c r="M625" s="232">
        <f t="shared" ref="M625:M688" si="32">L625</f>
        <v>0</v>
      </c>
      <c r="N625" s="235"/>
    </row>
    <row r="626" spans="1:14" ht="15.75" thickBot="1" x14ac:dyDescent="0.3">
      <c r="A626" s="170" t="str">
        <f t="shared" si="30"/>
        <v/>
      </c>
      <c r="B626" s="171"/>
      <c r="C626" s="171"/>
      <c r="D626" s="181"/>
      <c r="E626" s="173"/>
      <c r="F626" s="174"/>
      <c r="G626" s="175"/>
      <c r="H626" s="175"/>
      <c r="I626" s="176"/>
      <c r="J626" s="185"/>
      <c r="K626" s="176"/>
      <c r="L626" s="178">
        <f t="shared" si="31"/>
        <v>0</v>
      </c>
      <c r="M626" s="232">
        <f t="shared" si="32"/>
        <v>0</v>
      </c>
      <c r="N626" s="235"/>
    </row>
    <row r="627" spans="1:14" ht="15.75" thickBot="1" x14ac:dyDescent="0.3">
      <c r="A627" s="170" t="str">
        <f t="shared" si="30"/>
        <v/>
      </c>
      <c r="B627" s="171"/>
      <c r="C627" s="171"/>
      <c r="D627" s="181"/>
      <c r="E627" s="173"/>
      <c r="F627" s="174"/>
      <c r="G627" s="175"/>
      <c r="H627" s="175"/>
      <c r="I627" s="176"/>
      <c r="J627" s="185"/>
      <c r="K627" s="176"/>
      <c r="L627" s="178">
        <f t="shared" si="31"/>
        <v>0</v>
      </c>
      <c r="M627" s="232">
        <f t="shared" si="32"/>
        <v>0</v>
      </c>
      <c r="N627" s="235"/>
    </row>
    <row r="628" spans="1:14" ht="15.75" thickBot="1" x14ac:dyDescent="0.3">
      <c r="A628" s="170" t="str">
        <f t="shared" si="30"/>
        <v/>
      </c>
      <c r="B628" s="171"/>
      <c r="C628" s="171"/>
      <c r="D628" s="181"/>
      <c r="E628" s="173"/>
      <c r="F628" s="174"/>
      <c r="G628" s="175"/>
      <c r="H628" s="175"/>
      <c r="I628" s="176"/>
      <c r="J628" s="185"/>
      <c r="K628" s="176"/>
      <c r="L628" s="178">
        <f t="shared" si="31"/>
        <v>0</v>
      </c>
      <c r="M628" s="232">
        <f t="shared" si="32"/>
        <v>0</v>
      </c>
      <c r="N628" s="235"/>
    </row>
    <row r="629" spans="1:14" ht="15.75" thickBot="1" x14ac:dyDescent="0.3">
      <c r="A629" s="170" t="str">
        <f t="shared" si="30"/>
        <v/>
      </c>
      <c r="B629" s="171"/>
      <c r="C629" s="171"/>
      <c r="D629" s="181"/>
      <c r="E629" s="173"/>
      <c r="F629" s="174"/>
      <c r="G629" s="175"/>
      <c r="H629" s="175"/>
      <c r="I629" s="176"/>
      <c r="J629" s="185"/>
      <c r="K629" s="176"/>
      <c r="L629" s="178">
        <f t="shared" si="31"/>
        <v>0</v>
      </c>
      <c r="M629" s="232">
        <f t="shared" si="32"/>
        <v>0</v>
      </c>
      <c r="N629" s="235"/>
    </row>
    <row r="630" spans="1:14" ht="15.75" thickBot="1" x14ac:dyDescent="0.3">
      <c r="A630" s="170" t="str">
        <f t="shared" si="30"/>
        <v/>
      </c>
      <c r="B630" s="171"/>
      <c r="C630" s="171"/>
      <c r="D630" s="181"/>
      <c r="E630" s="173"/>
      <c r="F630" s="174"/>
      <c r="G630" s="175"/>
      <c r="H630" s="175"/>
      <c r="I630" s="176"/>
      <c r="J630" s="185"/>
      <c r="K630" s="176"/>
      <c r="L630" s="178">
        <f t="shared" si="31"/>
        <v>0</v>
      </c>
      <c r="M630" s="232">
        <f t="shared" si="32"/>
        <v>0</v>
      </c>
      <c r="N630" s="235"/>
    </row>
    <row r="631" spans="1:14" ht="15.75" thickBot="1" x14ac:dyDescent="0.3">
      <c r="A631" s="170" t="str">
        <f t="shared" si="30"/>
        <v/>
      </c>
      <c r="B631" s="171"/>
      <c r="C631" s="171"/>
      <c r="D631" s="181"/>
      <c r="E631" s="173"/>
      <c r="F631" s="174"/>
      <c r="G631" s="175"/>
      <c r="H631" s="175"/>
      <c r="I631" s="176"/>
      <c r="J631" s="185"/>
      <c r="K631" s="176"/>
      <c r="L631" s="178">
        <f t="shared" si="31"/>
        <v>0</v>
      </c>
      <c r="M631" s="232">
        <f t="shared" si="32"/>
        <v>0</v>
      </c>
      <c r="N631" s="235"/>
    </row>
    <row r="632" spans="1:14" ht="15.75" thickBot="1" x14ac:dyDescent="0.3">
      <c r="A632" s="170" t="str">
        <f t="shared" si="30"/>
        <v/>
      </c>
      <c r="B632" s="171"/>
      <c r="C632" s="171"/>
      <c r="D632" s="181"/>
      <c r="E632" s="173"/>
      <c r="F632" s="174"/>
      <c r="G632" s="175"/>
      <c r="H632" s="175"/>
      <c r="I632" s="176"/>
      <c r="J632" s="185"/>
      <c r="K632" s="176"/>
      <c r="L632" s="178">
        <f t="shared" si="31"/>
        <v>0</v>
      </c>
      <c r="M632" s="232">
        <f t="shared" si="32"/>
        <v>0</v>
      </c>
      <c r="N632" s="235"/>
    </row>
    <row r="633" spans="1:14" ht="15.75" thickBot="1" x14ac:dyDescent="0.3">
      <c r="A633" s="170" t="str">
        <f t="shared" si="30"/>
        <v/>
      </c>
      <c r="B633" s="171"/>
      <c r="C633" s="171"/>
      <c r="D633" s="181"/>
      <c r="E633" s="173"/>
      <c r="F633" s="174"/>
      <c r="G633" s="175"/>
      <c r="H633" s="175"/>
      <c r="I633" s="176"/>
      <c r="J633" s="185"/>
      <c r="K633" s="176"/>
      <c r="L633" s="178">
        <f t="shared" si="31"/>
        <v>0</v>
      </c>
      <c r="M633" s="232">
        <f t="shared" si="32"/>
        <v>0</v>
      </c>
      <c r="N633" s="235"/>
    </row>
    <row r="634" spans="1:14" ht="15.75" thickBot="1" x14ac:dyDescent="0.3">
      <c r="A634" s="170" t="str">
        <f t="shared" si="30"/>
        <v/>
      </c>
      <c r="B634" s="171"/>
      <c r="C634" s="171"/>
      <c r="D634" s="181"/>
      <c r="E634" s="173"/>
      <c r="F634" s="174"/>
      <c r="G634" s="175"/>
      <c r="H634" s="175"/>
      <c r="I634" s="176"/>
      <c r="J634" s="185"/>
      <c r="K634" s="176"/>
      <c r="L634" s="178">
        <f t="shared" si="31"/>
        <v>0</v>
      </c>
      <c r="M634" s="232">
        <f t="shared" si="32"/>
        <v>0</v>
      </c>
      <c r="N634" s="235"/>
    </row>
    <row r="635" spans="1:14" ht="15.75" thickBot="1" x14ac:dyDescent="0.3">
      <c r="A635" s="170" t="str">
        <f t="shared" si="30"/>
        <v/>
      </c>
      <c r="B635" s="171"/>
      <c r="C635" s="171"/>
      <c r="D635" s="181"/>
      <c r="E635" s="173"/>
      <c r="F635" s="174"/>
      <c r="G635" s="175"/>
      <c r="H635" s="175"/>
      <c r="I635" s="176"/>
      <c r="J635" s="185"/>
      <c r="K635" s="176"/>
      <c r="L635" s="178">
        <f t="shared" si="31"/>
        <v>0</v>
      </c>
      <c r="M635" s="232">
        <f t="shared" si="32"/>
        <v>0</v>
      </c>
      <c r="N635" s="235"/>
    </row>
    <row r="636" spans="1:14" ht="15.75" thickBot="1" x14ac:dyDescent="0.3">
      <c r="A636" s="170" t="str">
        <f t="shared" si="30"/>
        <v/>
      </c>
      <c r="B636" s="171"/>
      <c r="C636" s="171"/>
      <c r="D636" s="181"/>
      <c r="E636" s="173"/>
      <c r="F636" s="174"/>
      <c r="G636" s="175"/>
      <c r="H636" s="175"/>
      <c r="I636" s="176"/>
      <c r="J636" s="185"/>
      <c r="K636" s="176"/>
      <c r="L636" s="178">
        <f t="shared" si="31"/>
        <v>0</v>
      </c>
      <c r="M636" s="232">
        <f t="shared" si="32"/>
        <v>0</v>
      </c>
      <c r="N636" s="235"/>
    </row>
    <row r="637" spans="1:14" ht="15.75" thickBot="1" x14ac:dyDescent="0.3">
      <c r="A637" s="170" t="str">
        <f t="shared" si="30"/>
        <v/>
      </c>
      <c r="B637" s="171"/>
      <c r="C637" s="171"/>
      <c r="D637" s="181"/>
      <c r="E637" s="173"/>
      <c r="F637" s="174"/>
      <c r="G637" s="175"/>
      <c r="H637" s="175"/>
      <c r="I637" s="176"/>
      <c r="J637" s="185"/>
      <c r="K637" s="176"/>
      <c r="L637" s="178">
        <f t="shared" si="31"/>
        <v>0</v>
      </c>
      <c r="M637" s="232">
        <f t="shared" si="32"/>
        <v>0</v>
      </c>
      <c r="N637" s="235"/>
    </row>
    <row r="638" spans="1:14" ht="15.75" thickBot="1" x14ac:dyDescent="0.3">
      <c r="A638" s="170" t="str">
        <f t="shared" si="30"/>
        <v/>
      </c>
      <c r="B638" s="171"/>
      <c r="C638" s="171"/>
      <c r="D638" s="181"/>
      <c r="E638" s="173"/>
      <c r="F638" s="174"/>
      <c r="G638" s="175"/>
      <c r="H638" s="175"/>
      <c r="I638" s="176"/>
      <c r="J638" s="185"/>
      <c r="K638" s="176"/>
      <c r="L638" s="178">
        <f t="shared" si="31"/>
        <v>0</v>
      </c>
      <c r="M638" s="232">
        <f t="shared" si="32"/>
        <v>0</v>
      </c>
      <c r="N638" s="235"/>
    </row>
    <row r="639" spans="1:14" ht="15.75" thickBot="1" x14ac:dyDescent="0.3">
      <c r="A639" s="170" t="str">
        <f t="shared" si="30"/>
        <v/>
      </c>
      <c r="B639" s="171"/>
      <c r="C639" s="171"/>
      <c r="D639" s="181"/>
      <c r="E639" s="173"/>
      <c r="F639" s="174"/>
      <c r="G639" s="175"/>
      <c r="H639" s="175"/>
      <c r="I639" s="176"/>
      <c r="J639" s="185"/>
      <c r="K639" s="176"/>
      <c r="L639" s="178">
        <f t="shared" si="31"/>
        <v>0</v>
      </c>
      <c r="M639" s="232">
        <f t="shared" si="32"/>
        <v>0</v>
      </c>
      <c r="N639" s="235"/>
    </row>
    <row r="640" spans="1:14" ht="15.75" thickBot="1" x14ac:dyDescent="0.3">
      <c r="A640" s="170" t="str">
        <f t="shared" si="30"/>
        <v/>
      </c>
      <c r="B640" s="171"/>
      <c r="C640" s="171"/>
      <c r="D640" s="181"/>
      <c r="E640" s="173"/>
      <c r="F640" s="174"/>
      <c r="G640" s="175"/>
      <c r="H640" s="175"/>
      <c r="I640" s="176"/>
      <c r="J640" s="185"/>
      <c r="K640" s="176"/>
      <c r="L640" s="178">
        <f t="shared" si="31"/>
        <v>0</v>
      </c>
      <c r="M640" s="232">
        <f t="shared" si="32"/>
        <v>0</v>
      </c>
      <c r="N640" s="235"/>
    </row>
    <row r="641" spans="1:14" ht="15.75" thickBot="1" x14ac:dyDescent="0.3">
      <c r="A641" s="170" t="str">
        <f t="shared" si="30"/>
        <v/>
      </c>
      <c r="B641" s="171"/>
      <c r="C641" s="171"/>
      <c r="D641" s="181"/>
      <c r="E641" s="173"/>
      <c r="F641" s="174"/>
      <c r="G641" s="175"/>
      <c r="H641" s="175"/>
      <c r="I641" s="176"/>
      <c r="J641" s="185"/>
      <c r="K641" s="176"/>
      <c r="L641" s="178">
        <f t="shared" si="31"/>
        <v>0</v>
      </c>
      <c r="M641" s="232">
        <f t="shared" si="32"/>
        <v>0</v>
      </c>
      <c r="N641" s="235"/>
    </row>
    <row r="642" spans="1:14" ht="15.75" thickBot="1" x14ac:dyDescent="0.3">
      <c r="A642" s="170" t="str">
        <f t="shared" si="30"/>
        <v/>
      </c>
      <c r="B642" s="171"/>
      <c r="C642" s="171"/>
      <c r="D642" s="181"/>
      <c r="E642" s="173"/>
      <c r="F642" s="174"/>
      <c r="G642" s="175"/>
      <c r="H642" s="175"/>
      <c r="I642" s="176"/>
      <c r="J642" s="185"/>
      <c r="K642" s="176"/>
      <c r="L642" s="178">
        <f t="shared" si="31"/>
        <v>0</v>
      </c>
      <c r="M642" s="232">
        <f t="shared" si="32"/>
        <v>0</v>
      </c>
      <c r="N642" s="235"/>
    </row>
    <row r="643" spans="1:14" ht="15.75" thickBot="1" x14ac:dyDescent="0.3">
      <c r="A643" s="170" t="str">
        <f t="shared" si="30"/>
        <v/>
      </c>
      <c r="B643" s="171"/>
      <c r="C643" s="171"/>
      <c r="D643" s="181"/>
      <c r="E643" s="173"/>
      <c r="F643" s="174"/>
      <c r="G643" s="175"/>
      <c r="H643" s="175"/>
      <c r="I643" s="176"/>
      <c r="J643" s="185"/>
      <c r="K643" s="176"/>
      <c r="L643" s="178">
        <f t="shared" si="31"/>
        <v>0</v>
      </c>
      <c r="M643" s="232">
        <f t="shared" si="32"/>
        <v>0</v>
      </c>
      <c r="N643" s="235"/>
    </row>
    <row r="644" spans="1:14" ht="15.75" thickBot="1" x14ac:dyDescent="0.3">
      <c r="A644" s="170" t="str">
        <f t="shared" si="30"/>
        <v/>
      </c>
      <c r="B644" s="171"/>
      <c r="C644" s="171"/>
      <c r="D644" s="181"/>
      <c r="E644" s="173"/>
      <c r="F644" s="174"/>
      <c r="G644" s="175"/>
      <c r="H644" s="175"/>
      <c r="I644" s="176"/>
      <c r="J644" s="185"/>
      <c r="K644" s="176"/>
      <c r="L644" s="178">
        <f t="shared" si="31"/>
        <v>0</v>
      </c>
      <c r="M644" s="232">
        <f t="shared" si="32"/>
        <v>0</v>
      </c>
      <c r="N644" s="235"/>
    </row>
    <row r="645" spans="1:14" ht="15.75" thickBot="1" x14ac:dyDescent="0.3">
      <c r="A645" s="170" t="str">
        <f t="shared" si="30"/>
        <v/>
      </c>
      <c r="B645" s="171"/>
      <c r="C645" s="171"/>
      <c r="D645" s="181"/>
      <c r="E645" s="173"/>
      <c r="F645" s="174"/>
      <c r="G645" s="175"/>
      <c r="H645" s="175"/>
      <c r="I645" s="176"/>
      <c r="J645" s="185"/>
      <c r="K645" s="176"/>
      <c r="L645" s="178">
        <f t="shared" si="31"/>
        <v>0</v>
      </c>
      <c r="M645" s="232">
        <f t="shared" si="32"/>
        <v>0</v>
      </c>
      <c r="N645" s="235"/>
    </row>
    <row r="646" spans="1:14" ht="15.75" thickBot="1" x14ac:dyDescent="0.3">
      <c r="A646" s="170" t="str">
        <f t="shared" si="30"/>
        <v/>
      </c>
      <c r="B646" s="171"/>
      <c r="C646" s="171"/>
      <c r="D646" s="181"/>
      <c r="E646" s="173"/>
      <c r="F646" s="174"/>
      <c r="G646" s="175"/>
      <c r="H646" s="175"/>
      <c r="I646" s="176"/>
      <c r="J646" s="185"/>
      <c r="K646" s="176"/>
      <c r="L646" s="178">
        <f t="shared" si="31"/>
        <v>0</v>
      </c>
      <c r="M646" s="232">
        <f t="shared" si="32"/>
        <v>0</v>
      </c>
      <c r="N646" s="235"/>
    </row>
    <row r="647" spans="1:14" ht="15.75" thickBot="1" x14ac:dyDescent="0.3">
      <c r="A647" s="170" t="str">
        <f t="shared" si="30"/>
        <v/>
      </c>
      <c r="B647" s="171"/>
      <c r="C647" s="171"/>
      <c r="D647" s="181"/>
      <c r="E647" s="173"/>
      <c r="F647" s="174"/>
      <c r="G647" s="175"/>
      <c r="H647" s="175"/>
      <c r="I647" s="176"/>
      <c r="J647" s="185"/>
      <c r="K647" s="176"/>
      <c r="L647" s="178">
        <f t="shared" si="31"/>
        <v>0</v>
      </c>
      <c r="M647" s="232">
        <f t="shared" si="32"/>
        <v>0</v>
      </c>
      <c r="N647" s="235"/>
    </row>
    <row r="648" spans="1:14" ht="15.75" thickBot="1" x14ac:dyDescent="0.3">
      <c r="A648" s="170" t="str">
        <f t="shared" si="30"/>
        <v/>
      </c>
      <c r="B648" s="171"/>
      <c r="C648" s="171"/>
      <c r="D648" s="181"/>
      <c r="E648" s="173"/>
      <c r="F648" s="174"/>
      <c r="G648" s="175"/>
      <c r="H648" s="175"/>
      <c r="I648" s="176"/>
      <c r="J648" s="185"/>
      <c r="K648" s="176"/>
      <c r="L648" s="178">
        <f t="shared" si="31"/>
        <v>0</v>
      </c>
      <c r="M648" s="232">
        <f t="shared" si="32"/>
        <v>0</v>
      </c>
      <c r="N648" s="235"/>
    </row>
    <row r="649" spans="1:14" ht="15.75" thickBot="1" x14ac:dyDescent="0.3">
      <c r="A649" s="170" t="str">
        <f t="shared" si="30"/>
        <v/>
      </c>
      <c r="B649" s="171"/>
      <c r="C649" s="171"/>
      <c r="D649" s="181"/>
      <c r="E649" s="173"/>
      <c r="F649" s="174"/>
      <c r="G649" s="175"/>
      <c r="H649" s="175"/>
      <c r="I649" s="176"/>
      <c r="J649" s="185"/>
      <c r="K649" s="176"/>
      <c r="L649" s="178">
        <f t="shared" si="31"/>
        <v>0</v>
      </c>
      <c r="M649" s="232">
        <f t="shared" si="32"/>
        <v>0</v>
      </c>
      <c r="N649" s="235"/>
    </row>
    <row r="650" spans="1:14" ht="15.75" thickBot="1" x14ac:dyDescent="0.3">
      <c r="A650" s="170" t="str">
        <f t="shared" si="30"/>
        <v/>
      </c>
      <c r="B650" s="171"/>
      <c r="C650" s="171"/>
      <c r="D650" s="181"/>
      <c r="E650" s="173"/>
      <c r="F650" s="174"/>
      <c r="G650" s="175"/>
      <c r="H650" s="175"/>
      <c r="I650" s="176"/>
      <c r="J650" s="185"/>
      <c r="K650" s="176"/>
      <c r="L650" s="178">
        <f t="shared" si="31"/>
        <v>0</v>
      </c>
      <c r="M650" s="232">
        <f t="shared" si="32"/>
        <v>0</v>
      </c>
      <c r="N650" s="235"/>
    </row>
    <row r="651" spans="1:14" ht="15.75" thickBot="1" x14ac:dyDescent="0.3">
      <c r="A651" s="170" t="str">
        <f t="shared" si="30"/>
        <v/>
      </c>
      <c r="B651" s="171"/>
      <c r="C651" s="171"/>
      <c r="D651" s="181"/>
      <c r="E651" s="173"/>
      <c r="F651" s="174"/>
      <c r="G651" s="175"/>
      <c r="H651" s="175"/>
      <c r="I651" s="176"/>
      <c r="J651" s="185"/>
      <c r="K651" s="176"/>
      <c r="L651" s="178">
        <f t="shared" si="31"/>
        <v>0</v>
      </c>
      <c r="M651" s="232">
        <f t="shared" si="32"/>
        <v>0</v>
      </c>
      <c r="N651" s="235"/>
    </row>
    <row r="652" spans="1:14" ht="15.75" thickBot="1" x14ac:dyDescent="0.3">
      <c r="A652" s="170" t="str">
        <f t="shared" si="30"/>
        <v/>
      </c>
      <c r="B652" s="171"/>
      <c r="C652" s="171"/>
      <c r="D652" s="181"/>
      <c r="E652" s="173"/>
      <c r="F652" s="174"/>
      <c r="G652" s="175"/>
      <c r="H652" s="175"/>
      <c r="I652" s="176"/>
      <c r="J652" s="185"/>
      <c r="K652" s="176"/>
      <c r="L652" s="178">
        <f t="shared" si="31"/>
        <v>0</v>
      </c>
      <c r="M652" s="232">
        <f t="shared" si="32"/>
        <v>0</v>
      </c>
      <c r="N652" s="235"/>
    </row>
    <row r="653" spans="1:14" ht="15.75" thickBot="1" x14ac:dyDescent="0.3">
      <c r="A653" s="170" t="str">
        <f t="shared" si="30"/>
        <v/>
      </c>
      <c r="B653" s="171"/>
      <c r="C653" s="171"/>
      <c r="D653" s="181"/>
      <c r="E653" s="173"/>
      <c r="F653" s="174"/>
      <c r="G653" s="175"/>
      <c r="H653" s="175"/>
      <c r="I653" s="176"/>
      <c r="J653" s="185"/>
      <c r="K653" s="176"/>
      <c r="L653" s="178">
        <f t="shared" si="31"/>
        <v>0</v>
      </c>
      <c r="M653" s="232">
        <f t="shared" si="32"/>
        <v>0</v>
      </c>
      <c r="N653" s="235"/>
    </row>
    <row r="654" spans="1:14" ht="15.75" thickBot="1" x14ac:dyDescent="0.3">
      <c r="A654" s="170" t="str">
        <f t="shared" si="30"/>
        <v/>
      </c>
      <c r="B654" s="171"/>
      <c r="C654" s="171"/>
      <c r="D654" s="181"/>
      <c r="E654" s="173"/>
      <c r="F654" s="174"/>
      <c r="G654" s="175"/>
      <c r="H654" s="175"/>
      <c r="I654" s="176"/>
      <c r="J654" s="185"/>
      <c r="K654" s="176"/>
      <c r="L654" s="178">
        <f t="shared" si="31"/>
        <v>0</v>
      </c>
      <c r="M654" s="232">
        <f t="shared" si="32"/>
        <v>0</v>
      </c>
      <c r="N654" s="235"/>
    </row>
    <row r="655" spans="1:14" ht="15.75" thickBot="1" x14ac:dyDescent="0.3">
      <c r="A655" s="170" t="str">
        <f t="shared" si="30"/>
        <v/>
      </c>
      <c r="B655" s="171"/>
      <c r="C655" s="171"/>
      <c r="D655" s="181"/>
      <c r="E655" s="173"/>
      <c r="F655" s="174"/>
      <c r="G655" s="175"/>
      <c r="H655" s="175"/>
      <c r="I655" s="176"/>
      <c r="J655" s="185"/>
      <c r="K655" s="176"/>
      <c r="L655" s="178">
        <f t="shared" si="31"/>
        <v>0</v>
      </c>
      <c r="M655" s="232">
        <f t="shared" si="32"/>
        <v>0</v>
      </c>
      <c r="N655" s="235"/>
    </row>
    <row r="656" spans="1:14" ht="15.75" thickBot="1" x14ac:dyDescent="0.3">
      <c r="A656" s="170" t="str">
        <f t="shared" si="30"/>
        <v/>
      </c>
      <c r="B656" s="171"/>
      <c r="C656" s="171"/>
      <c r="D656" s="181"/>
      <c r="E656" s="173"/>
      <c r="F656" s="174"/>
      <c r="G656" s="175"/>
      <c r="H656" s="175"/>
      <c r="I656" s="176"/>
      <c r="J656" s="185"/>
      <c r="K656" s="176"/>
      <c r="L656" s="178">
        <f t="shared" si="31"/>
        <v>0</v>
      </c>
      <c r="M656" s="232">
        <f t="shared" si="32"/>
        <v>0</v>
      </c>
      <c r="N656" s="235"/>
    </row>
    <row r="657" spans="1:14" ht="15.75" thickBot="1" x14ac:dyDescent="0.3">
      <c r="A657" s="170" t="str">
        <f t="shared" si="30"/>
        <v/>
      </c>
      <c r="B657" s="171"/>
      <c r="C657" s="171"/>
      <c r="D657" s="181"/>
      <c r="E657" s="173"/>
      <c r="F657" s="174"/>
      <c r="G657" s="175"/>
      <c r="H657" s="175"/>
      <c r="I657" s="176"/>
      <c r="J657" s="185"/>
      <c r="K657" s="176"/>
      <c r="L657" s="178">
        <f t="shared" si="31"/>
        <v>0</v>
      </c>
      <c r="M657" s="232">
        <f t="shared" si="32"/>
        <v>0</v>
      </c>
      <c r="N657" s="235"/>
    </row>
    <row r="658" spans="1:14" ht="15.75" thickBot="1" x14ac:dyDescent="0.3">
      <c r="A658" s="170" t="str">
        <f t="shared" si="30"/>
        <v/>
      </c>
      <c r="B658" s="171"/>
      <c r="C658" s="171"/>
      <c r="D658" s="181"/>
      <c r="E658" s="173"/>
      <c r="F658" s="174"/>
      <c r="G658" s="175"/>
      <c r="H658" s="175"/>
      <c r="I658" s="176"/>
      <c r="J658" s="185"/>
      <c r="K658" s="176"/>
      <c r="L658" s="178">
        <f t="shared" si="31"/>
        <v>0</v>
      </c>
      <c r="M658" s="232">
        <f t="shared" si="32"/>
        <v>0</v>
      </c>
      <c r="N658" s="235"/>
    </row>
    <row r="659" spans="1:14" ht="15.75" thickBot="1" x14ac:dyDescent="0.3">
      <c r="A659" s="170" t="str">
        <f t="shared" si="30"/>
        <v/>
      </c>
      <c r="B659" s="171"/>
      <c r="C659" s="171"/>
      <c r="D659" s="181"/>
      <c r="E659" s="173"/>
      <c r="F659" s="174"/>
      <c r="G659" s="175"/>
      <c r="H659" s="175"/>
      <c r="I659" s="176"/>
      <c r="J659" s="185"/>
      <c r="K659" s="176"/>
      <c r="L659" s="178">
        <f t="shared" si="31"/>
        <v>0</v>
      </c>
      <c r="M659" s="232">
        <f t="shared" si="32"/>
        <v>0</v>
      </c>
      <c r="N659" s="235"/>
    </row>
    <row r="660" spans="1:14" ht="15.75" thickBot="1" x14ac:dyDescent="0.3">
      <c r="A660" s="170" t="str">
        <f t="shared" si="30"/>
        <v/>
      </c>
      <c r="B660" s="171"/>
      <c r="C660" s="171"/>
      <c r="D660" s="181"/>
      <c r="E660" s="173"/>
      <c r="F660" s="174"/>
      <c r="G660" s="175"/>
      <c r="H660" s="175"/>
      <c r="I660" s="176"/>
      <c r="J660" s="185"/>
      <c r="K660" s="176"/>
      <c r="L660" s="178">
        <f t="shared" si="31"/>
        <v>0</v>
      </c>
      <c r="M660" s="232">
        <f t="shared" si="32"/>
        <v>0</v>
      </c>
      <c r="N660" s="235"/>
    </row>
    <row r="661" spans="1:14" ht="15.75" thickBot="1" x14ac:dyDescent="0.3">
      <c r="A661" s="170" t="str">
        <f t="shared" si="30"/>
        <v/>
      </c>
      <c r="B661" s="171"/>
      <c r="C661" s="171"/>
      <c r="D661" s="181"/>
      <c r="E661" s="173"/>
      <c r="F661" s="174"/>
      <c r="G661" s="175"/>
      <c r="H661" s="175"/>
      <c r="I661" s="176"/>
      <c r="J661" s="185"/>
      <c r="K661" s="176"/>
      <c r="L661" s="178">
        <f t="shared" si="31"/>
        <v>0</v>
      </c>
      <c r="M661" s="232">
        <f t="shared" si="32"/>
        <v>0</v>
      </c>
      <c r="N661" s="235"/>
    </row>
    <row r="662" spans="1:14" ht="15.75" thickBot="1" x14ac:dyDescent="0.3">
      <c r="A662" s="170" t="str">
        <f t="shared" si="30"/>
        <v/>
      </c>
      <c r="B662" s="171"/>
      <c r="C662" s="171"/>
      <c r="D662" s="181"/>
      <c r="E662" s="173"/>
      <c r="F662" s="174"/>
      <c r="G662" s="175"/>
      <c r="H662" s="175"/>
      <c r="I662" s="176"/>
      <c r="J662" s="185"/>
      <c r="K662" s="176"/>
      <c r="L662" s="178">
        <f t="shared" si="31"/>
        <v>0</v>
      </c>
      <c r="M662" s="232">
        <f t="shared" si="32"/>
        <v>0</v>
      </c>
      <c r="N662" s="235"/>
    </row>
    <row r="663" spans="1:14" ht="15.75" thickBot="1" x14ac:dyDescent="0.3">
      <c r="A663" s="170" t="str">
        <f t="shared" si="30"/>
        <v/>
      </c>
      <c r="B663" s="171"/>
      <c r="C663" s="171"/>
      <c r="D663" s="181"/>
      <c r="E663" s="173"/>
      <c r="F663" s="174"/>
      <c r="G663" s="175"/>
      <c r="H663" s="175"/>
      <c r="I663" s="176"/>
      <c r="J663" s="185"/>
      <c r="K663" s="176"/>
      <c r="L663" s="178">
        <f t="shared" si="31"/>
        <v>0</v>
      </c>
      <c r="M663" s="232">
        <f t="shared" si="32"/>
        <v>0</v>
      </c>
      <c r="N663" s="235"/>
    </row>
    <row r="664" spans="1:14" ht="15.75" thickBot="1" x14ac:dyDescent="0.3">
      <c r="A664" s="170" t="str">
        <f t="shared" si="30"/>
        <v/>
      </c>
      <c r="B664" s="171"/>
      <c r="C664" s="171"/>
      <c r="D664" s="181"/>
      <c r="E664" s="173"/>
      <c r="F664" s="174"/>
      <c r="G664" s="175"/>
      <c r="H664" s="175"/>
      <c r="I664" s="176"/>
      <c r="J664" s="185"/>
      <c r="K664" s="176"/>
      <c r="L664" s="178">
        <f t="shared" si="31"/>
        <v>0</v>
      </c>
      <c r="M664" s="232">
        <f t="shared" si="32"/>
        <v>0</v>
      </c>
      <c r="N664" s="235"/>
    </row>
    <row r="665" spans="1:14" ht="15.75" thickBot="1" x14ac:dyDescent="0.3">
      <c r="A665" s="170" t="str">
        <f t="shared" si="30"/>
        <v/>
      </c>
      <c r="B665" s="171"/>
      <c r="C665" s="171"/>
      <c r="D665" s="181"/>
      <c r="E665" s="173"/>
      <c r="F665" s="174"/>
      <c r="G665" s="175"/>
      <c r="H665" s="175"/>
      <c r="I665" s="176"/>
      <c r="J665" s="185"/>
      <c r="K665" s="176"/>
      <c r="L665" s="178">
        <f t="shared" si="31"/>
        <v>0</v>
      </c>
      <c r="M665" s="232">
        <f t="shared" si="32"/>
        <v>0</v>
      </c>
      <c r="N665" s="235"/>
    </row>
    <row r="666" spans="1:14" ht="15.75" thickBot="1" x14ac:dyDescent="0.3">
      <c r="A666" s="170" t="str">
        <f t="shared" si="30"/>
        <v/>
      </c>
      <c r="B666" s="171"/>
      <c r="C666" s="171"/>
      <c r="D666" s="181"/>
      <c r="E666" s="173"/>
      <c r="F666" s="174"/>
      <c r="G666" s="175"/>
      <c r="H666" s="175"/>
      <c r="I666" s="176"/>
      <c r="J666" s="185"/>
      <c r="K666" s="176"/>
      <c r="L666" s="178">
        <f t="shared" si="31"/>
        <v>0</v>
      </c>
      <c r="M666" s="232">
        <f t="shared" si="32"/>
        <v>0</v>
      </c>
      <c r="N666" s="235"/>
    </row>
    <row r="667" spans="1:14" ht="15.75" thickBot="1" x14ac:dyDescent="0.3">
      <c r="A667" s="170" t="str">
        <f t="shared" si="30"/>
        <v/>
      </c>
      <c r="B667" s="171"/>
      <c r="C667" s="171"/>
      <c r="D667" s="181"/>
      <c r="E667" s="173"/>
      <c r="F667" s="174"/>
      <c r="G667" s="175"/>
      <c r="H667" s="175"/>
      <c r="I667" s="176"/>
      <c r="J667" s="185"/>
      <c r="K667" s="176"/>
      <c r="L667" s="178">
        <f t="shared" si="31"/>
        <v>0</v>
      </c>
      <c r="M667" s="232">
        <f t="shared" si="32"/>
        <v>0</v>
      </c>
      <c r="N667" s="235"/>
    </row>
    <row r="668" spans="1:14" ht="15.75" thickBot="1" x14ac:dyDescent="0.3">
      <c r="A668" s="170" t="str">
        <f t="shared" si="30"/>
        <v/>
      </c>
      <c r="B668" s="171"/>
      <c r="C668" s="171"/>
      <c r="D668" s="181"/>
      <c r="E668" s="173"/>
      <c r="F668" s="174"/>
      <c r="G668" s="175"/>
      <c r="H668" s="175"/>
      <c r="I668" s="176"/>
      <c r="J668" s="185"/>
      <c r="K668" s="176"/>
      <c r="L668" s="178">
        <f t="shared" si="31"/>
        <v>0</v>
      </c>
      <c r="M668" s="232">
        <f t="shared" si="32"/>
        <v>0</v>
      </c>
      <c r="N668" s="235"/>
    </row>
    <row r="669" spans="1:14" ht="15.75" thickBot="1" x14ac:dyDescent="0.3">
      <c r="A669" s="170" t="str">
        <f t="shared" si="30"/>
        <v/>
      </c>
      <c r="B669" s="171"/>
      <c r="C669" s="171"/>
      <c r="D669" s="181"/>
      <c r="E669" s="173"/>
      <c r="F669" s="174"/>
      <c r="G669" s="175"/>
      <c r="H669" s="175"/>
      <c r="I669" s="176"/>
      <c r="J669" s="185"/>
      <c r="K669" s="176"/>
      <c r="L669" s="178">
        <f t="shared" si="31"/>
        <v>0</v>
      </c>
      <c r="M669" s="232">
        <f t="shared" si="32"/>
        <v>0</v>
      </c>
      <c r="N669" s="235"/>
    </row>
    <row r="670" spans="1:14" ht="15.75" thickBot="1" x14ac:dyDescent="0.3">
      <c r="A670" s="170" t="str">
        <f t="shared" si="30"/>
        <v/>
      </c>
      <c r="B670" s="171"/>
      <c r="C670" s="171"/>
      <c r="D670" s="181"/>
      <c r="E670" s="173"/>
      <c r="F670" s="174"/>
      <c r="G670" s="175"/>
      <c r="H670" s="175"/>
      <c r="I670" s="176"/>
      <c r="J670" s="185"/>
      <c r="K670" s="176"/>
      <c r="L670" s="178">
        <f t="shared" si="31"/>
        <v>0</v>
      </c>
      <c r="M670" s="232">
        <f t="shared" si="32"/>
        <v>0</v>
      </c>
      <c r="N670" s="235"/>
    </row>
    <row r="671" spans="1:14" ht="15.75" thickBot="1" x14ac:dyDescent="0.3">
      <c r="A671" s="170" t="str">
        <f t="shared" si="30"/>
        <v/>
      </c>
      <c r="B671" s="171"/>
      <c r="C671" s="171"/>
      <c r="D671" s="181"/>
      <c r="E671" s="173"/>
      <c r="F671" s="174"/>
      <c r="G671" s="175"/>
      <c r="H671" s="175"/>
      <c r="I671" s="176"/>
      <c r="J671" s="185"/>
      <c r="K671" s="176"/>
      <c r="L671" s="178">
        <f t="shared" si="31"/>
        <v>0</v>
      </c>
      <c r="M671" s="232">
        <f t="shared" si="32"/>
        <v>0</v>
      </c>
      <c r="N671" s="235"/>
    </row>
    <row r="672" spans="1:14" ht="15.75" thickBot="1" x14ac:dyDescent="0.3">
      <c r="A672" s="170" t="str">
        <f t="shared" si="30"/>
        <v/>
      </c>
      <c r="B672" s="171"/>
      <c r="C672" s="171"/>
      <c r="D672" s="181"/>
      <c r="E672" s="173"/>
      <c r="F672" s="174"/>
      <c r="G672" s="175"/>
      <c r="H672" s="175"/>
      <c r="I672" s="176"/>
      <c r="J672" s="185"/>
      <c r="K672" s="176"/>
      <c r="L672" s="178">
        <f t="shared" si="31"/>
        <v>0</v>
      </c>
      <c r="M672" s="232">
        <f t="shared" si="32"/>
        <v>0</v>
      </c>
      <c r="N672" s="235"/>
    </row>
    <row r="673" spans="1:14" ht="15.75" thickBot="1" x14ac:dyDescent="0.3">
      <c r="A673" s="170" t="str">
        <f t="shared" si="30"/>
        <v/>
      </c>
      <c r="B673" s="171"/>
      <c r="C673" s="171"/>
      <c r="D673" s="181"/>
      <c r="E673" s="173"/>
      <c r="F673" s="174"/>
      <c r="G673" s="175"/>
      <c r="H673" s="175"/>
      <c r="I673" s="176"/>
      <c r="J673" s="185"/>
      <c r="K673" s="176"/>
      <c r="L673" s="178">
        <f t="shared" si="31"/>
        <v>0</v>
      </c>
      <c r="M673" s="232">
        <f t="shared" si="32"/>
        <v>0</v>
      </c>
      <c r="N673" s="235"/>
    </row>
    <row r="674" spans="1:14" ht="15.75" thickBot="1" x14ac:dyDescent="0.3">
      <c r="A674" s="170" t="str">
        <f t="shared" si="30"/>
        <v/>
      </c>
      <c r="B674" s="171"/>
      <c r="C674" s="171"/>
      <c r="D674" s="181"/>
      <c r="E674" s="173"/>
      <c r="F674" s="174"/>
      <c r="G674" s="175"/>
      <c r="H674" s="175"/>
      <c r="I674" s="176"/>
      <c r="J674" s="185"/>
      <c r="K674" s="176"/>
      <c r="L674" s="178">
        <f t="shared" si="31"/>
        <v>0</v>
      </c>
      <c r="M674" s="232">
        <f t="shared" si="32"/>
        <v>0</v>
      </c>
      <c r="N674" s="235"/>
    </row>
    <row r="675" spans="1:14" ht="15.75" thickBot="1" x14ac:dyDescent="0.3">
      <c r="A675" s="170" t="str">
        <f t="shared" si="30"/>
        <v/>
      </c>
      <c r="B675" s="171"/>
      <c r="C675" s="171"/>
      <c r="D675" s="181"/>
      <c r="E675" s="173"/>
      <c r="F675" s="174"/>
      <c r="G675" s="175"/>
      <c r="H675" s="175"/>
      <c r="I675" s="176"/>
      <c r="J675" s="185"/>
      <c r="K675" s="176"/>
      <c r="L675" s="178">
        <f t="shared" si="31"/>
        <v>0</v>
      </c>
      <c r="M675" s="232">
        <f t="shared" si="32"/>
        <v>0</v>
      </c>
      <c r="N675" s="235"/>
    </row>
    <row r="676" spans="1:14" ht="15.75" thickBot="1" x14ac:dyDescent="0.3">
      <c r="A676" s="170" t="str">
        <f t="shared" si="30"/>
        <v/>
      </c>
      <c r="B676" s="171"/>
      <c r="C676" s="171"/>
      <c r="D676" s="181"/>
      <c r="E676" s="173"/>
      <c r="F676" s="174"/>
      <c r="G676" s="175"/>
      <c r="H676" s="175"/>
      <c r="I676" s="176"/>
      <c r="J676" s="185"/>
      <c r="K676" s="176"/>
      <c r="L676" s="178">
        <f t="shared" si="31"/>
        <v>0</v>
      </c>
      <c r="M676" s="232">
        <f t="shared" si="32"/>
        <v>0</v>
      </c>
      <c r="N676" s="235"/>
    </row>
    <row r="677" spans="1:14" ht="15.75" thickBot="1" x14ac:dyDescent="0.3">
      <c r="A677" s="170" t="str">
        <f t="shared" si="30"/>
        <v/>
      </c>
      <c r="B677" s="171"/>
      <c r="C677" s="171"/>
      <c r="D677" s="181"/>
      <c r="E677" s="173"/>
      <c r="F677" s="174"/>
      <c r="G677" s="175"/>
      <c r="H677" s="175"/>
      <c r="I677" s="176"/>
      <c r="J677" s="185"/>
      <c r="K677" s="176"/>
      <c r="L677" s="178">
        <f t="shared" si="31"/>
        <v>0</v>
      </c>
      <c r="M677" s="232">
        <f t="shared" si="32"/>
        <v>0</v>
      </c>
      <c r="N677" s="235"/>
    </row>
    <row r="678" spans="1:14" ht="15.75" thickBot="1" x14ac:dyDescent="0.3">
      <c r="A678" s="170" t="str">
        <f t="shared" si="30"/>
        <v/>
      </c>
      <c r="B678" s="171"/>
      <c r="C678" s="171"/>
      <c r="D678" s="181"/>
      <c r="E678" s="173"/>
      <c r="F678" s="174"/>
      <c r="G678" s="175"/>
      <c r="H678" s="175"/>
      <c r="I678" s="176"/>
      <c r="J678" s="185"/>
      <c r="K678" s="176"/>
      <c r="L678" s="178">
        <f t="shared" si="31"/>
        <v>0</v>
      </c>
      <c r="M678" s="232">
        <f t="shared" si="32"/>
        <v>0</v>
      </c>
      <c r="N678" s="235"/>
    </row>
    <row r="679" spans="1:14" ht="15.75" thickBot="1" x14ac:dyDescent="0.3">
      <c r="A679" s="170" t="str">
        <f t="shared" si="30"/>
        <v/>
      </c>
      <c r="B679" s="171"/>
      <c r="C679" s="171"/>
      <c r="D679" s="181"/>
      <c r="E679" s="173"/>
      <c r="F679" s="174"/>
      <c r="G679" s="175"/>
      <c r="H679" s="175"/>
      <c r="I679" s="176"/>
      <c r="J679" s="185"/>
      <c r="K679" s="176"/>
      <c r="L679" s="178">
        <f t="shared" si="31"/>
        <v>0</v>
      </c>
      <c r="M679" s="232">
        <f t="shared" si="32"/>
        <v>0</v>
      </c>
      <c r="N679" s="235"/>
    </row>
    <row r="680" spans="1:14" ht="15.75" thickBot="1" x14ac:dyDescent="0.3">
      <c r="A680" s="170" t="str">
        <f t="shared" si="30"/>
        <v/>
      </c>
      <c r="B680" s="171"/>
      <c r="C680" s="171"/>
      <c r="D680" s="181"/>
      <c r="E680" s="173"/>
      <c r="F680" s="174"/>
      <c r="G680" s="175"/>
      <c r="H680" s="175"/>
      <c r="I680" s="176"/>
      <c r="J680" s="185"/>
      <c r="K680" s="176"/>
      <c r="L680" s="178">
        <f t="shared" si="31"/>
        <v>0</v>
      </c>
      <c r="M680" s="232">
        <f t="shared" si="32"/>
        <v>0</v>
      </c>
      <c r="N680" s="235"/>
    </row>
    <row r="681" spans="1:14" ht="15.75" thickBot="1" x14ac:dyDescent="0.3">
      <c r="A681" s="170" t="str">
        <f t="shared" si="30"/>
        <v/>
      </c>
      <c r="B681" s="171"/>
      <c r="C681" s="171"/>
      <c r="D681" s="181"/>
      <c r="E681" s="173"/>
      <c r="F681" s="174"/>
      <c r="G681" s="175"/>
      <c r="H681" s="175"/>
      <c r="I681" s="176"/>
      <c r="J681" s="185"/>
      <c r="K681" s="176"/>
      <c r="L681" s="178">
        <f t="shared" si="31"/>
        <v>0</v>
      </c>
      <c r="M681" s="232">
        <f t="shared" si="32"/>
        <v>0</v>
      </c>
      <c r="N681" s="235"/>
    </row>
    <row r="682" spans="1:14" ht="15.75" thickBot="1" x14ac:dyDescent="0.3">
      <c r="A682" s="170" t="str">
        <f t="shared" si="30"/>
        <v/>
      </c>
      <c r="B682" s="171"/>
      <c r="C682" s="171"/>
      <c r="D682" s="181"/>
      <c r="E682" s="173"/>
      <c r="F682" s="174"/>
      <c r="G682" s="175"/>
      <c r="H682" s="175"/>
      <c r="I682" s="176"/>
      <c r="J682" s="185"/>
      <c r="K682" s="176"/>
      <c r="L682" s="178">
        <f t="shared" si="31"/>
        <v>0</v>
      </c>
      <c r="M682" s="232">
        <f t="shared" si="32"/>
        <v>0</v>
      </c>
      <c r="N682" s="235"/>
    </row>
    <row r="683" spans="1:14" ht="15.75" thickBot="1" x14ac:dyDescent="0.3">
      <c r="A683" s="170" t="str">
        <f t="shared" si="30"/>
        <v/>
      </c>
      <c r="B683" s="171"/>
      <c r="C683" s="171"/>
      <c r="D683" s="181"/>
      <c r="E683" s="173"/>
      <c r="F683" s="174"/>
      <c r="G683" s="175"/>
      <c r="H683" s="175"/>
      <c r="I683" s="176"/>
      <c r="J683" s="185"/>
      <c r="K683" s="176"/>
      <c r="L683" s="178">
        <f t="shared" si="31"/>
        <v>0</v>
      </c>
      <c r="M683" s="232">
        <f t="shared" si="32"/>
        <v>0</v>
      </c>
      <c r="N683" s="235"/>
    </row>
    <row r="684" spans="1:14" ht="15.75" thickBot="1" x14ac:dyDescent="0.3">
      <c r="A684" s="170" t="str">
        <f t="shared" si="30"/>
        <v/>
      </c>
      <c r="B684" s="171"/>
      <c r="C684" s="171"/>
      <c r="D684" s="181"/>
      <c r="E684" s="173"/>
      <c r="F684" s="174"/>
      <c r="G684" s="175"/>
      <c r="H684" s="175"/>
      <c r="I684" s="176"/>
      <c r="J684" s="185"/>
      <c r="K684" s="176"/>
      <c r="L684" s="178">
        <f t="shared" si="31"/>
        <v>0</v>
      </c>
      <c r="M684" s="232">
        <f t="shared" si="32"/>
        <v>0</v>
      </c>
      <c r="N684" s="235"/>
    </row>
    <row r="685" spans="1:14" ht="15.75" thickBot="1" x14ac:dyDescent="0.3">
      <c r="A685" s="170" t="str">
        <f t="shared" si="30"/>
        <v/>
      </c>
      <c r="B685" s="171"/>
      <c r="C685" s="171"/>
      <c r="D685" s="181"/>
      <c r="E685" s="173"/>
      <c r="F685" s="174"/>
      <c r="G685" s="175"/>
      <c r="H685" s="175"/>
      <c r="I685" s="176"/>
      <c r="J685" s="185"/>
      <c r="K685" s="176"/>
      <c r="L685" s="178">
        <f t="shared" si="31"/>
        <v>0</v>
      </c>
      <c r="M685" s="232">
        <f t="shared" si="32"/>
        <v>0</v>
      </c>
      <c r="N685" s="235"/>
    </row>
    <row r="686" spans="1:14" ht="15.75" thickBot="1" x14ac:dyDescent="0.3">
      <c r="A686" s="170" t="str">
        <f t="shared" si="30"/>
        <v/>
      </c>
      <c r="B686" s="171"/>
      <c r="C686" s="171"/>
      <c r="D686" s="181"/>
      <c r="E686" s="173"/>
      <c r="F686" s="174"/>
      <c r="G686" s="175"/>
      <c r="H686" s="175"/>
      <c r="I686" s="176"/>
      <c r="J686" s="185"/>
      <c r="K686" s="176"/>
      <c r="L686" s="178">
        <f t="shared" si="31"/>
        <v>0</v>
      </c>
      <c r="M686" s="232">
        <f t="shared" si="32"/>
        <v>0</v>
      </c>
      <c r="N686" s="235"/>
    </row>
    <row r="687" spans="1:14" ht="15.75" thickBot="1" x14ac:dyDescent="0.3">
      <c r="A687" s="170" t="str">
        <f t="shared" si="30"/>
        <v/>
      </c>
      <c r="B687" s="171"/>
      <c r="C687" s="171"/>
      <c r="D687" s="181"/>
      <c r="E687" s="173"/>
      <c r="F687" s="174"/>
      <c r="G687" s="175"/>
      <c r="H687" s="175"/>
      <c r="I687" s="176"/>
      <c r="J687" s="185"/>
      <c r="K687" s="176"/>
      <c r="L687" s="178">
        <f t="shared" si="31"/>
        <v>0</v>
      </c>
      <c r="M687" s="232">
        <f t="shared" si="32"/>
        <v>0</v>
      </c>
      <c r="N687" s="235"/>
    </row>
    <row r="688" spans="1:14" ht="15.75" thickBot="1" x14ac:dyDescent="0.3">
      <c r="A688" s="170" t="str">
        <f t="shared" si="30"/>
        <v/>
      </c>
      <c r="B688" s="171"/>
      <c r="C688" s="171"/>
      <c r="D688" s="181"/>
      <c r="E688" s="173"/>
      <c r="F688" s="174"/>
      <c r="G688" s="175"/>
      <c r="H688" s="175"/>
      <c r="I688" s="176"/>
      <c r="J688" s="185"/>
      <c r="K688" s="176"/>
      <c r="L688" s="178">
        <f t="shared" si="31"/>
        <v>0</v>
      </c>
      <c r="M688" s="232">
        <f t="shared" si="32"/>
        <v>0</v>
      </c>
      <c r="N688" s="235"/>
    </row>
    <row r="689" spans="1:14" ht="15.75" thickBot="1" x14ac:dyDescent="0.3">
      <c r="A689" s="170" t="str">
        <f t="shared" ref="A689:A752" si="33">IF(F689 = "", "", IF(F689 = "53", "TAS", "TAS ICM"))</f>
        <v/>
      </c>
      <c r="B689" s="171"/>
      <c r="C689" s="171"/>
      <c r="D689" s="181"/>
      <c r="E689" s="173"/>
      <c r="F689" s="174"/>
      <c r="G689" s="175"/>
      <c r="H689" s="175"/>
      <c r="I689" s="176"/>
      <c r="J689" s="185"/>
      <c r="K689" s="176"/>
      <c r="L689" s="178">
        <f t="shared" ref="L689:L752" si="34">MAX(0, J689 - K689)</f>
        <v>0</v>
      </c>
      <c r="M689" s="232">
        <f t="shared" ref="M689:M752" si="35">L689</f>
        <v>0</v>
      </c>
      <c r="N689" s="235"/>
    </row>
    <row r="690" spans="1:14" ht="15.75" thickBot="1" x14ac:dyDescent="0.3">
      <c r="A690" s="170" t="str">
        <f t="shared" si="33"/>
        <v/>
      </c>
      <c r="B690" s="171"/>
      <c r="C690" s="171"/>
      <c r="D690" s="181"/>
      <c r="E690" s="173"/>
      <c r="F690" s="174"/>
      <c r="G690" s="175"/>
      <c r="H690" s="175"/>
      <c r="I690" s="176"/>
      <c r="J690" s="185"/>
      <c r="K690" s="176"/>
      <c r="L690" s="178">
        <f t="shared" si="34"/>
        <v>0</v>
      </c>
      <c r="M690" s="232">
        <f t="shared" si="35"/>
        <v>0</v>
      </c>
      <c r="N690" s="235"/>
    </row>
    <row r="691" spans="1:14" ht="15.75" thickBot="1" x14ac:dyDescent="0.3">
      <c r="A691" s="170" t="str">
        <f t="shared" si="33"/>
        <v/>
      </c>
      <c r="B691" s="171"/>
      <c r="C691" s="171"/>
      <c r="D691" s="181"/>
      <c r="E691" s="173"/>
      <c r="F691" s="174"/>
      <c r="G691" s="175"/>
      <c r="H691" s="175"/>
      <c r="I691" s="176"/>
      <c r="J691" s="185"/>
      <c r="K691" s="176"/>
      <c r="L691" s="178">
        <f t="shared" si="34"/>
        <v>0</v>
      </c>
      <c r="M691" s="232">
        <f t="shared" si="35"/>
        <v>0</v>
      </c>
      <c r="N691" s="235"/>
    </row>
    <row r="692" spans="1:14" ht="15.75" thickBot="1" x14ac:dyDescent="0.3">
      <c r="A692" s="170" t="str">
        <f t="shared" si="33"/>
        <v/>
      </c>
      <c r="B692" s="171"/>
      <c r="C692" s="171"/>
      <c r="D692" s="181"/>
      <c r="E692" s="173"/>
      <c r="F692" s="174"/>
      <c r="G692" s="175"/>
      <c r="H692" s="175"/>
      <c r="I692" s="176"/>
      <c r="J692" s="185"/>
      <c r="K692" s="176"/>
      <c r="L692" s="178">
        <f t="shared" si="34"/>
        <v>0</v>
      </c>
      <c r="M692" s="232">
        <f t="shared" si="35"/>
        <v>0</v>
      </c>
      <c r="N692" s="235"/>
    </row>
    <row r="693" spans="1:14" ht="15.75" thickBot="1" x14ac:dyDescent="0.3">
      <c r="A693" s="170" t="str">
        <f t="shared" si="33"/>
        <v/>
      </c>
      <c r="B693" s="171"/>
      <c r="C693" s="171"/>
      <c r="D693" s="181"/>
      <c r="E693" s="173"/>
      <c r="F693" s="174"/>
      <c r="G693" s="175"/>
      <c r="H693" s="175"/>
      <c r="I693" s="176"/>
      <c r="J693" s="185"/>
      <c r="K693" s="176"/>
      <c r="L693" s="178">
        <f t="shared" si="34"/>
        <v>0</v>
      </c>
      <c r="M693" s="232">
        <f t="shared" si="35"/>
        <v>0</v>
      </c>
      <c r="N693" s="235"/>
    </row>
    <row r="694" spans="1:14" ht="15.75" thickBot="1" x14ac:dyDescent="0.3">
      <c r="A694" s="170" t="str">
        <f t="shared" si="33"/>
        <v/>
      </c>
      <c r="B694" s="171"/>
      <c r="C694" s="171"/>
      <c r="D694" s="181"/>
      <c r="E694" s="173"/>
      <c r="F694" s="174"/>
      <c r="G694" s="175"/>
      <c r="H694" s="175"/>
      <c r="I694" s="176"/>
      <c r="J694" s="185"/>
      <c r="K694" s="176"/>
      <c r="L694" s="178">
        <f t="shared" si="34"/>
        <v>0</v>
      </c>
      <c r="M694" s="232">
        <f t="shared" si="35"/>
        <v>0</v>
      </c>
      <c r="N694" s="235"/>
    </row>
    <row r="695" spans="1:14" ht="15.75" thickBot="1" x14ac:dyDescent="0.3">
      <c r="A695" s="170" t="str">
        <f t="shared" si="33"/>
        <v/>
      </c>
      <c r="B695" s="171"/>
      <c r="C695" s="171"/>
      <c r="D695" s="181"/>
      <c r="E695" s="173"/>
      <c r="F695" s="174"/>
      <c r="G695" s="175"/>
      <c r="H695" s="175"/>
      <c r="I695" s="176"/>
      <c r="J695" s="185"/>
      <c r="K695" s="176"/>
      <c r="L695" s="178">
        <f t="shared" si="34"/>
        <v>0</v>
      </c>
      <c r="M695" s="232">
        <f t="shared" si="35"/>
        <v>0</v>
      </c>
      <c r="N695" s="235"/>
    </row>
    <row r="696" spans="1:14" ht="15.75" thickBot="1" x14ac:dyDescent="0.3">
      <c r="A696" s="170" t="str">
        <f t="shared" si="33"/>
        <v/>
      </c>
      <c r="B696" s="171"/>
      <c r="C696" s="171"/>
      <c r="D696" s="181"/>
      <c r="E696" s="173"/>
      <c r="F696" s="174"/>
      <c r="G696" s="175"/>
      <c r="H696" s="175"/>
      <c r="I696" s="176"/>
      <c r="J696" s="185"/>
      <c r="K696" s="176"/>
      <c r="L696" s="178">
        <f t="shared" si="34"/>
        <v>0</v>
      </c>
      <c r="M696" s="232">
        <f t="shared" si="35"/>
        <v>0</v>
      </c>
      <c r="N696" s="235"/>
    </row>
    <row r="697" spans="1:14" ht="15.75" thickBot="1" x14ac:dyDescent="0.3">
      <c r="A697" s="170" t="str">
        <f t="shared" si="33"/>
        <v/>
      </c>
      <c r="B697" s="171"/>
      <c r="C697" s="171"/>
      <c r="D697" s="181"/>
      <c r="E697" s="173"/>
      <c r="F697" s="174"/>
      <c r="G697" s="175"/>
      <c r="H697" s="175"/>
      <c r="I697" s="176"/>
      <c r="J697" s="185"/>
      <c r="K697" s="176"/>
      <c r="L697" s="178">
        <f t="shared" si="34"/>
        <v>0</v>
      </c>
      <c r="M697" s="232">
        <f t="shared" si="35"/>
        <v>0</v>
      </c>
      <c r="N697" s="235"/>
    </row>
    <row r="698" spans="1:14" ht="15.75" thickBot="1" x14ac:dyDescent="0.3">
      <c r="A698" s="170" t="str">
        <f t="shared" si="33"/>
        <v/>
      </c>
      <c r="B698" s="171"/>
      <c r="C698" s="171"/>
      <c r="D698" s="181"/>
      <c r="E698" s="173"/>
      <c r="F698" s="174"/>
      <c r="G698" s="175"/>
      <c r="H698" s="175"/>
      <c r="I698" s="176"/>
      <c r="J698" s="185"/>
      <c r="K698" s="176"/>
      <c r="L698" s="178">
        <f t="shared" si="34"/>
        <v>0</v>
      </c>
      <c r="M698" s="232">
        <f t="shared" si="35"/>
        <v>0</v>
      </c>
      <c r="N698" s="235"/>
    </row>
    <row r="699" spans="1:14" ht="15.75" thickBot="1" x14ac:dyDescent="0.3">
      <c r="A699" s="170" t="str">
        <f t="shared" si="33"/>
        <v/>
      </c>
      <c r="B699" s="171"/>
      <c r="C699" s="171"/>
      <c r="D699" s="181"/>
      <c r="E699" s="173"/>
      <c r="F699" s="174"/>
      <c r="G699" s="175"/>
      <c r="H699" s="175"/>
      <c r="I699" s="176"/>
      <c r="J699" s="185"/>
      <c r="K699" s="176"/>
      <c r="L699" s="178">
        <f t="shared" si="34"/>
        <v>0</v>
      </c>
      <c r="M699" s="232">
        <f t="shared" si="35"/>
        <v>0</v>
      </c>
      <c r="N699" s="235"/>
    </row>
    <row r="700" spans="1:14" ht="15.75" thickBot="1" x14ac:dyDescent="0.3">
      <c r="A700" s="170" t="str">
        <f t="shared" si="33"/>
        <v/>
      </c>
      <c r="B700" s="171"/>
      <c r="C700" s="171"/>
      <c r="D700" s="181"/>
      <c r="E700" s="173"/>
      <c r="F700" s="174"/>
      <c r="G700" s="175"/>
      <c r="H700" s="175"/>
      <c r="I700" s="176"/>
      <c r="J700" s="185"/>
      <c r="K700" s="176"/>
      <c r="L700" s="178">
        <f t="shared" si="34"/>
        <v>0</v>
      </c>
      <c r="M700" s="232">
        <f t="shared" si="35"/>
        <v>0</v>
      </c>
      <c r="N700" s="235"/>
    </row>
    <row r="701" spans="1:14" ht="15.75" thickBot="1" x14ac:dyDescent="0.3">
      <c r="A701" s="170" t="str">
        <f t="shared" si="33"/>
        <v/>
      </c>
      <c r="B701" s="171"/>
      <c r="C701" s="171"/>
      <c r="D701" s="181"/>
      <c r="E701" s="173"/>
      <c r="F701" s="174"/>
      <c r="G701" s="175"/>
      <c r="H701" s="175"/>
      <c r="I701" s="176"/>
      <c r="J701" s="185"/>
      <c r="K701" s="176"/>
      <c r="L701" s="178">
        <f t="shared" si="34"/>
        <v>0</v>
      </c>
      <c r="M701" s="232">
        <f t="shared" si="35"/>
        <v>0</v>
      </c>
      <c r="N701" s="235"/>
    </row>
    <row r="702" spans="1:14" ht="15.75" thickBot="1" x14ac:dyDescent="0.3">
      <c r="A702" s="170" t="str">
        <f t="shared" si="33"/>
        <v/>
      </c>
      <c r="B702" s="171"/>
      <c r="C702" s="171"/>
      <c r="D702" s="181"/>
      <c r="E702" s="173"/>
      <c r="F702" s="174"/>
      <c r="G702" s="175"/>
      <c r="H702" s="175"/>
      <c r="I702" s="176"/>
      <c r="J702" s="185"/>
      <c r="K702" s="176"/>
      <c r="L702" s="178">
        <f t="shared" si="34"/>
        <v>0</v>
      </c>
      <c r="M702" s="232">
        <f t="shared" si="35"/>
        <v>0</v>
      </c>
      <c r="N702" s="235"/>
    </row>
    <row r="703" spans="1:14" ht="15.75" thickBot="1" x14ac:dyDescent="0.3">
      <c r="A703" s="170" t="str">
        <f t="shared" si="33"/>
        <v/>
      </c>
      <c r="B703" s="171"/>
      <c r="C703" s="171"/>
      <c r="D703" s="181"/>
      <c r="E703" s="173"/>
      <c r="F703" s="174"/>
      <c r="G703" s="175"/>
      <c r="H703" s="175"/>
      <c r="I703" s="176"/>
      <c r="J703" s="185"/>
      <c r="K703" s="176"/>
      <c r="L703" s="178">
        <f t="shared" si="34"/>
        <v>0</v>
      </c>
      <c r="M703" s="232">
        <f t="shared" si="35"/>
        <v>0</v>
      </c>
      <c r="N703" s="235"/>
    </row>
    <row r="704" spans="1:14" ht="15.75" thickBot="1" x14ac:dyDescent="0.3">
      <c r="A704" s="170" t="str">
        <f t="shared" si="33"/>
        <v/>
      </c>
      <c r="B704" s="171"/>
      <c r="C704" s="171"/>
      <c r="D704" s="181"/>
      <c r="E704" s="173"/>
      <c r="F704" s="174"/>
      <c r="G704" s="175"/>
      <c r="H704" s="175"/>
      <c r="I704" s="176"/>
      <c r="J704" s="185"/>
      <c r="K704" s="176"/>
      <c r="L704" s="178">
        <f t="shared" si="34"/>
        <v>0</v>
      </c>
      <c r="M704" s="232">
        <f t="shared" si="35"/>
        <v>0</v>
      </c>
      <c r="N704" s="235"/>
    </row>
    <row r="705" spans="1:14" ht="15.75" thickBot="1" x14ac:dyDescent="0.3">
      <c r="A705" s="170" t="str">
        <f t="shared" si="33"/>
        <v/>
      </c>
      <c r="B705" s="171"/>
      <c r="C705" s="171"/>
      <c r="D705" s="181"/>
      <c r="E705" s="173"/>
      <c r="F705" s="174"/>
      <c r="G705" s="175"/>
      <c r="H705" s="175"/>
      <c r="I705" s="176"/>
      <c r="J705" s="185"/>
      <c r="K705" s="176"/>
      <c r="L705" s="178">
        <f t="shared" si="34"/>
        <v>0</v>
      </c>
      <c r="M705" s="232">
        <f t="shared" si="35"/>
        <v>0</v>
      </c>
      <c r="N705" s="235"/>
    </row>
    <row r="706" spans="1:14" ht="15.75" thickBot="1" x14ac:dyDescent="0.3">
      <c r="A706" s="170" t="str">
        <f t="shared" si="33"/>
        <v/>
      </c>
      <c r="B706" s="171"/>
      <c r="C706" s="171"/>
      <c r="D706" s="181"/>
      <c r="E706" s="173"/>
      <c r="F706" s="174"/>
      <c r="G706" s="175"/>
      <c r="H706" s="175"/>
      <c r="I706" s="176"/>
      <c r="J706" s="185"/>
      <c r="K706" s="176"/>
      <c r="L706" s="178">
        <f t="shared" si="34"/>
        <v>0</v>
      </c>
      <c r="M706" s="232">
        <f t="shared" si="35"/>
        <v>0</v>
      </c>
      <c r="N706" s="235"/>
    </row>
    <row r="707" spans="1:14" ht="15.75" thickBot="1" x14ac:dyDescent="0.3">
      <c r="A707" s="170" t="str">
        <f t="shared" si="33"/>
        <v/>
      </c>
      <c r="B707" s="171"/>
      <c r="C707" s="171"/>
      <c r="D707" s="181"/>
      <c r="E707" s="173"/>
      <c r="F707" s="174"/>
      <c r="G707" s="175"/>
      <c r="H707" s="175"/>
      <c r="I707" s="176"/>
      <c r="J707" s="185"/>
      <c r="K707" s="176"/>
      <c r="L707" s="178">
        <f t="shared" si="34"/>
        <v>0</v>
      </c>
      <c r="M707" s="232">
        <f t="shared" si="35"/>
        <v>0</v>
      </c>
      <c r="N707" s="235"/>
    </row>
    <row r="708" spans="1:14" ht="15.75" thickBot="1" x14ac:dyDescent="0.3">
      <c r="A708" s="170" t="str">
        <f t="shared" si="33"/>
        <v/>
      </c>
      <c r="B708" s="171"/>
      <c r="C708" s="171"/>
      <c r="D708" s="181"/>
      <c r="E708" s="173"/>
      <c r="F708" s="174"/>
      <c r="G708" s="175"/>
      <c r="H708" s="175"/>
      <c r="I708" s="176"/>
      <c r="J708" s="185"/>
      <c r="K708" s="176"/>
      <c r="L708" s="178">
        <f t="shared" si="34"/>
        <v>0</v>
      </c>
      <c r="M708" s="232">
        <f t="shared" si="35"/>
        <v>0</v>
      </c>
      <c r="N708" s="235"/>
    </row>
    <row r="709" spans="1:14" ht="15.75" thickBot="1" x14ac:dyDescent="0.3">
      <c r="A709" s="170" t="str">
        <f t="shared" si="33"/>
        <v/>
      </c>
      <c r="B709" s="171"/>
      <c r="C709" s="171"/>
      <c r="D709" s="181"/>
      <c r="E709" s="173"/>
      <c r="F709" s="174"/>
      <c r="G709" s="175"/>
      <c r="H709" s="175"/>
      <c r="I709" s="176"/>
      <c r="J709" s="185"/>
      <c r="K709" s="176"/>
      <c r="L709" s="178">
        <f t="shared" si="34"/>
        <v>0</v>
      </c>
      <c r="M709" s="232">
        <f t="shared" si="35"/>
        <v>0</v>
      </c>
      <c r="N709" s="235"/>
    </row>
    <row r="710" spans="1:14" ht="15.75" thickBot="1" x14ac:dyDescent="0.3">
      <c r="A710" s="170" t="str">
        <f t="shared" si="33"/>
        <v/>
      </c>
      <c r="B710" s="171"/>
      <c r="C710" s="171"/>
      <c r="D710" s="181"/>
      <c r="E710" s="173"/>
      <c r="F710" s="174"/>
      <c r="G710" s="175"/>
      <c r="H710" s="175"/>
      <c r="I710" s="176"/>
      <c r="J710" s="185"/>
      <c r="K710" s="176"/>
      <c r="L710" s="178">
        <f t="shared" si="34"/>
        <v>0</v>
      </c>
      <c r="M710" s="232">
        <f t="shared" si="35"/>
        <v>0</v>
      </c>
      <c r="N710" s="235"/>
    </row>
    <row r="711" spans="1:14" ht="15.75" thickBot="1" x14ac:dyDescent="0.3">
      <c r="A711" s="170" t="str">
        <f t="shared" si="33"/>
        <v/>
      </c>
      <c r="B711" s="171"/>
      <c r="C711" s="171"/>
      <c r="D711" s="181"/>
      <c r="E711" s="173"/>
      <c r="F711" s="174"/>
      <c r="G711" s="175"/>
      <c r="H711" s="175"/>
      <c r="I711" s="176"/>
      <c r="J711" s="185"/>
      <c r="K711" s="176"/>
      <c r="L711" s="178">
        <f t="shared" si="34"/>
        <v>0</v>
      </c>
      <c r="M711" s="232">
        <f t="shared" si="35"/>
        <v>0</v>
      </c>
      <c r="N711" s="235"/>
    </row>
    <row r="712" spans="1:14" ht="15.75" thickBot="1" x14ac:dyDescent="0.3">
      <c r="A712" s="170" t="str">
        <f t="shared" si="33"/>
        <v/>
      </c>
      <c r="B712" s="171"/>
      <c r="C712" s="171"/>
      <c r="D712" s="181"/>
      <c r="E712" s="173"/>
      <c r="F712" s="174"/>
      <c r="G712" s="175"/>
      <c r="H712" s="175"/>
      <c r="I712" s="176"/>
      <c r="J712" s="185"/>
      <c r="K712" s="176"/>
      <c r="L712" s="178">
        <f t="shared" si="34"/>
        <v>0</v>
      </c>
      <c r="M712" s="232">
        <f t="shared" si="35"/>
        <v>0</v>
      </c>
      <c r="N712" s="235"/>
    </row>
    <row r="713" spans="1:14" ht="15.75" thickBot="1" x14ac:dyDescent="0.3">
      <c r="A713" s="170" t="str">
        <f t="shared" si="33"/>
        <v/>
      </c>
      <c r="B713" s="171"/>
      <c r="C713" s="171"/>
      <c r="D713" s="181"/>
      <c r="E713" s="173"/>
      <c r="F713" s="174"/>
      <c r="G713" s="175"/>
      <c r="H713" s="175"/>
      <c r="I713" s="176"/>
      <c r="J713" s="185"/>
      <c r="K713" s="176"/>
      <c r="L713" s="178">
        <f t="shared" si="34"/>
        <v>0</v>
      </c>
      <c r="M713" s="232">
        <f t="shared" si="35"/>
        <v>0</v>
      </c>
      <c r="N713" s="235"/>
    </row>
    <row r="714" spans="1:14" ht="15.75" thickBot="1" x14ac:dyDescent="0.3">
      <c r="A714" s="170" t="str">
        <f t="shared" si="33"/>
        <v/>
      </c>
      <c r="B714" s="171"/>
      <c r="C714" s="171"/>
      <c r="D714" s="181"/>
      <c r="E714" s="173"/>
      <c r="F714" s="174"/>
      <c r="G714" s="175"/>
      <c r="H714" s="175"/>
      <c r="I714" s="176"/>
      <c r="J714" s="185"/>
      <c r="K714" s="176"/>
      <c r="L714" s="178">
        <f t="shared" si="34"/>
        <v>0</v>
      </c>
      <c r="M714" s="232">
        <f t="shared" si="35"/>
        <v>0</v>
      </c>
      <c r="N714" s="235"/>
    </row>
    <row r="715" spans="1:14" ht="15.75" thickBot="1" x14ac:dyDescent="0.3">
      <c r="A715" s="170" t="str">
        <f t="shared" si="33"/>
        <v/>
      </c>
      <c r="B715" s="171"/>
      <c r="C715" s="171"/>
      <c r="D715" s="181"/>
      <c r="E715" s="173"/>
      <c r="F715" s="174"/>
      <c r="G715" s="175"/>
      <c r="H715" s="175"/>
      <c r="I715" s="176"/>
      <c r="J715" s="185"/>
      <c r="K715" s="176"/>
      <c r="L715" s="178">
        <f t="shared" si="34"/>
        <v>0</v>
      </c>
      <c r="M715" s="232">
        <f t="shared" si="35"/>
        <v>0</v>
      </c>
      <c r="N715" s="235"/>
    </row>
    <row r="716" spans="1:14" ht="15.75" thickBot="1" x14ac:dyDescent="0.3">
      <c r="A716" s="170" t="str">
        <f t="shared" si="33"/>
        <v/>
      </c>
      <c r="B716" s="171"/>
      <c r="C716" s="171"/>
      <c r="D716" s="181"/>
      <c r="E716" s="173"/>
      <c r="F716" s="174"/>
      <c r="G716" s="175"/>
      <c r="H716" s="175"/>
      <c r="I716" s="176"/>
      <c r="J716" s="185"/>
      <c r="K716" s="176"/>
      <c r="L716" s="178">
        <f t="shared" si="34"/>
        <v>0</v>
      </c>
      <c r="M716" s="232">
        <f t="shared" si="35"/>
        <v>0</v>
      </c>
      <c r="N716" s="235"/>
    </row>
    <row r="717" spans="1:14" ht="15.75" thickBot="1" x14ac:dyDescent="0.3">
      <c r="A717" s="170" t="str">
        <f t="shared" si="33"/>
        <v/>
      </c>
      <c r="B717" s="171"/>
      <c r="C717" s="171"/>
      <c r="D717" s="181"/>
      <c r="E717" s="173"/>
      <c r="F717" s="174"/>
      <c r="G717" s="175"/>
      <c r="H717" s="175"/>
      <c r="I717" s="176"/>
      <c r="J717" s="185"/>
      <c r="K717" s="176"/>
      <c r="L717" s="178">
        <f t="shared" si="34"/>
        <v>0</v>
      </c>
      <c r="M717" s="232">
        <f t="shared" si="35"/>
        <v>0</v>
      </c>
      <c r="N717" s="235"/>
    </row>
    <row r="718" spans="1:14" ht="15.75" thickBot="1" x14ac:dyDescent="0.3">
      <c r="A718" s="170" t="str">
        <f t="shared" si="33"/>
        <v/>
      </c>
      <c r="B718" s="171"/>
      <c r="C718" s="171"/>
      <c r="D718" s="181"/>
      <c r="E718" s="173"/>
      <c r="F718" s="174"/>
      <c r="G718" s="175"/>
      <c r="H718" s="175"/>
      <c r="I718" s="176"/>
      <c r="J718" s="185"/>
      <c r="K718" s="176"/>
      <c r="L718" s="178">
        <f t="shared" si="34"/>
        <v>0</v>
      </c>
      <c r="M718" s="232">
        <f t="shared" si="35"/>
        <v>0</v>
      </c>
      <c r="N718" s="235"/>
    </row>
    <row r="719" spans="1:14" ht="15.75" thickBot="1" x14ac:dyDescent="0.3">
      <c r="A719" s="170" t="str">
        <f t="shared" si="33"/>
        <v/>
      </c>
      <c r="B719" s="171"/>
      <c r="C719" s="171"/>
      <c r="D719" s="181"/>
      <c r="E719" s="173"/>
      <c r="F719" s="174"/>
      <c r="G719" s="175"/>
      <c r="H719" s="175"/>
      <c r="I719" s="176"/>
      <c r="J719" s="185"/>
      <c r="K719" s="176"/>
      <c r="L719" s="178">
        <f t="shared" si="34"/>
        <v>0</v>
      </c>
      <c r="M719" s="232">
        <f t="shared" si="35"/>
        <v>0</v>
      </c>
      <c r="N719" s="235"/>
    </row>
    <row r="720" spans="1:14" ht="15.75" thickBot="1" x14ac:dyDescent="0.3">
      <c r="A720" s="170" t="str">
        <f t="shared" si="33"/>
        <v/>
      </c>
      <c r="B720" s="171"/>
      <c r="C720" s="171"/>
      <c r="D720" s="181"/>
      <c r="E720" s="173"/>
      <c r="F720" s="174"/>
      <c r="G720" s="175"/>
      <c r="H720" s="175"/>
      <c r="I720" s="176"/>
      <c r="J720" s="185"/>
      <c r="K720" s="176"/>
      <c r="L720" s="178">
        <f t="shared" si="34"/>
        <v>0</v>
      </c>
      <c r="M720" s="232">
        <f t="shared" si="35"/>
        <v>0</v>
      </c>
      <c r="N720" s="235"/>
    </row>
    <row r="721" spans="1:14" ht="15.75" thickBot="1" x14ac:dyDescent="0.3">
      <c r="A721" s="170" t="str">
        <f t="shared" si="33"/>
        <v/>
      </c>
      <c r="B721" s="171"/>
      <c r="C721" s="171"/>
      <c r="D721" s="181"/>
      <c r="E721" s="173"/>
      <c r="F721" s="174"/>
      <c r="G721" s="175"/>
      <c r="H721" s="175"/>
      <c r="I721" s="176"/>
      <c r="J721" s="185"/>
      <c r="K721" s="176"/>
      <c r="L721" s="178">
        <f t="shared" si="34"/>
        <v>0</v>
      </c>
      <c r="M721" s="232">
        <f t="shared" si="35"/>
        <v>0</v>
      </c>
      <c r="N721" s="235"/>
    </row>
    <row r="722" spans="1:14" ht="15.75" thickBot="1" x14ac:dyDescent="0.3">
      <c r="A722" s="170" t="str">
        <f t="shared" si="33"/>
        <v/>
      </c>
      <c r="B722" s="171"/>
      <c r="C722" s="171"/>
      <c r="D722" s="181"/>
      <c r="E722" s="173"/>
      <c r="F722" s="174"/>
      <c r="G722" s="175"/>
      <c r="H722" s="175"/>
      <c r="I722" s="176"/>
      <c r="J722" s="185"/>
      <c r="K722" s="176"/>
      <c r="L722" s="178">
        <f t="shared" si="34"/>
        <v>0</v>
      </c>
      <c r="M722" s="232">
        <f t="shared" si="35"/>
        <v>0</v>
      </c>
      <c r="N722" s="235"/>
    </row>
    <row r="723" spans="1:14" ht="15.75" thickBot="1" x14ac:dyDescent="0.3">
      <c r="A723" s="170" t="str">
        <f t="shared" si="33"/>
        <v/>
      </c>
      <c r="B723" s="171"/>
      <c r="C723" s="171"/>
      <c r="D723" s="181"/>
      <c r="E723" s="173"/>
      <c r="F723" s="174"/>
      <c r="G723" s="175"/>
      <c r="H723" s="175"/>
      <c r="I723" s="176"/>
      <c r="J723" s="185"/>
      <c r="K723" s="176"/>
      <c r="L723" s="178">
        <f t="shared" si="34"/>
        <v>0</v>
      </c>
      <c r="M723" s="232">
        <f t="shared" si="35"/>
        <v>0</v>
      </c>
      <c r="N723" s="235"/>
    </row>
    <row r="724" spans="1:14" ht="15.75" thickBot="1" x14ac:dyDescent="0.3">
      <c r="A724" s="170" t="str">
        <f t="shared" si="33"/>
        <v/>
      </c>
      <c r="B724" s="171"/>
      <c r="C724" s="171"/>
      <c r="D724" s="181"/>
      <c r="E724" s="173"/>
      <c r="F724" s="174"/>
      <c r="G724" s="175"/>
      <c r="H724" s="175"/>
      <c r="I724" s="176"/>
      <c r="J724" s="185"/>
      <c r="K724" s="176"/>
      <c r="L724" s="178">
        <f t="shared" si="34"/>
        <v>0</v>
      </c>
      <c r="M724" s="232">
        <f t="shared" si="35"/>
        <v>0</v>
      </c>
      <c r="N724" s="235"/>
    </row>
    <row r="725" spans="1:14" ht="15.75" thickBot="1" x14ac:dyDescent="0.3">
      <c r="A725" s="170" t="str">
        <f t="shared" si="33"/>
        <v/>
      </c>
      <c r="B725" s="171"/>
      <c r="C725" s="171"/>
      <c r="D725" s="181"/>
      <c r="E725" s="173"/>
      <c r="F725" s="174"/>
      <c r="G725" s="175"/>
      <c r="H725" s="175"/>
      <c r="I725" s="176"/>
      <c r="J725" s="185"/>
      <c r="K725" s="176"/>
      <c r="L725" s="178">
        <f t="shared" si="34"/>
        <v>0</v>
      </c>
      <c r="M725" s="232">
        <f t="shared" si="35"/>
        <v>0</v>
      </c>
      <c r="N725" s="235"/>
    </row>
    <row r="726" spans="1:14" ht="15.75" thickBot="1" x14ac:dyDescent="0.3">
      <c r="A726" s="170" t="str">
        <f t="shared" si="33"/>
        <v/>
      </c>
      <c r="B726" s="171"/>
      <c r="C726" s="171"/>
      <c r="D726" s="181"/>
      <c r="E726" s="173"/>
      <c r="F726" s="174"/>
      <c r="G726" s="175"/>
      <c r="H726" s="175"/>
      <c r="I726" s="176"/>
      <c r="J726" s="185"/>
      <c r="K726" s="176"/>
      <c r="L726" s="178">
        <f t="shared" si="34"/>
        <v>0</v>
      </c>
      <c r="M726" s="232">
        <f t="shared" si="35"/>
        <v>0</v>
      </c>
      <c r="N726" s="235"/>
    </row>
    <row r="727" spans="1:14" ht="15.75" thickBot="1" x14ac:dyDescent="0.3">
      <c r="A727" s="170" t="str">
        <f t="shared" si="33"/>
        <v/>
      </c>
      <c r="B727" s="171"/>
      <c r="C727" s="171"/>
      <c r="D727" s="181"/>
      <c r="E727" s="173"/>
      <c r="F727" s="174"/>
      <c r="G727" s="175"/>
      <c r="H727" s="175"/>
      <c r="I727" s="176"/>
      <c r="J727" s="185"/>
      <c r="K727" s="176"/>
      <c r="L727" s="178">
        <f t="shared" si="34"/>
        <v>0</v>
      </c>
      <c r="M727" s="232">
        <f t="shared" si="35"/>
        <v>0</v>
      </c>
      <c r="N727" s="235"/>
    </row>
    <row r="728" spans="1:14" ht="15.75" thickBot="1" x14ac:dyDescent="0.3">
      <c r="A728" s="170" t="str">
        <f t="shared" si="33"/>
        <v/>
      </c>
      <c r="B728" s="171"/>
      <c r="C728" s="171"/>
      <c r="D728" s="181"/>
      <c r="E728" s="173"/>
      <c r="F728" s="174"/>
      <c r="G728" s="175"/>
      <c r="H728" s="175"/>
      <c r="I728" s="176"/>
      <c r="J728" s="185"/>
      <c r="K728" s="176"/>
      <c r="L728" s="178">
        <f t="shared" si="34"/>
        <v>0</v>
      </c>
      <c r="M728" s="232">
        <f t="shared" si="35"/>
        <v>0</v>
      </c>
      <c r="N728" s="235"/>
    </row>
    <row r="729" spans="1:14" ht="15.75" thickBot="1" x14ac:dyDescent="0.3">
      <c r="A729" s="170" t="str">
        <f t="shared" si="33"/>
        <v/>
      </c>
      <c r="B729" s="171"/>
      <c r="C729" s="171"/>
      <c r="D729" s="181"/>
      <c r="E729" s="173"/>
      <c r="F729" s="174"/>
      <c r="G729" s="175"/>
      <c r="H729" s="175"/>
      <c r="I729" s="176"/>
      <c r="J729" s="185"/>
      <c r="K729" s="176"/>
      <c r="L729" s="178">
        <f t="shared" si="34"/>
        <v>0</v>
      </c>
      <c r="M729" s="232">
        <f t="shared" si="35"/>
        <v>0</v>
      </c>
      <c r="N729" s="235"/>
    </row>
    <row r="730" spans="1:14" ht="15.75" thickBot="1" x14ac:dyDescent="0.3">
      <c r="A730" s="170" t="str">
        <f t="shared" si="33"/>
        <v/>
      </c>
      <c r="B730" s="171"/>
      <c r="C730" s="171"/>
      <c r="D730" s="181"/>
      <c r="E730" s="173"/>
      <c r="F730" s="174"/>
      <c r="G730" s="175"/>
      <c r="H730" s="175"/>
      <c r="I730" s="176"/>
      <c r="J730" s="185"/>
      <c r="K730" s="176"/>
      <c r="L730" s="178">
        <f t="shared" si="34"/>
        <v>0</v>
      </c>
      <c r="M730" s="232">
        <f t="shared" si="35"/>
        <v>0</v>
      </c>
      <c r="N730" s="235"/>
    </row>
    <row r="731" spans="1:14" ht="15.75" thickBot="1" x14ac:dyDescent="0.3">
      <c r="A731" s="170" t="str">
        <f t="shared" si="33"/>
        <v/>
      </c>
      <c r="B731" s="171"/>
      <c r="C731" s="171"/>
      <c r="D731" s="181"/>
      <c r="E731" s="173"/>
      <c r="F731" s="174"/>
      <c r="G731" s="175"/>
      <c r="H731" s="175"/>
      <c r="I731" s="176"/>
      <c r="J731" s="185"/>
      <c r="K731" s="176"/>
      <c r="L731" s="178">
        <f t="shared" si="34"/>
        <v>0</v>
      </c>
      <c r="M731" s="232">
        <f t="shared" si="35"/>
        <v>0</v>
      </c>
      <c r="N731" s="235"/>
    </row>
    <row r="732" spans="1:14" ht="15.75" thickBot="1" x14ac:dyDescent="0.3">
      <c r="A732" s="170" t="str">
        <f t="shared" si="33"/>
        <v/>
      </c>
      <c r="B732" s="171"/>
      <c r="C732" s="171"/>
      <c r="D732" s="181"/>
      <c r="E732" s="173"/>
      <c r="F732" s="174"/>
      <c r="G732" s="175"/>
      <c r="H732" s="175"/>
      <c r="I732" s="176"/>
      <c r="J732" s="185"/>
      <c r="K732" s="176"/>
      <c r="L732" s="178">
        <f t="shared" si="34"/>
        <v>0</v>
      </c>
      <c r="M732" s="232">
        <f t="shared" si="35"/>
        <v>0</v>
      </c>
      <c r="N732" s="235"/>
    </row>
    <row r="733" spans="1:14" ht="15.75" thickBot="1" x14ac:dyDescent="0.3">
      <c r="A733" s="170" t="str">
        <f t="shared" si="33"/>
        <v/>
      </c>
      <c r="B733" s="171"/>
      <c r="C733" s="171"/>
      <c r="D733" s="181"/>
      <c r="E733" s="173"/>
      <c r="F733" s="174"/>
      <c r="G733" s="175"/>
      <c r="H733" s="175"/>
      <c r="I733" s="176"/>
      <c r="J733" s="185"/>
      <c r="K733" s="176"/>
      <c r="L733" s="178">
        <f t="shared" si="34"/>
        <v>0</v>
      </c>
      <c r="M733" s="232">
        <f t="shared" si="35"/>
        <v>0</v>
      </c>
      <c r="N733" s="235"/>
    </row>
    <row r="734" spans="1:14" ht="15.75" thickBot="1" x14ac:dyDescent="0.3">
      <c r="A734" s="170" t="str">
        <f t="shared" si="33"/>
        <v/>
      </c>
      <c r="B734" s="171"/>
      <c r="C734" s="171"/>
      <c r="D734" s="181"/>
      <c r="E734" s="173"/>
      <c r="F734" s="174"/>
      <c r="G734" s="175"/>
      <c r="H734" s="175"/>
      <c r="I734" s="176"/>
      <c r="J734" s="185"/>
      <c r="K734" s="176"/>
      <c r="L734" s="178">
        <f t="shared" si="34"/>
        <v>0</v>
      </c>
      <c r="M734" s="232">
        <f t="shared" si="35"/>
        <v>0</v>
      </c>
      <c r="N734" s="235"/>
    </row>
    <row r="735" spans="1:14" ht="15.75" thickBot="1" x14ac:dyDescent="0.3">
      <c r="A735" s="170" t="str">
        <f t="shared" si="33"/>
        <v/>
      </c>
      <c r="B735" s="171"/>
      <c r="C735" s="171"/>
      <c r="D735" s="181"/>
      <c r="E735" s="173"/>
      <c r="F735" s="174"/>
      <c r="G735" s="175"/>
      <c r="H735" s="175"/>
      <c r="I735" s="176"/>
      <c r="J735" s="185"/>
      <c r="K735" s="176"/>
      <c r="L735" s="178">
        <f t="shared" si="34"/>
        <v>0</v>
      </c>
      <c r="M735" s="232">
        <f t="shared" si="35"/>
        <v>0</v>
      </c>
      <c r="N735" s="235"/>
    </row>
    <row r="736" spans="1:14" ht="15.75" thickBot="1" x14ac:dyDescent="0.3">
      <c r="A736" s="170" t="str">
        <f t="shared" si="33"/>
        <v/>
      </c>
      <c r="B736" s="171"/>
      <c r="C736" s="171"/>
      <c r="D736" s="181"/>
      <c r="E736" s="173"/>
      <c r="F736" s="174"/>
      <c r="G736" s="175"/>
      <c r="H736" s="175"/>
      <c r="I736" s="176"/>
      <c r="J736" s="185"/>
      <c r="K736" s="176"/>
      <c r="L736" s="178">
        <f t="shared" si="34"/>
        <v>0</v>
      </c>
      <c r="M736" s="232">
        <f t="shared" si="35"/>
        <v>0</v>
      </c>
      <c r="N736" s="235"/>
    </row>
    <row r="737" spans="1:14" ht="15.75" thickBot="1" x14ac:dyDescent="0.3">
      <c r="A737" s="170" t="str">
        <f t="shared" si="33"/>
        <v/>
      </c>
      <c r="B737" s="171"/>
      <c r="C737" s="171"/>
      <c r="D737" s="181"/>
      <c r="E737" s="173"/>
      <c r="F737" s="174"/>
      <c r="G737" s="175"/>
      <c r="H737" s="175"/>
      <c r="I737" s="176"/>
      <c r="J737" s="185"/>
      <c r="K737" s="176"/>
      <c r="L737" s="178">
        <f t="shared" si="34"/>
        <v>0</v>
      </c>
      <c r="M737" s="232">
        <f t="shared" si="35"/>
        <v>0</v>
      </c>
      <c r="N737" s="235"/>
    </row>
    <row r="738" spans="1:14" ht="15.75" thickBot="1" x14ac:dyDescent="0.3">
      <c r="A738" s="170" t="str">
        <f t="shared" si="33"/>
        <v/>
      </c>
      <c r="B738" s="171"/>
      <c r="C738" s="171"/>
      <c r="D738" s="181"/>
      <c r="E738" s="173"/>
      <c r="F738" s="174"/>
      <c r="G738" s="175"/>
      <c r="H738" s="175"/>
      <c r="I738" s="176"/>
      <c r="J738" s="185"/>
      <c r="K738" s="176"/>
      <c r="L738" s="178">
        <f t="shared" si="34"/>
        <v>0</v>
      </c>
      <c r="M738" s="232">
        <f t="shared" si="35"/>
        <v>0</v>
      </c>
      <c r="N738" s="235"/>
    </row>
    <row r="739" spans="1:14" ht="15.75" thickBot="1" x14ac:dyDescent="0.3">
      <c r="A739" s="170" t="str">
        <f t="shared" si="33"/>
        <v/>
      </c>
      <c r="B739" s="171"/>
      <c r="C739" s="171"/>
      <c r="D739" s="181"/>
      <c r="E739" s="173"/>
      <c r="F739" s="174"/>
      <c r="G739" s="175"/>
      <c r="H739" s="175"/>
      <c r="I739" s="176"/>
      <c r="J739" s="185"/>
      <c r="K739" s="176"/>
      <c r="L739" s="178">
        <f t="shared" si="34"/>
        <v>0</v>
      </c>
      <c r="M739" s="232">
        <f t="shared" si="35"/>
        <v>0</v>
      </c>
      <c r="N739" s="235"/>
    </row>
    <row r="740" spans="1:14" ht="15.75" thickBot="1" x14ac:dyDescent="0.3">
      <c r="A740" s="170" t="str">
        <f t="shared" si="33"/>
        <v/>
      </c>
      <c r="B740" s="171"/>
      <c r="C740" s="171"/>
      <c r="D740" s="181"/>
      <c r="E740" s="173"/>
      <c r="F740" s="174"/>
      <c r="G740" s="175"/>
      <c r="H740" s="175"/>
      <c r="I740" s="176"/>
      <c r="J740" s="185"/>
      <c r="K740" s="176"/>
      <c r="L740" s="178">
        <f t="shared" si="34"/>
        <v>0</v>
      </c>
      <c r="M740" s="232">
        <f t="shared" si="35"/>
        <v>0</v>
      </c>
      <c r="N740" s="235"/>
    </row>
    <row r="741" spans="1:14" ht="15.75" thickBot="1" x14ac:dyDescent="0.3">
      <c r="A741" s="170" t="str">
        <f t="shared" si="33"/>
        <v/>
      </c>
      <c r="B741" s="171"/>
      <c r="C741" s="171"/>
      <c r="D741" s="181"/>
      <c r="E741" s="173"/>
      <c r="F741" s="174"/>
      <c r="G741" s="175"/>
      <c r="H741" s="175"/>
      <c r="I741" s="176"/>
      <c r="J741" s="185"/>
      <c r="K741" s="176"/>
      <c r="L741" s="178">
        <f t="shared" si="34"/>
        <v>0</v>
      </c>
      <c r="M741" s="232">
        <f t="shared" si="35"/>
        <v>0</v>
      </c>
      <c r="N741" s="235"/>
    </row>
    <row r="742" spans="1:14" ht="15.75" thickBot="1" x14ac:dyDescent="0.3">
      <c r="A742" s="170" t="str">
        <f t="shared" si="33"/>
        <v/>
      </c>
      <c r="B742" s="171"/>
      <c r="C742" s="171"/>
      <c r="D742" s="181"/>
      <c r="E742" s="173"/>
      <c r="F742" s="174"/>
      <c r="G742" s="175"/>
      <c r="H742" s="175"/>
      <c r="I742" s="176"/>
      <c r="J742" s="185"/>
      <c r="K742" s="176"/>
      <c r="L742" s="178">
        <f t="shared" si="34"/>
        <v>0</v>
      </c>
      <c r="M742" s="232">
        <f t="shared" si="35"/>
        <v>0</v>
      </c>
      <c r="N742" s="235"/>
    </row>
    <row r="743" spans="1:14" ht="15.75" thickBot="1" x14ac:dyDescent="0.3">
      <c r="A743" s="170" t="str">
        <f t="shared" si="33"/>
        <v/>
      </c>
      <c r="B743" s="171"/>
      <c r="C743" s="171"/>
      <c r="D743" s="181"/>
      <c r="E743" s="173"/>
      <c r="F743" s="174"/>
      <c r="G743" s="175"/>
      <c r="H743" s="175"/>
      <c r="I743" s="176"/>
      <c r="J743" s="185"/>
      <c r="K743" s="176"/>
      <c r="L743" s="178">
        <f t="shared" si="34"/>
        <v>0</v>
      </c>
      <c r="M743" s="232">
        <f t="shared" si="35"/>
        <v>0</v>
      </c>
      <c r="N743" s="235"/>
    </row>
    <row r="744" spans="1:14" ht="15.75" thickBot="1" x14ac:dyDescent="0.3">
      <c r="A744" s="170" t="str">
        <f t="shared" si="33"/>
        <v/>
      </c>
      <c r="B744" s="171"/>
      <c r="C744" s="171"/>
      <c r="D744" s="181"/>
      <c r="E744" s="173"/>
      <c r="F744" s="174"/>
      <c r="G744" s="175"/>
      <c r="H744" s="175"/>
      <c r="I744" s="176"/>
      <c r="J744" s="185"/>
      <c r="K744" s="176"/>
      <c r="L744" s="178">
        <f t="shared" si="34"/>
        <v>0</v>
      </c>
      <c r="M744" s="232">
        <f t="shared" si="35"/>
        <v>0</v>
      </c>
      <c r="N744" s="235"/>
    </row>
    <row r="745" spans="1:14" ht="15.75" thickBot="1" x14ac:dyDescent="0.3">
      <c r="A745" s="170" t="str">
        <f t="shared" si="33"/>
        <v/>
      </c>
      <c r="B745" s="171"/>
      <c r="C745" s="171"/>
      <c r="D745" s="181"/>
      <c r="E745" s="173"/>
      <c r="F745" s="174"/>
      <c r="G745" s="175"/>
      <c r="H745" s="175"/>
      <c r="I745" s="176"/>
      <c r="J745" s="185"/>
      <c r="K745" s="176"/>
      <c r="L745" s="178">
        <f t="shared" si="34"/>
        <v>0</v>
      </c>
      <c r="M745" s="232">
        <f t="shared" si="35"/>
        <v>0</v>
      </c>
      <c r="N745" s="235"/>
    </row>
    <row r="746" spans="1:14" ht="15.75" thickBot="1" x14ac:dyDescent="0.3">
      <c r="A746" s="170" t="str">
        <f t="shared" si="33"/>
        <v/>
      </c>
      <c r="B746" s="171"/>
      <c r="C746" s="171"/>
      <c r="D746" s="181"/>
      <c r="E746" s="173"/>
      <c r="F746" s="174"/>
      <c r="G746" s="175"/>
      <c r="H746" s="175"/>
      <c r="I746" s="176"/>
      <c r="J746" s="185"/>
      <c r="K746" s="176"/>
      <c r="L746" s="178">
        <f t="shared" si="34"/>
        <v>0</v>
      </c>
      <c r="M746" s="232">
        <f t="shared" si="35"/>
        <v>0</v>
      </c>
      <c r="N746" s="235"/>
    </row>
    <row r="747" spans="1:14" ht="15.75" thickBot="1" x14ac:dyDescent="0.3">
      <c r="A747" s="170" t="str">
        <f t="shared" si="33"/>
        <v/>
      </c>
      <c r="B747" s="171"/>
      <c r="C747" s="171"/>
      <c r="D747" s="181"/>
      <c r="E747" s="173"/>
      <c r="F747" s="174"/>
      <c r="G747" s="175"/>
      <c r="H747" s="175"/>
      <c r="I747" s="176"/>
      <c r="J747" s="185"/>
      <c r="K747" s="176"/>
      <c r="L747" s="178">
        <f t="shared" si="34"/>
        <v>0</v>
      </c>
      <c r="M747" s="232">
        <f t="shared" si="35"/>
        <v>0</v>
      </c>
      <c r="N747" s="235"/>
    </row>
    <row r="748" spans="1:14" ht="15.75" thickBot="1" x14ac:dyDescent="0.3">
      <c r="A748" s="170" t="str">
        <f t="shared" si="33"/>
        <v/>
      </c>
      <c r="B748" s="171"/>
      <c r="C748" s="171"/>
      <c r="D748" s="181"/>
      <c r="E748" s="173"/>
      <c r="F748" s="174"/>
      <c r="G748" s="175"/>
      <c r="H748" s="175"/>
      <c r="I748" s="176"/>
      <c r="J748" s="185"/>
      <c r="K748" s="176"/>
      <c r="L748" s="178">
        <f t="shared" si="34"/>
        <v>0</v>
      </c>
      <c r="M748" s="232">
        <f t="shared" si="35"/>
        <v>0</v>
      </c>
      <c r="N748" s="235"/>
    </row>
    <row r="749" spans="1:14" ht="15.75" thickBot="1" x14ac:dyDescent="0.3">
      <c r="A749" s="170" t="str">
        <f t="shared" si="33"/>
        <v/>
      </c>
      <c r="B749" s="171"/>
      <c r="C749" s="171"/>
      <c r="D749" s="181"/>
      <c r="E749" s="173"/>
      <c r="F749" s="174"/>
      <c r="G749" s="175"/>
      <c r="H749" s="175"/>
      <c r="I749" s="176"/>
      <c r="J749" s="185"/>
      <c r="K749" s="176"/>
      <c r="L749" s="178">
        <f t="shared" si="34"/>
        <v>0</v>
      </c>
      <c r="M749" s="232">
        <f t="shared" si="35"/>
        <v>0</v>
      </c>
      <c r="N749" s="235"/>
    </row>
    <row r="750" spans="1:14" ht="15.75" thickBot="1" x14ac:dyDescent="0.3">
      <c r="A750" s="170" t="str">
        <f t="shared" si="33"/>
        <v/>
      </c>
      <c r="B750" s="171"/>
      <c r="C750" s="171"/>
      <c r="D750" s="181"/>
      <c r="E750" s="173"/>
      <c r="F750" s="174"/>
      <c r="G750" s="175"/>
      <c r="H750" s="175"/>
      <c r="I750" s="176"/>
      <c r="J750" s="185"/>
      <c r="K750" s="176"/>
      <c r="L750" s="178">
        <f t="shared" si="34"/>
        <v>0</v>
      </c>
      <c r="M750" s="232">
        <f t="shared" si="35"/>
        <v>0</v>
      </c>
      <c r="N750" s="235"/>
    </row>
    <row r="751" spans="1:14" ht="15.75" thickBot="1" x14ac:dyDescent="0.3">
      <c r="A751" s="170" t="str">
        <f t="shared" si="33"/>
        <v/>
      </c>
      <c r="B751" s="171"/>
      <c r="C751" s="171"/>
      <c r="D751" s="181"/>
      <c r="E751" s="173"/>
      <c r="F751" s="174"/>
      <c r="G751" s="175"/>
      <c r="H751" s="175"/>
      <c r="I751" s="176"/>
      <c r="J751" s="185"/>
      <c r="K751" s="176"/>
      <c r="L751" s="178">
        <f t="shared" si="34"/>
        <v>0</v>
      </c>
      <c r="M751" s="232">
        <f t="shared" si="35"/>
        <v>0</v>
      </c>
      <c r="N751" s="235"/>
    </row>
    <row r="752" spans="1:14" ht="15.75" thickBot="1" x14ac:dyDescent="0.3">
      <c r="A752" s="170" t="str">
        <f t="shared" si="33"/>
        <v/>
      </c>
      <c r="B752" s="171"/>
      <c r="C752" s="171"/>
      <c r="D752" s="181"/>
      <c r="E752" s="173"/>
      <c r="F752" s="174"/>
      <c r="G752" s="175"/>
      <c r="H752" s="175"/>
      <c r="I752" s="176"/>
      <c r="J752" s="185"/>
      <c r="K752" s="176"/>
      <c r="L752" s="178">
        <f t="shared" si="34"/>
        <v>0</v>
      </c>
      <c r="M752" s="232">
        <f t="shared" si="35"/>
        <v>0</v>
      </c>
      <c r="N752" s="235"/>
    </row>
    <row r="753" spans="1:14" ht="15.75" thickBot="1" x14ac:dyDescent="0.3">
      <c r="A753" s="170" t="str">
        <f t="shared" ref="A753:A816" si="36">IF(F753 = "", "", IF(F753 = "53", "TAS", "TAS ICM"))</f>
        <v/>
      </c>
      <c r="B753" s="171"/>
      <c r="C753" s="171"/>
      <c r="D753" s="181"/>
      <c r="E753" s="173"/>
      <c r="F753" s="174"/>
      <c r="G753" s="175"/>
      <c r="H753" s="175"/>
      <c r="I753" s="176"/>
      <c r="J753" s="185"/>
      <c r="K753" s="176"/>
      <c r="L753" s="178">
        <f t="shared" ref="L753:L816" si="37">MAX(0, J753 - K753)</f>
        <v>0</v>
      </c>
      <c r="M753" s="232">
        <f t="shared" ref="M753:M816" si="38">L753</f>
        <v>0</v>
      </c>
      <c r="N753" s="235"/>
    </row>
    <row r="754" spans="1:14" ht="15.75" thickBot="1" x14ac:dyDescent="0.3">
      <c r="A754" s="170" t="str">
        <f t="shared" si="36"/>
        <v/>
      </c>
      <c r="B754" s="171"/>
      <c r="C754" s="171"/>
      <c r="D754" s="181"/>
      <c r="E754" s="173"/>
      <c r="F754" s="174"/>
      <c r="G754" s="175"/>
      <c r="H754" s="175"/>
      <c r="I754" s="176"/>
      <c r="J754" s="185"/>
      <c r="K754" s="176"/>
      <c r="L754" s="178">
        <f t="shared" si="37"/>
        <v>0</v>
      </c>
      <c r="M754" s="232">
        <f t="shared" si="38"/>
        <v>0</v>
      </c>
      <c r="N754" s="235"/>
    </row>
    <row r="755" spans="1:14" ht="15.75" thickBot="1" x14ac:dyDescent="0.3">
      <c r="A755" s="170" t="str">
        <f t="shared" si="36"/>
        <v/>
      </c>
      <c r="B755" s="171"/>
      <c r="C755" s="171"/>
      <c r="D755" s="181"/>
      <c r="E755" s="173"/>
      <c r="F755" s="174"/>
      <c r="G755" s="175"/>
      <c r="H755" s="175"/>
      <c r="I755" s="176"/>
      <c r="J755" s="185"/>
      <c r="K755" s="176"/>
      <c r="L755" s="178">
        <f t="shared" si="37"/>
        <v>0</v>
      </c>
      <c r="M755" s="232">
        <f t="shared" si="38"/>
        <v>0</v>
      </c>
      <c r="N755" s="235"/>
    </row>
    <row r="756" spans="1:14" ht="15.75" thickBot="1" x14ac:dyDescent="0.3">
      <c r="A756" s="170" t="str">
        <f t="shared" si="36"/>
        <v/>
      </c>
      <c r="B756" s="171"/>
      <c r="C756" s="171"/>
      <c r="D756" s="181"/>
      <c r="E756" s="173"/>
      <c r="F756" s="174"/>
      <c r="G756" s="175"/>
      <c r="H756" s="175"/>
      <c r="I756" s="176"/>
      <c r="J756" s="185"/>
      <c r="K756" s="176"/>
      <c r="L756" s="178">
        <f t="shared" si="37"/>
        <v>0</v>
      </c>
      <c r="M756" s="232">
        <f t="shared" si="38"/>
        <v>0</v>
      </c>
      <c r="N756" s="235"/>
    </row>
    <row r="757" spans="1:14" ht="15.75" thickBot="1" x14ac:dyDescent="0.3">
      <c r="A757" s="170" t="str">
        <f t="shared" si="36"/>
        <v/>
      </c>
      <c r="B757" s="171"/>
      <c r="C757" s="171"/>
      <c r="D757" s="181"/>
      <c r="E757" s="173"/>
      <c r="F757" s="174"/>
      <c r="G757" s="175"/>
      <c r="H757" s="175"/>
      <c r="I757" s="176"/>
      <c r="J757" s="185"/>
      <c r="K757" s="176"/>
      <c r="L757" s="178">
        <f t="shared" si="37"/>
        <v>0</v>
      </c>
      <c r="M757" s="232">
        <f t="shared" si="38"/>
        <v>0</v>
      </c>
      <c r="N757" s="235"/>
    </row>
    <row r="758" spans="1:14" ht="15.75" thickBot="1" x14ac:dyDescent="0.3">
      <c r="A758" s="170" t="str">
        <f t="shared" si="36"/>
        <v/>
      </c>
      <c r="B758" s="171"/>
      <c r="C758" s="171"/>
      <c r="D758" s="181"/>
      <c r="E758" s="173"/>
      <c r="F758" s="174"/>
      <c r="G758" s="175"/>
      <c r="H758" s="175"/>
      <c r="I758" s="176"/>
      <c r="J758" s="185"/>
      <c r="K758" s="176"/>
      <c r="L758" s="178">
        <f t="shared" si="37"/>
        <v>0</v>
      </c>
      <c r="M758" s="232">
        <f t="shared" si="38"/>
        <v>0</v>
      </c>
      <c r="N758" s="235"/>
    </row>
    <row r="759" spans="1:14" ht="15.75" thickBot="1" x14ac:dyDescent="0.3">
      <c r="A759" s="170" t="str">
        <f t="shared" si="36"/>
        <v/>
      </c>
      <c r="B759" s="171"/>
      <c r="C759" s="171"/>
      <c r="D759" s="181"/>
      <c r="E759" s="173"/>
      <c r="F759" s="174"/>
      <c r="G759" s="175"/>
      <c r="H759" s="175"/>
      <c r="I759" s="176"/>
      <c r="J759" s="185"/>
      <c r="K759" s="176"/>
      <c r="L759" s="178">
        <f t="shared" si="37"/>
        <v>0</v>
      </c>
      <c r="M759" s="232">
        <f t="shared" si="38"/>
        <v>0</v>
      </c>
      <c r="N759" s="235"/>
    </row>
    <row r="760" spans="1:14" ht="15.75" thickBot="1" x14ac:dyDescent="0.3">
      <c r="A760" s="170" t="str">
        <f t="shared" si="36"/>
        <v/>
      </c>
      <c r="B760" s="171"/>
      <c r="C760" s="171"/>
      <c r="D760" s="181"/>
      <c r="E760" s="173"/>
      <c r="F760" s="174"/>
      <c r="G760" s="175"/>
      <c r="H760" s="175"/>
      <c r="I760" s="176"/>
      <c r="J760" s="185"/>
      <c r="K760" s="176"/>
      <c r="L760" s="178">
        <f t="shared" si="37"/>
        <v>0</v>
      </c>
      <c r="M760" s="232">
        <f t="shared" si="38"/>
        <v>0</v>
      </c>
      <c r="N760" s="235"/>
    </row>
    <row r="761" spans="1:14" ht="15.75" thickBot="1" x14ac:dyDescent="0.3">
      <c r="A761" s="170" t="str">
        <f t="shared" si="36"/>
        <v/>
      </c>
      <c r="B761" s="171"/>
      <c r="C761" s="171"/>
      <c r="D761" s="181"/>
      <c r="E761" s="173"/>
      <c r="F761" s="174"/>
      <c r="G761" s="175"/>
      <c r="H761" s="175"/>
      <c r="I761" s="176"/>
      <c r="J761" s="185"/>
      <c r="K761" s="176"/>
      <c r="L761" s="178">
        <f t="shared" si="37"/>
        <v>0</v>
      </c>
      <c r="M761" s="232">
        <f t="shared" si="38"/>
        <v>0</v>
      </c>
      <c r="N761" s="235"/>
    </row>
    <row r="762" spans="1:14" ht="15.75" thickBot="1" x14ac:dyDescent="0.3">
      <c r="A762" s="170" t="str">
        <f t="shared" si="36"/>
        <v/>
      </c>
      <c r="B762" s="171"/>
      <c r="C762" s="171"/>
      <c r="D762" s="181"/>
      <c r="E762" s="173"/>
      <c r="F762" s="174"/>
      <c r="G762" s="175"/>
      <c r="H762" s="175"/>
      <c r="I762" s="176"/>
      <c r="J762" s="185"/>
      <c r="K762" s="176"/>
      <c r="L762" s="178">
        <f t="shared" si="37"/>
        <v>0</v>
      </c>
      <c r="M762" s="232">
        <f t="shared" si="38"/>
        <v>0</v>
      </c>
      <c r="N762" s="235"/>
    </row>
    <row r="763" spans="1:14" ht="15.75" thickBot="1" x14ac:dyDescent="0.3">
      <c r="A763" s="170" t="str">
        <f t="shared" si="36"/>
        <v/>
      </c>
      <c r="B763" s="171"/>
      <c r="C763" s="171"/>
      <c r="D763" s="181"/>
      <c r="E763" s="173"/>
      <c r="F763" s="174"/>
      <c r="G763" s="175"/>
      <c r="H763" s="175"/>
      <c r="I763" s="176"/>
      <c r="J763" s="185"/>
      <c r="K763" s="176"/>
      <c r="L763" s="178">
        <f t="shared" si="37"/>
        <v>0</v>
      </c>
      <c r="M763" s="232">
        <f t="shared" si="38"/>
        <v>0</v>
      </c>
      <c r="N763" s="235"/>
    </row>
    <row r="764" spans="1:14" ht="15.75" thickBot="1" x14ac:dyDescent="0.3">
      <c r="A764" s="170" t="str">
        <f t="shared" si="36"/>
        <v/>
      </c>
      <c r="B764" s="171"/>
      <c r="C764" s="171"/>
      <c r="D764" s="181"/>
      <c r="E764" s="173"/>
      <c r="F764" s="174"/>
      <c r="G764" s="175"/>
      <c r="H764" s="175"/>
      <c r="I764" s="176"/>
      <c r="J764" s="185"/>
      <c r="K764" s="176"/>
      <c r="L764" s="178">
        <f t="shared" si="37"/>
        <v>0</v>
      </c>
      <c r="M764" s="232">
        <f t="shared" si="38"/>
        <v>0</v>
      </c>
      <c r="N764" s="235"/>
    </row>
    <row r="765" spans="1:14" ht="15.75" thickBot="1" x14ac:dyDescent="0.3">
      <c r="A765" s="170" t="str">
        <f t="shared" si="36"/>
        <v/>
      </c>
      <c r="B765" s="171"/>
      <c r="C765" s="171"/>
      <c r="D765" s="181"/>
      <c r="E765" s="173"/>
      <c r="F765" s="174"/>
      <c r="G765" s="175"/>
      <c r="H765" s="175"/>
      <c r="I765" s="176"/>
      <c r="J765" s="185"/>
      <c r="K765" s="176"/>
      <c r="L765" s="178">
        <f t="shared" si="37"/>
        <v>0</v>
      </c>
      <c r="M765" s="232">
        <f t="shared" si="38"/>
        <v>0</v>
      </c>
      <c r="N765" s="235"/>
    </row>
    <row r="766" spans="1:14" ht="15.75" thickBot="1" x14ac:dyDescent="0.3">
      <c r="A766" s="170" t="str">
        <f t="shared" si="36"/>
        <v/>
      </c>
      <c r="B766" s="171"/>
      <c r="C766" s="171"/>
      <c r="D766" s="181"/>
      <c r="E766" s="173"/>
      <c r="F766" s="174"/>
      <c r="G766" s="175"/>
      <c r="H766" s="175"/>
      <c r="I766" s="176"/>
      <c r="J766" s="185"/>
      <c r="K766" s="176"/>
      <c r="L766" s="178">
        <f t="shared" si="37"/>
        <v>0</v>
      </c>
      <c r="M766" s="232">
        <f t="shared" si="38"/>
        <v>0</v>
      </c>
      <c r="N766" s="235"/>
    </row>
    <row r="767" spans="1:14" ht="15.75" thickBot="1" x14ac:dyDescent="0.3">
      <c r="A767" s="170" t="str">
        <f t="shared" si="36"/>
        <v/>
      </c>
      <c r="B767" s="171"/>
      <c r="C767" s="171"/>
      <c r="D767" s="181"/>
      <c r="E767" s="173"/>
      <c r="F767" s="174"/>
      <c r="G767" s="175"/>
      <c r="H767" s="175"/>
      <c r="I767" s="176"/>
      <c r="J767" s="185"/>
      <c r="K767" s="176"/>
      <c r="L767" s="178">
        <f t="shared" si="37"/>
        <v>0</v>
      </c>
      <c r="M767" s="232">
        <f t="shared" si="38"/>
        <v>0</v>
      </c>
      <c r="N767" s="235"/>
    </row>
    <row r="768" spans="1:14" ht="15.75" thickBot="1" x14ac:dyDescent="0.3">
      <c r="A768" s="170" t="str">
        <f t="shared" si="36"/>
        <v/>
      </c>
      <c r="B768" s="171"/>
      <c r="C768" s="171"/>
      <c r="D768" s="181"/>
      <c r="E768" s="173"/>
      <c r="F768" s="174"/>
      <c r="G768" s="175"/>
      <c r="H768" s="175"/>
      <c r="I768" s="176"/>
      <c r="J768" s="185"/>
      <c r="K768" s="176"/>
      <c r="L768" s="178">
        <f t="shared" si="37"/>
        <v>0</v>
      </c>
      <c r="M768" s="232">
        <f t="shared" si="38"/>
        <v>0</v>
      </c>
      <c r="N768" s="235"/>
    </row>
    <row r="769" spans="1:14" ht="15.75" thickBot="1" x14ac:dyDescent="0.3">
      <c r="A769" s="170" t="str">
        <f t="shared" si="36"/>
        <v/>
      </c>
      <c r="B769" s="171"/>
      <c r="C769" s="171"/>
      <c r="D769" s="181"/>
      <c r="E769" s="173"/>
      <c r="F769" s="174"/>
      <c r="G769" s="175"/>
      <c r="H769" s="175"/>
      <c r="I769" s="176"/>
      <c r="J769" s="185"/>
      <c r="K769" s="176"/>
      <c r="L769" s="178">
        <f t="shared" si="37"/>
        <v>0</v>
      </c>
      <c r="M769" s="232">
        <f t="shared" si="38"/>
        <v>0</v>
      </c>
      <c r="N769" s="235"/>
    </row>
    <row r="770" spans="1:14" ht="15.75" thickBot="1" x14ac:dyDescent="0.3">
      <c r="A770" s="170" t="str">
        <f t="shared" si="36"/>
        <v/>
      </c>
      <c r="B770" s="171"/>
      <c r="C770" s="171"/>
      <c r="D770" s="181"/>
      <c r="E770" s="173"/>
      <c r="F770" s="174"/>
      <c r="G770" s="175"/>
      <c r="H770" s="175"/>
      <c r="I770" s="176"/>
      <c r="J770" s="185"/>
      <c r="K770" s="176"/>
      <c r="L770" s="178">
        <f t="shared" si="37"/>
        <v>0</v>
      </c>
      <c r="M770" s="232">
        <f t="shared" si="38"/>
        <v>0</v>
      </c>
      <c r="N770" s="235"/>
    </row>
    <row r="771" spans="1:14" ht="15.75" thickBot="1" x14ac:dyDescent="0.3">
      <c r="A771" s="170" t="str">
        <f t="shared" si="36"/>
        <v/>
      </c>
      <c r="B771" s="171"/>
      <c r="C771" s="171"/>
      <c r="D771" s="181"/>
      <c r="E771" s="173"/>
      <c r="F771" s="174"/>
      <c r="G771" s="175"/>
      <c r="H771" s="175"/>
      <c r="I771" s="176"/>
      <c r="J771" s="185"/>
      <c r="K771" s="176"/>
      <c r="L771" s="178">
        <f t="shared" si="37"/>
        <v>0</v>
      </c>
      <c r="M771" s="232">
        <f t="shared" si="38"/>
        <v>0</v>
      </c>
      <c r="N771" s="235"/>
    </row>
    <row r="772" spans="1:14" ht="15.75" thickBot="1" x14ac:dyDescent="0.3">
      <c r="A772" s="170" t="str">
        <f t="shared" si="36"/>
        <v/>
      </c>
      <c r="B772" s="171"/>
      <c r="C772" s="171"/>
      <c r="D772" s="181"/>
      <c r="E772" s="173"/>
      <c r="F772" s="174"/>
      <c r="G772" s="175"/>
      <c r="H772" s="175"/>
      <c r="I772" s="176"/>
      <c r="J772" s="185"/>
      <c r="K772" s="176"/>
      <c r="L772" s="178">
        <f t="shared" si="37"/>
        <v>0</v>
      </c>
      <c r="M772" s="232">
        <f t="shared" si="38"/>
        <v>0</v>
      </c>
      <c r="N772" s="235"/>
    </row>
    <row r="773" spans="1:14" ht="15.75" thickBot="1" x14ac:dyDescent="0.3">
      <c r="A773" s="170" t="str">
        <f t="shared" si="36"/>
        <v/>
      </c>
      <c r="B773" s="171"/>
      <c r="C773" s="171"/>
      <c r="D773" s="181"/>
      <c r="E773" s="173"/>
      <c r="F773" s="174"/>
      <c r="G773" s="175"/>
      <c r="H773" s="175"/>
      <c r="I773" s="176"/>
      <c r="J773" s="185"/>
      <c r="K773" s="176"/>
      <c r="L773" s="178">
        <f t="shared" si="37"/>
        <v>0</v>
      </c>
      <c r="M773" s="232">
        <f t="shared" si="38"/>
        <v>0</v>
      </c>
      <c r="N773" s="235"/>
    </row>
    <row r="774" spans="1:14" ht="15.75" thickBot="1" x14ac:dyDescent="0.3">
      <c r="A774" s="170" t="str">
        <f t="shared" si="36"/>
        <v/>
      </c>
      <c r="B774" s="171"/>
      <c r="C774" s="171"/>
      <c r="D774" s="181"/>
      <c r="E774" s="173"/>
      <c r="F774" s="174"/>
      <c r="G774" s="175"/>
      <c r="H774" s="175"/>
      <c r="I774" s="176"/>
      <c r="J774" s="185"/>
      <c r="K774" s="176"/>
      <c r="L774" s="178">
        <f t="shared" si="37"/>
        <v>0</v>
      </c>
      <c r="M774" s="232">
        <f t="shared" si="38"/>
        <v>0</v>
      </c>
      <c r="N774" s="235"/>
    </row>
    <row r="775" spans="1:14" ht="15.75" thickBot="1" x14ac:dyDescent="0.3">
      <c r="A775" s="170" t="str">
        <f t="shared" si="36"/>
        <v/>
      </c>
      <c r="B775" s="171"/>
      <c r="C775" s="171"/>
      <c r="D775" s="181"/>
      <c r="E775" s="173"/>
      <c r="F775" s="174"/>
      <c r="G775" s="175"/>
      <c r="H775" s="175"/>
      <c r="I775" s="176"/>
      <c r="J775" s="185"/>
      <c r="K775" s="176"/>
      <c r="L775" s="178">
        <f t="shared" si="37"/>
        <v>0</v>
      </c>
      <c r="M775" s="232">
        <f t="shared" si="38"/>
        <v>0</v>
      </c>
      <c r="N775" s="235"/>
    </row>
    <row r="776" spans="1:14" ht="15.75" thickBot="1" x14ac:dyDescent="0.3">
      <c r="A776" s="170" t="str">
        <f t="shared" si="36"/>
        <v/>
      </c>
      <c r="B776" s="171"/>
      <c r="C776" s="171"/>
      <c r="D776" s="181"/>
      <c r="E776" s="173"/>
      <c r="F776" s="174"/>
      <c r="G776" s="175"/>
      <c r="H776" s="175"/>
      <c r="I776" s="176"/>
      <c r="J776" s="185"/>
      <c r="K776" s="176"/>
      <c r="L776" s="178">
        <f t="shared" si="37"/>
        <v>0</v>
      </c>
      <c r="M776" s="232">
        <f t="shared" si="38"/>
        <v>0</v>
      </c>
      <c r="N776" s="235"/>
    </row>
    <row r="777" spans="1:14" ht="15.75" thickBot="1" x14ac:dyDescent="0.3">
      <c r="A777" s="170" t="str">
        <f t="shared" si="36"/>
        <v/>
      </c>
      <c r="B777" s="171"/>
      <c r="C777" s="171"/>
      <c r="D777" s="181"/>
      <c r="E777" s="173"/>
      <c r="F777" s="174"/>
      <c r="G777" s="175"/>
      <c r="H777" s="175"/>
      <c r="I777" s="176"/>
      <c r="J777" s="185"/>
      <c r="K777" s="176"/>
      <c r="L777" s="178">
        <f t="shared" si="37"/>
        <v>0</v>
      </c>
      <c r="M777" s="232">
        <f t="shared" si="38"/>
        <v>0</v>
      </c>
      <c r="N777" s="235"/>
    </row>
    <row r="778" spans="1:14" ht="15.75" thickBot="1" x14ac:dyDescent="0.3">
      <c r="A778" s="170" t="str">
        <f t="shared" si="36"/>
        <v/>
      </c>
      <c r="B778" s="171"/>
      <c r="C778" s="171"/>
      <c r="D778" s="181"/>
      <c r="E778" s="173"/>
      <c r="F778" s="174"/>
      <c r="G778" s="175"/>
      <c r="H778" s="175"/>
      <c r="I778" s="176"/>
      <c r="J778" s="185"/>
      <c r="K778" s="176"/>
      <c r="L778" s="178">
        <f t="shared" si="37"/>
        <v>0</v>
      </c>
      <c r="M778" s="232">
        <f t="shared" si="38"/>
        <v>0</v>
      </c>
      <c r="N778" s="235"/>
    </row>
    <row r="779" spans="1:14" ht="15.75" thickBot="1" x14ac:dyDescent="0.3">
      <c r="A779" s="170" t="str">
        <f t="shared" si="36"/>
        <v/>
      </c>
      <c r="B779" s="171"/>
      <c r="C779" s="171"/>
      <c r="D779" s="181"/>
      <c r="E779" s="173"/>
      <c r="F779" s="174"/>
      <c r="G779" s="175"/>
      <c r="H779" s="175"/>
      <c r="I779" s="176"/>
      <c r="J779" s="185"/>
      <c r="K779" s="176"/>
      <c r="L779" s="178">
        <f t="shared" si="37"/>
        <v>0</v>
      </c>
      <c r="M779" s="232">
        <f t="shared" si="38"/>
        <v>0</v>
      </c>
      <c r="N779" s="235"/>
    </row>
    <row r="780" spans="1:14" ht="15.75" thickBot="1" x14ac:dyDescent="0.3">
      <c r="A780" s="170" t="str">
        <f t="shared" si="36"/>
        <v/>
      </c>
      <c r="B780" s="171"/>
      <c r="C780" s="171"/>
      <c r="D780" s="181"/>
      <c r="E780" s="173"/>
      <c r="F780" s="174"/>
      <c r="G780" s="175"/>
      <c r="H780" s="175"/>
      <c r="I780" s="176"/>
      <c r="J780" s="185"/>
      <c r="K780" s="176"/>
      <c r="L780" s="178">
        <f t="shared" si="37"/>
        <v>0</v>
      </c>
      <c r="M780" s="232">
        <f t="shared" si="38"/>
        <v>0</v>
      </c>
      <c r="N780" s="235"/>
    </row>
    <row r="781" spans="1:14" ht="15.75" thickBot="1" x14ac:dyDescent="0.3">
      <c r="A781" s="170" t="str">
        <f t="shared" si="36"/>
        <v/>
      </c>
      <c r="B781" s="171"/>
      <c r="C781" s="171"/>
      <c r="D781" s="181"/>
      <c r="E781" s="173"/>
      <c r="F781" s="174"/>
      <c r="G781" s="175"/>
      <c r="H781" s="175"/>
      <c r="I781" s="176"/>
      <c r="J781" s="185"/>
      <c r="K781" s="176"/>
      <c r="L781" s="178">
        <f t="shared" si="37"/>
        <v>0</v>
      </c>
      <c r="M781" s="232">
        <f t="shared" si="38"/>
        <v>0</v>
      </c>
      <c r="N781" s="235"/>
    </row>
    <row r="782" spans="1:14" ht="15.75" thickBot="1" x14ac:dyDescent="0.3">
      <c r="A782" s="170" t="str">
        <f t="shared" si="36"/>
        <v/>
      </c>
      <c r="B782" s="171"/>
      <c r="C782" s="171"/>
      <c r="D782" s="181"/>
      <c r="E782" s="173"/>
      <c r="F782" s="174"/>
      <c r="G782" s="175"/>
      <c r="H782" s="175"/>
      <c r="I782" s="176"/>
      <c r="J782" s="185"/>
      <c r="K782" s="176"/>
      <c r="L782" s="178">
        <f t="shared" si="37"/>
        <v>0</v>
      </c>
      <c r="M782" s="232">
        <f t="shared" si="38"/>
        <v>0</v>
      </c>
      <c r="N782" s="235"/>
    </row>
    <row r="783" spans="1:14" ht="15.75" thickBot="1" x14ac:dyDescent="0.3">
      <c r="A783" s="170" t="str">
        <f t="shared" si="36"/>
        <v/>
      </c>
      <c r="B783" s="171"/>
      <c r="C783" s="171"/>
      <c r="D783" s="181"/>
      <c r="E783" s="173"/>
      <c r="F783" s="174"/>
      <c r="G783" s="175"/>
      <c r="H783" s="175"/>
      <c r="I783" s="176"/>
      <c r="J783" s="185"/>
      <c r="K783" s="176"/>
      <c r="L783" s="178">
        <f t="shared" si="37"/>
        <v>0</v>
      </c>
      <c r="M783" s="232">
        <f t="shared" si="38"/>
        <v>0</v>
      </c>
      <c r="N783" s="235"/>
    </row>
    <row r="784" spans="1:14" ht="15.75" thickBot="1" x14ac:dyDescent="0.3">
      <c r="A784" s="170" t="str">
        <f t="shared" si="36"/>
        <v/>
      </c>
      <c r="B784" s="171"/>
      <c r="C784" s="171"/>
      <c r="D784" s="181"/>
      <c r="E784" s="173"/>
      <c r="F784" s="174"/>
      <c r="G784" s="175"/>
      <c r="H784" s="175"/>
      <c r="I784" s="176"/>
      <c r="J784" s="185"/>
      <c r="K784" s="176"/>
      <c r="L784" s="178">
        <f t="shared" si="37"/>
        <v>0</v>
      </c>
      <c r="M784" s="232">
        <f t="shared" si="38"/>
        <v>0</v>
      </c>
      <c r="N784" s="235"/>
    </row>
    <row r="785" spans="1:14" ht="15.75" thickBot="1" x14ac:dyDescent="0.3">
      <c r="A785" s="170" t="str">
        <f t="shared" si="36"/>
        <v/>
      </c>
      <c r="B785" s="171"/>
      <c r="C785" s="171"/>
      <c r="D785" s="181"/>
      <c r="E785" s="173"/>
      <c r="F785" s="174"/>
      <c r="G785" s="175"/>
      <c r="H785" s="175"/>
      <c r="I785" s="176"/>
      <c r="J785" s="185"/>
      <c r="K785" s="176"/>
      <c r="L785" s="178">
        <f t="shared" si="37"/>
        <v>0</v>
      </c>
      <c r="M785" s="232">
        <f t="shared" si="38"/>
        <v>0</v>
      </c>
      <c r="N785" s="235"/>
    </row>
    <row r="786" spans="1:14" ht="15.75" thickBot="1" x14ac:dyDescent="0.3">
      <c r="A786" s="170" t="str">
        <f t="shared" si="36"/>
        <v/>
      </c>
      <c r="B786" s="171"/>
      <c r="C786" s="171"/>
      <c r="D786" s="181"/>
      <c r="E786" s="173"/>
      <c r="F786" s="174"/>
      <c r="G786" s="175"/>
      <c r="H786" s="175"/>
      <c r="I786" s="176"/>
      <c r="J786" s="185"/>
      <c r="K786" s="176"/>
      <c r="L786" s="178">
        <f t="shared" si="37"/>
        <v>0</v>
      </c>
      <c r="M786" s="232">
        <f t="shared" si="38"/>
        <v>0</v>
      </c>
      <c r="N786" s="235"/>
    </row>
    <row r="787" spans="1:14" ht="15.75" thickBot="1" x14ac:dyDescent="0.3">
      <c r="A787" s="170" t="str">
        <f t="shared" si="36"/>
        <v/>
      </c>
      <c r="B787" s="171"/>
      <c r="C787" s="171"/>
      <c r="D787" s="181"/>
      <c r="E787" s="173"/>
      <c r="F787" s="174"/>
      <c r="G787" s="175"/>
      <c r="H787" s="175"/>
      <c r="I787" s="176"/>
      <c r="J787" s="185"/>
      <c r="K787" s="176"/>
      <c r="L787" s="178">
        <f t="shared" si="37"/>
        <v>0</v>
      </c>
      <c r="M787" s="232">
        <f t="shared" si="38"/>
        <v>0</v>
      </c>
      <c r="N787" s="235"/>
    </row>
    <row r="788" spans="1:14" ht="15.75" thickBot="1" x14ac:dyDescent="0.3">
      <c r="A788" s="170" t="str">
        <f t="shared" si="36"/>
        <v/>
      </c>
      <c r="B788" s="171"/>
      <c r="C788" s="171"/>
      <c r="D788" s="181"/>
      <c r="E788" s="173"/>
      <c r="F788" s="174"/>
      <c r="G788" s="175"/>
      <c r="H788" s="175"/>
      <c r="I788" s="176"/>
      <c r="J788" s="185"/>
      <c r="K788" s="176"/>
      <c r="L788" s="178">
        <f t="shared" si="37"/>
        <v>0</v>
      </c>
      <c r="M788" s="232">
        <f t="shared" si="38"/>
        <v>0</v>
      </c>
      <c r="N788" s="235"/>
    </row>
    <row r="789" spans="1:14" ht="15.75" thickBot="1" x14ac:dyDescent="0.3">
      <c r="A789" s="170" t="str">
        <f t="shared" si="36"/>
        <v/>
      </c>
      <c r="B789" s="171"/>
      <c r="C789" s="171"/>
      <c r="D789" s="181"/>
      <c r="E789" s="173"/>
      <c r="F789" s="174"/>
      <c r="G789" s="175"/>
      <c r="H789" s="175"/>
      <c r="I789" s="176"/>
      <c r="J789" s="185"/>
      <c r="K789" s="176"/>
      <c r="L789" s="178">
        <f t="shared" si="37"/>
        <v>0</v>
      </c>
      <c r="M789" s="232">
        <f t="shared" si="38"/>
        <v>0</v>
      </c>
      <c r="N789" s="235"/>
    </row>
    <row r="790" spans="1:14" ht="15.75" thickBot="1" x14ac:dyDescent="0.3">
      <c r="A790" s="170" t="str">
        <f t="shared" si="36"/>
        <v/>
      </c>
      <c r="B790" s="171"/>
      <c r="C790" s="171"/>
      <c r="D790" s="181"/>
      <c r="E790" s="173"/>
      <c r="F790" s="174"/>
      <c r="G790" s="175"/>
      <c r="H790" s="175"/>
      <c r="I790" s="176"/>
      <c r="J790" s="185"/>
      <c r="K790" s="176"/>
      <c r="L790" s="178">
        <f t="shared" si="37"/>
        <v>0</v>
      </c>
      <c r="M790" s="232">
        <f t="shared" si="38"/>
        <v>0</v>
      </c>
      <c r="N790" s="235"/>
    </row>
    <row r="791" spans="1:14" ht="15.75" thickBot="1" x14ac:dyDescent="0.3">
      <c r="A791" s="170" t="str">
        <f t="shared" si="36"/>
        <v/>
      </c>
      <c r="B791" s="171"/>
      <c r="C791" s="171"/>
      <c r="D791" s="181"/>
      <c r="E791" s="173"/>
      <c r="F791" s="174"/>
      <c r="G791" s="175"/>
      <c r="H791" s="175"/>
      <c r="I791" s="176"/>
      <c r="J791" s="185"/>
      <c r="K791" s="176"/>
      <c r="L791" s="178">
        <f t="shared" si="37"/>
        <v>0</v>
      </c>
      <c r="M791" s="232">
        <f t="shared" si="38"/>
        <v>0</v>
      </c>
      <c r="N791" s="235"/>
    </row>
    <row r="792" spans="1:14" ht="15.75" thickBot="1" x14ac:dyDescent="0.3">
      <c r="A792" s="170" t="str">
        <f t="shared" si="36"/>
        <v/>
      </c>
      <c r="B792" s="171"/>
      <c r="C792" s="171"/>
      <c r="D792" s="181"/>
      <c r="E792" s="173"/>
      <c r="F792" s="174"/>
      <c r="G792" s="175"/>
      <c r="H792" s="175"/>
      <c r="I792" s="176"/>
      <c r="J792" s="185"/>
      <c r="K792" s="176"/>
      <c r="L792" s="178">
        <f t="shared" si="37"/>
        <v>0</v>
      </c>
      <c r="M792" s="232">
        <f t="shared" si="38"/>
        <v>0</v>
      </c>
      <c r="N792" s="235"/>
    </row>
    <row r="793" spans="1:14" ht="15.75" thickBot="1" x14ac:dyDescent="0.3">
      <c r="A793" s="170" t="str">
        <f t="shared" si="36"/>
        <v/>
      </c>
      <c r="B793" s="171"/>
      <c r="C793" s="171"/>
      <c r="D793" s="181"/>
      <c r="E793" s="173"/>
      <c r="F793" s="174"/>
      <c r="G793" s="175"/>
      <c r="H793" s="175"/>
      <c r="I793" s="176"/>
      <c r="J793" s="185"/>
      <c r="K793" s="176"/>
      <c r="L793" s="178">
        <f t="shared" si="37"/>
        <v>0</v>
      </c>
      <c r="M793" s="232">
        <f t="shared" si="38"/>
        <v>0</v>
      </c>
      <c r="N793" s="235"/>
    </row>
    <row r="794" spans="1:14" ht="15.75" thickBot="1" x14ac:dyDescent="0.3">
      <c r="A794" s="170" t="str">
        <f t="shared" si="36"/>
        <v/>
      </c>
      <c r="B794" s="171"/>
      <c r="C794" s="171"/>
      <c r="D794" s="181"/>
      <c r="E794" s="173"/>
      <c r="F794" s="174"/>
      <c r="G794" s="175"/>
      <c r="H794" s="175"/>
      <c r="I794" s="176"/>
      <c r="J794" s="185"/>
      <c r="K794" s="176"/>
      <c r="L794" s="178">
        <f t="shared" si="37"/>
        <v>0</v>
      </c>
      <c r="M794" s="232">
        <f t="shared" si="38"/>
        <v>0</v>
      </c>
      <c r="N794" s="235"/>
    </row>
    <row r="795" spans="1:14" ht="15.75" thickBot="1" x14ac:dyDescent="0.3">
      <c r="A795" s="170" t="str">
        <f t="shared" si="36"/>
        <v/>
      </c>
      <c r="B795" s="171"/>
      <c r="C795" s="171"/>
      <c r="D795" s="181"/>
      <c r="E795" s="173"/>
      <c r="F795" s="174"/>
      <c r="G795" s="175"/>
      <c r="H795" s="175"/>
      <c r="I795" s="176"/>
      <c r="J795" s="185"/>
      <c r="K795" s="176"/>
      <c r="L795" s="178">
        <f t="shared" si="37"/>
        <v>0</v>
      </c>
      <c r="M795" s="232">
        <f t="shared" si="38"/>
        <v>0</v>
      </c>
      <c r="N795" s="235"/>
    </row>
    <row r="796" spans="1:14" ht="15.75" thickBot="1" x14ac:dyDescent="0.3">
      <c r="A796" s="170" t="str">
        <f t="shared" si="36"/>
        <v/>
      </c>
      <c r="B796" s="171"/>
      <c r="C796" s="171"/>
      <c r="D796" s="181"/>
      <c r="E796" s="173"/>
      <c r="F796" s="174"/>
      <c r="G796" s="175"/>
      <c r="H796" s="175"/>
      <c r="I796" s="176"/>
      <c r="J796" s="185"/>
      <c r="K796" s="176"/>
      <c r="L796" s="178">
        <f t="shared" si="37"/>
        <v>0</v>
      </c>
      <c r="M796" s="232">
        <f t="shared" si="38"/>
        <v>0</v>
      </c>
      <c r="N796" s="235"/>
    </row>
    <row r="797" spans="1:14" ht="15.75" thickBot="1" x14ac:dyDescent="0.3">
      <c r="A797" s="170" t="str">
        <f t="shared" si="36"/>
        <v/>
      </c>
      <c r="B797" s="171"/>
      <c r="C797" s="171"/>
      <c r="D797" s="181"/>
      <c r="E797" s="173"/>
      <c r="F797" s="174"/>
      <c r="G797" s="175"/>
      <c r="H797" s="175"/>
      <c r="I797" s="176"/>
      <c r="J797" s="185"/>
      <c r="K797" s="176"/>
      <c r="L797" s="178">
        <f t="shared" si="37"/>
        <v>0</v>
      </c>
      <c r="M797" s="232">
        <f t="shared" si="38"/>
        <v>0</v>
      </c>
      <c r="N797" s="235"/>
    </row>
    <row r="798" spans="1:14" ht="15.75" thickBot="1" x14ac:dyDescent="0.3">
      <c r="A798" s="170" t="str">
        <f t="shared" si="36"/>
        <v/>
      </c>
      <c r="B798" s="171"/>
      <c r="C798" s="171"/>
      <c r="D798" s="181"/>
      <c r="E798" s="173"/>
      <c r="F798" s="174"/>
      <c r="G798" s="175"/>
      <c r="H798" s="175"/>
      <c r="I798" s="176"/>
      <c r="J798" s="185"/>
      <c r="K798" s="176"/>
      <c r="L798" s="178">
        <f t="shared" si="37"/>
        <v>0</v>
      </c>
      <c r="M798" s="232">
        <f t="shared" si="38"/>
        <v>0</v>
      </c>
      <c r="N798" s="235"/>
    </row>
    <row r="799" spans="1:14" ht="15.75" thickBot="1" x14ac:dyDescent="0.3">
      <c r="A799" s="170" t="str">
        <f t="shared" si="36"/>
        <v/>
      </c>
      <c r="B799" s="171"/>
      <c r="C799" s="171"/>
      <c r="D799" s="181"/>
      <c r="E799" s="173"/>
      <c r="F799" s="174"/>
      <c r="G799" s="175"/>
      <c r="H799" s="175"/>
      <c r="I799" s="176"/>
      <c r="J799" s="185"/>
      <c r="K799" s="176"/>
      <c r="L799" s="178">
        <f t="shared" si="37"/>
        <v>0</v>
      </c>
      <c r="M799" s="232">
        <f t="shared" si="38"/>
        <v>0</v>
      </c>
      <c r="N799" s="235"/>
    </row>
    <row r="800" spans="1:14" ht="15.75" thickBot="1" x14ac:dyDescent="0.3">
      <c r="A800" s="170" t="str">
        <f t="shared" si="36"/>
        <v/>
      </c>
      <c r="B800" s="171"/>
      <c r="C800" s="171"/>
      <c r="D800" s="181"/>
      <c r="E800" s="173"/>
      <c r="F800" s="174"/>
      <c r="G800" s="175"/>
      <c r="H800" s="175"/>
      <c r="I800" s="176"/>
      <c r="J800" s="185"/>
      <c r="K800" s="176"/>
      <c r="L800" s="178">
        <f t="shared" si="37"/>
        <v>0</v>
      </c>
      <c r="M800" s="232">
        <f t="shared" si="38"/>
        <v>0</v>
      </c>
      <c r="N800" s="235"/>
    </row>
    <row r="801" spans="1:14" ht="15.75" thickBot="1" x14ac:dyDescent="0.3">
      <c r="A801" s="170" t="str">
        <f t="shared" si="36"/>
        <v/>
      </c>
      <c r="B801" s="171"/>
      <c r="C801" s="171"/>
      <c r="D801" s="181"/>
      <c r="E801" s="173"/>
      <c r="F801" s="174"/>
      <c r="G801" s="175"/>
      <c r="H801" s="175"/>
      <c r="I801" s="176"/>
      <c r="J801" s="185"/>
      <c r="K801" s="176"/>
      <c r="L801" s="178">
        <f t="shared" si="37"/>
        <v>0</v>
      </c>
      <c r="M801" s="232">
        <f t="shared" si="38"/>
        <v>0</v>
      </c>
      <c r="N801" s="235"/>
    </row>
    <row r="802" spans="1:14" ht="15.75" thickBot="1" x14ac:dyDescent="0.3">
      <c r="A802" s="170" t="str">
        <f t="shared" si="36"/>
        <v/>
      </c>
      <c r="B802" s="171"/>
      <c r="C802" s="171"/>
      <c r="D802" s="181"/>
      <c r="E802" s="173"/>
      <c r="F802" s="174"/>
      <c r="G802" s="175"/>
      <c r="H802" s="175"/>
      <c r="I802" s="176"/>
      <c r="J802" s="185"/>
      <c r="K802" s="176"/>
      <c r="L802" s="178">
        <f t="shared" si="37"/>
        <v>0</v>
      </c>
      <c r="M802" s="232">
        <f t="shared" si="38"/>
        <v>0</v>
      </c>
      <c r="N802" s="235"/>
    </row>
    <row r="803" spans="1:14" ht="15.75" thickBot="1" x14ac:dyDescent="0.3">
      <c r="A803" s="170" t="str">
        <f t="shared" si="36"/>
        <v/>
      </c>
      <c r="B803" s="171"/>
      <c r="C803" s="171"/>
      <c r="D803" s="181"/>
      <c r="E803" s="173"/>
      <c r="F803" s="174"/>
      <c r="G803" s="175"/>
      <c r="H803" s="175"/>
      <c r="I803" s="176"/>
      <c r="J803" s="185"/>
      <c r="K803" s="176"/>
      <c r="L803" s="178">
        <f t="shared" si="37"/>
        <v>0</v>
      </c>
      <c r="M803" s="232">
        <f t="shared" si="38"/>
        <v>0</v>
      </c>
      <c r="N803" s="235"/>
    </row>
    <row r="804" spans="1:14" ht="15.75" thickBot="1" x14ac:dyDescent="0.3">
      <c r="A804" s="170" t="str">
        <f t="shared" si="36"/>
        <v/>
      </c>
      <c r="B804" s="171"/>
      <c r="C804" s="171"/>
      <c r="D804" s="181"/>
      <c r="E804" s="173"/>
      <c r="F804" s="174"/>
      <c r="G804" s="175"/>
      <c r="H804" s="175"/>
      <c r="I804" s="176"/>
      <c r="J804" s="185"/>
      <c r="K804" s="176"/>
      <c r="L804" s="178">
        <f t="shared" si="37"/>
        <v>0</v>
      </c>
      <c r="M804" s="232">
        <f t="shared" si="38"/>
        <v>0</v>
      </c>
      <c r="N804" s="235"/>
    </row>
    <row r="805" spans="1:14" ht="15.75" thickBot="1" x14ac:dyDescent="0.3">
      <c r="A805" s="170" t="str">
        <f t="shared" si="36"/>
        <v/>
      </c>
      <c r="B805" s="171"/>
      <c r="C805" s="171"/>
      <c r="D805" s="181"/>
      <c r="E805" s="173"/>
      <c r="F805" s="174"/>
      <c r="G805" s="175"/>
      <c r="H805" s="175"/>
      <c r="I805" s="176"/>
      <c r="J805" s="185"/>
      <c r="K805" s="176"/>
      <c r="L805" s="178">
        <f t="shared" si="37"/>
        <v>0</v>
      </c>
      <c r="M805" s="232">
        <f t="shared" si="38"/>
        <v>0</v>
      </c>
      <c r="N805" s="235"/>
    </row>
    <row r="806" spans="1:14" ht="15.75" thickBot="1" x14ac:dyDescent="0.3">
      <c r="A806" s="170" t="str">
        <f t="shared" si="36"/>
        <v/>
      </c>
      <c r="B806" s="171"/>
      <c r="C806" s="171"/>
      <c r="D806" s="181"/>
      <c r="E806" s="173"/>
      <c r="F806" s="174"/>
      <c r="G806" s="175"/>
      <c r="H806" s="175"/>
      <c r="I806" s="176"/>
      <c r="J806" s="185"/>
      <c r="K806" s="176"/>
      <c r="L806" s="178">
        <f t="shared" si="37"/>
        <v>0</v>
      </c>
      <c r="M806" s="232">
        <f t="shared" si="38"/>
        <v>0</v>
      </c>
      <c r="N806" s="235"/>
    </row>
    <row r="807" spans="1:14" ht="15.75" thickBot="1" x14ac:dyDescent="0.3">
      <c r="A807" s="170" t="str">
        <f t="shared" si="36"/>
        <v/>
      </c>
      <c r="B807" s="171"/>
      <c r="C807" s="171"/>
      <c r="D807" s="181"/>
      <c r="E807" s="173"/>
      <c r="F807" s="174"/>
      <c r="G807" s="175"/>
      <c r="H807" s="175"/>
      <c r="I807" s="176"/>
      <c r="J807" s="185"/>
      <c r="K807" s="176"/>
      <c r="L807" s="178">
        <f t="shared" si="37"/>
        <v>0</v>
      </c>
      <c r="M807" s="232">
        <f t="shared" si="38"/>
        <v>0</v>
      </c>
      <c r="N807" s="235"/>
    </row>
    <row r="808" spans="1:14" ht="15.75" thickBot="1" x14ac:dyDescent="0.3">
      <c r="A808" s="170" t="str">
        <f t="shared" si="36"/>
        <v/>
      </c>
      <c r="B808" s="171"/>
      <c r="C808" s="171"/>
      <c r="D808" s="181"/>
      <c r="E808" s="173"/>
      <c r="F808" s="174"/>
      <c r="G808" s="175"/>
      <c r="H808" s="175"/>
      <c r="I808" s="176"/>
      <c r="J808" s="185"/>
      <c r="K808" s="176"/>
      <c r="L808" s="178">
        <f t="shared" si="37"/>
        <v>0</v>
      </c>
      <c r="M808" s="232">
        <f t="shared" si="38"/>
        <v>0</v>
      </c>
      <c r="N808" s="235"/>
    </row>
    <row r="809" spans="1:14" ht="15.75" thickBot="1" x14ac:dyDescent="0.3">
      <c r="A809" s="170" t="str">
        <f t="shared" si="36"/>
        <v/>
      </c>
      <c r="B809" s="171"/>
      <c r="C809" s="171"/>
      <c r="D809" s="181"/>
      <c r="E809" s="173"/>
      <c r="F809" s="174"/>
      <c r="G809" s="175"/>
      <c r="H809" s="175"/>
      <c r="I809" s="176"/>
      <c r="J809" s="185"/>
      <c r="K809" s="176"/>
      <c r="L809" s="178">
        <f t="shared" si="37"/>
        <v>0</v>
      </c>
      <c r="M809" s="232">
        <f t="shared" si="38"/>
        <v>0</v>
      </c>
      <c r="N809" s="235"/>
    </row>
    <row r="810" spans="1:14" ht="15.75" thickBot="1" x14ac:dyDescent="0.3">
      <c r="A810" s="170" t="str">
        <f t="shared" si="36"/>
        <v/>
      </c>
      <c r="B810" s="171"/>
      <c r="C810" s="171"/>
      <c r="D810" s="181"/>
      <c r="E810" s="173"/>
      <c r="F810" s="174"/>
      <c r="G810" s="175"/>
      <c r="H810" s="175"/>
      <c r="I810" s="176"/>
      <c r="J810" s="185"/>
      <c r="K810" s="176"/>
      <c r="L810" s="178">
        <f t="shared" si="37"/>
        <v>0</v>
      </c>
      <c r="M810" s="232">
        <f t="shared" si="38"/>
        <v>0</v>
      </c>
      <c r="N810" s="235"/>
    </row>
    <row r="811" spans="1:14" ht="15.75" thickBot="1" x14ac:dyDescent="0.3">
      <c r="A811" s="170" t="str">
        <f t="shared" si="36"/>
        <v/>
      </c>
      <c r="B811" s="171"/>
      <c r="C811" s="171"/>
      <c r="D811" s="181"/>
      <c r="E811" s="173"/>
      <c r="F811" s="174"/>
      <c r="G811" s="175"/>
      <c r="H811" s="175"/>
      <c r="I811" s="176"/>
      <c r="J811" s="185"/>
      <c r="K811" s="176"/>
      <c r="L811" s="178">
        <f t="shared" si="37"/>
        <v>0</v>
      </c>
      <c r="M811" s="232">
        <f t="shared" si="38"/>
        <v>0</v>
      </c>
      <c r="N811" s="235"/>
    </row>
    <row r="812" spans="1:14" ht="15.75" thickBot="1" x14ac:dyDescent="0.3">
      <c r="A812" s="170" t="str">
        <f t="shared" si="36"/>
        <v/>
      </c>
      <c r="B812" s="171"/>
      <c r="C812" s="171"/>
      <c r="D812" s="181"/>
      <c r="E812" s="173"/>
      <c r="F812" s="174"/>
      <c r="G812" s="175"/>
      <c r="H812" s="175"/>
      <c r="I812" s="176"/>
      <c r="J812" s="185"/>
      <c r="K812" s="176"/>
      <c r="L812" s="178">
        <f t="shared" si="37"/>
        <v>0</v>
      </c>
      <c r="M812" s="232">
        <f t="shared" si="38"/>
        <v>0</v>
      </c>
      <c r="N812" s="235"/>
    </row>
    <row r="813" spans="1:14" ht="15.75" thickBot="1" x14ac:dyDescent="0.3">
      <c r="A813" s="170" t="str">
        <f t="shared" si="36"/>
        <v/>
      </c>
      <c r="B813" s="171"/>
      <c r="C813" s="171"/>
      <c r="D813" s="181"/>
      <c r="E813" s="173"/>
      <c r="F813" s="174"/>
      <c r="G813" s="175"/>
      <c r="H813" s="175"/>
      <c r="I813" s="176"/>
      <c r="J813" s="185"/>
      <c r="K813" s="176"/>
      <c r="L813" s="178">
        <f t="shared" si="37"/>
        <v>0</v>
      </c>
      <c r="M813" s="232">
        <f t="shared" si="38"/>
        <v>0</v>
      </c>
      <c r="N813" s="235"/>
    </row>
    <row r="814" spans="1:14" ht="15.75" thickBot="1" x14ac:dyDescent="0.3">
      <c r="A814" s="170" t="str">
        <f t="shared" si="36"/>
        <v/>
      </c>
      <c r="B814" s="171"/>
      <c r="C814" s="171"/>
      <c r="D814" s="181"/>
      <c r="E814" s="173"/>
      <c r="F814" s="174"/>
      <c r="G814" s="175"/>
      <c r="H814" s="175"/>
      <c r="I814" s="176"/>
      <c r="J814" s="185"/>
      <c r="K814" s="176"/>
      <c r="L814" s="178">
        <f t="shared" si="37"/>
        <v>0</v>
      </c>
      <c r="M814" s="232">
        <f t="shared" si="38"/>
        <v>0</v>
      </c>
      <c r="N814" s="235"/>
    </row>
    <row r="815" spans="1:14" ht="15.75" thickBot="1" x14ac:dyDescent="0.3">
      <c r="A815" s="170" t="str">
        <f t="shared" si="36"/>
        <v/>
      </c>
      <c r="B815" s="171"/>
      <c r="C815" s="171"/>
      <c r="D815" s="181"/>
      <c r="E815" s="173"/>
      <c r="F815" s="174"/>
      <c r="G815" s="175"/>
      <c r="H815" s="175"/>
      <c r="I815" s="176"/>
      <c r="J815" s="185"/>
      <c r="K815" s="176"/>
      <c r="L815" s="178">
        <f t="shared" si="37"/>
        <v>0</v>
      </c>
      <c r="M815" s="232">
        <f t="shared" si="38"/>
        <v>0</v>
      </c>
      <c r="N815" s="235"/>
    </row>
    <row r="816" spans="1:14" ht="15.75" thickBot="1" x14ac:dyDescent="0.3">
      <c r="A816" s="170" t="str">
        <f t="shared" si="36"/>
        <v/>
      </c>
      <c r="B816" s="171"/>
      <c r="C816" s="171"/>
      <c r="D816" s="181"/>
      <c r="E816" s="173"/>
      <c r="F816" s="174"/>
      <c r="G816" s="175"/>
      <c r="H816" s="175"/>
      <c r="I816" s="176"/>
      <c r="J816" s="185"/>
      <c r="K816" s="176"/>
      <c r="L816" s="178">
        <f t="shared" si="37"/>
        <v>0</v>
      </c>
      <c r="M816" s="232">
        <f t="shared" si="38"/>
        <v>0</v>
      </c>
      <c r="N816" s="235"/>
    </row>
    <row r="817" spans="1:14" ht="15.75" thickBot="1" x14ac:dyDescent="0.3">
      <c r="A817" s="170" t="str">
        <f t="shared" ref="A817:A880" si="39">IF(F817 = "", "", IF(F817 = "53", "TAS", "TAS ICM"))</f>
        <v/>
      </c>
      <c r="B817" s="171"/>
      <c r="C817" s="171"/>
      <c r="D817" s="181"/>
      <c r="E817" s="173"/>
      <c r="F817" s="174"/>
      <c r="G817" s="175"/>
      <c r="H817" s="175"/>
      <c r="I817" s="176"/>
      <c r="J817" s="185"/>
      <c r="K817" s="176"/>
      <c r="L817" s="178">
        <f t="shared" ref="L817:L880" si="40">MAX(0, J817 - K817)</f>
        <v>0</v>
      </c>
      <c r="M817" s="232">
        <f t="shared" ref="M817:M880" si="41">L817</f>
        <v>0</v>
      </c>
      <c r="N817" s="235"/>
    </row>
    <row r="818" spans="1:14" ht="15.75" thickBot="1" x14ac:dyDescent="0.3">
      <c r="A818" s="170" t="str">
        <f t="shared" si="39"/>
        <v/>
      </c>
      <c r="B818" s="171"/>
      <c r="C818" s="171"/>
      <c r="D818" s="181"/>
      <c r="E818" s="173"/>
      <c r="F818" s="174"/>
      <c r="G818" s="175"/>
      <c r="H818" s="175"/>
      <c r="I818" s="176"/>
      <c r="J818" s="185"/>
      <c r="K818" s="176"/>
      <c r="L818" s="178">
        <f t="shared" si="40"/>
        <v>0</v>
      </c>
      <c r="M818" s="232">
        <f t="shared" si="41"/>
        <v>0</v>
      </c>
      <c r="N818" s="235"/>
    </row>
    <row r="819" spans="1:14" ht="15.75" thickBot="1" x14ac:dyDescent="0.3">
      <c r="A819" s="170" t="str">
        <f t="shared" si="39"/>
        <v/>
      </c>
      <c r="B819" s="171"/>
      <c r="C819" s="171"/>
      <c r="D819" s="181"/>
      <c r="E819" s="173"/>
      <c r="F819" s="174"/>
      <c r="G819" s="175"/>
      <c r="H819" s="175"/>
      <c r="I819" s="176"/>
      <c r="J819" s="185"/>
      <c r="K819" s="176"/>
      <c r="L819" s="178">
        <f t="shared" si="40"/>
        <v>0</v>
      </c>
      <c r="M819" s="232">
        <f t="shared" si="41"/>
        <v>0</v>
      </c>
      <c r="N819" s="235"/>
    </row>
    <row r="820" spans="1:14" ht="15.75" thickBot="1" x14ac:dyDescent="0.3">
      <c r="A820" s="170" t="str">
        <f t="shared" si="39"/>
        <v/>
      </c>
      <c r="B820" s="171"/>
      <c r="C820" s="171"/>
      <c r="D820" s="181"/>
      <c r="E820" s="173"/>
      <c r="F820" s="174"/>
      <c r="G820" s="175"/>
      <c r="H820" s="175"/>
      <c r="I820" s="176"/>
      <c r="J820" s="185"/>
      <c r="K820" s="176"/>
      <c r="L820" s="178">
        <f t="shared" si="40"/>
        <v>0</v>
      </c>
      <c r="M820" s="232">
        <f t="shared" si="41"/>
        <v>0</v>
      </c>
      <c r="N820" s="235"/>
    </row>
    <row r="821" spans="1:14" ht="15.75" thickBot="1" x14ac:dyDescent="0.3">
      <c r="A821" s="170" t="str">
        <f t="shared" si="39"/>
        <v/>
      </c>
      <c r="B821" s="171"/>
      <c r="C821" s="171"/>
      <c r="D821" s="181"/>
      <c r="E821" s="173"/>
      <c r="F821" s="174"/>
      <c r="G821" s="175"/>
      <c r="H821" s="175"/>
      <c r="I821" s="176"/>
      <c r="J821" s="185"/>
      <c r="K821" s="176"/>
      <c r="L821" s="178">
        <f t="shared" si="40"/>
        <v>0</v>
      </c>
      <c r="M821" s="232">
        <f t="shared" si="41"/>
        <v>0</v>
      </c>
      <c r="N821" s="235"/>
    </row>
    <row r="822" spans="1:14" ht="15.75" thickBot="1" x14ac:dyDescent="0.3">
      <c r="A822" s="170" t="str">
        <f t="shared" si="39"/>
        <v/>
      </c>
      <c r="B822" s="171"/>
      <c r="C822" s="171"/>
      <c r="D822" s="181"/>
      <c r="E822" s="173"/>
      <c r="F822" s="174"/>
      <c r="G822" s="175"/>
      <c r="H822" s="175"/>
      <c r="I822" s="176"/>
      <c r="J822" s="185"/>
      <c r="K822" s="176"/>
      <c r="L822" s="178">
        <f t="shared" si="40"/>
        <v>0</v>
      </c>
      <c r="M822" s="232">
        <f t="shared" si="41"/>
        <v>0</v>
      </c>
      <c r="N822" s="235"/>
    </row>
    <row r="823" spans="1:14" ht="15.75" thickBot="1" x14ac:dyDescent="0.3">
      <c r="A823" s="170" t="str">
        <f t="shared" si="39"/>
        <v/>
      </c>
      <c r="B823" s="171"/>
      <c r="C823" s="171"/>
      <c r="D823" s="181"/>
      <c r="E823" s="173"/>
      <c r="F823" s="174"/>
      <c r="G823" s="175"/>
      <c r="H823" s="175"/>
      <c r="I823" s="176"/>
      <c r="J823" s="185"/>
      <c r="K823" s="176"/>
      <c r="L823" s="178">
        <f t="shared" si="40"/>
        <v>0</v>
      </c>
      <c r="M823" s="232">
        <f t="shared" si="41"/>
        <v>0</v>
      </c>
      <c r="N823" s="235"/>
    </row>
    <row r="824" spans="1:14" ht="15.75" thickBot="1" x14ac:dyDescent="0.3">
      <c r="A824" s="170" t="str">
        <f t="shared" si="39"/>
        <v/>
      </c>
      <c r="B824" s="171"/>
      <c r="C824" s="171"/>
      <c r="D824" s="181"/>
      <c r="E824" s="173"/>
      <c r="F824" s="174"/>
      <c r="G824" s="175"/>
      <c r="H824" s="175"/>
      <c r="I824" s="176"/>
      <c r="J824" s="185"/>
      <c r="K824" s="176"/>
      <c r="L824" s="178">
        <f t="shared" si="40"/>
        <v>0</v>
      </c>
      <c r="M824" s="232">
        <f t="shared" si="41"/>
        <v>0</v>
      </c>
      <c r="N824" s="235"/>
    </row>
    <row r="825" spans="1:14" ht="15.75" thickBot="1" x14ac:dyDescent="0.3">
      <c r="A825" s="170" t="str">
        <f t="shared" si="39"/>
        <v/>
      </c>
      <c r="B825" s="171"/>
      <c r="C825" s="171"/>
      <c r="D825" s="181"/>
      <c r="E825" s="173"/>
      <c r="F825" s="174"/>
      <c r="G825" s="175"/>
      <c r="H825" s="175"/>
      <c r="I825" s="176"/>
      <c r="J825" s="185"/>
      <c r="K825" s="176"/>
      <c r="L825" s="178">
        <f t="shared" si="40"/>
        <v>0</v>
      </c>
      <c r="M825" s="232">
        <f t="shared" si="41"/>
        <v>0</v>
      </c>
      <c r="N825" s="235"/>
    </row>
    <row r="826" spans="1:14" ht="15.75" thickBot="1" x14ac:dyDescent="0.3">
      <c r="A826" s="170" t="str">
        <f t="shared" si="39"/>
        <v/>
      </c>
      <c r="B826" s="171"/>
      <c r="C826" s="171"/>
      <c r="D826" s="181"/>
      <c r="E826" s="173"/>
      <c r="F826" s="174"/>
      <c r="G826" s="175"/>
      <c r="H826" s="175"/>
      <c r="I826" s="176"/>
      <c r="J826" s="185"/>
      <c r="K826" s="176"/>
      <c r="L826" s="178">
        <f t="shared" si="40"/>
        <v>0</v>
      </c>
      <c r="M826" s="232">
        <f t="shared" si="41"/>
        <v>0</v>
      </c>
      <c r="N826" s="235"/>
    </row>
    <row r="827" spans="1:14" ht="15.75" thickBot="1" x14ac:dyDescent="0.3">
      <c r="A827" s="170" t="str">
        <f t="shared" si="39"/>
        <v/>
      </c>
      <c r="B827" s="171"/>
      <c r="C827" s="171"/>
      <c r="D827" s="181"/>
      <c r="E827" s="173"/>
      <c r="F827" s="174"/>
      <c r="G827" s="175"/>
      <c r="H827" s="175"/>
      <c r="I827" s="176"/>
      <c r="J827" s="185"/>
      <c r="K827" s="176"/>
      <c r="L827" s="178">
        <f t="shared" si="40"/>
        <v>0</v>
      </c>
      <c r="M827" s="232">
        <f t="shared" si="41"/>
        <v>0</v>
      </c>
      <c r="N827" s="235"/>
    </row>
    <row r="828" spans="1:14" ht="15.75" thickBot="1" x14ac:dyDescent="0.3">
      <c r="A828" s="170" t="str">
        <f t="shared" si="39"/>
        <v/>
      </c>
      <c r="B828" s="171"/>
      <c r="C828" s="171"/>
      <c r="D828" s="181"/>
      <c r="E828" s="173"/>
      <c r="F828" s="174"/>
      <c r="G828" s="175"/>
      <c r="H828" s="175"/>
      <c r="I828" s="176"/>
      <c r="J828" s="185"/>
      <c r="K828" s="176"/>
      <c r="L828" s="178">
        <f t="shared" si="40"/>
        <v>0</v>
      </c>
      <c r="M828" s="232">
        <f t="shared" si="41"/>
        <v>0</v>
      </c>
      <c r="N828" s="235"/>
    </row>
    <row r="829" spans="1:14" ht="15.75" thickBot="1" x14ac:dyDescent="0.3">
      <c r="A829" s="170" t="str">
        <f t="shared" si="39"/>
        <v/>
      </c>
      <c r="B829" s="171"/>
      <c r="C829" s="171"/>
      <c r="D829" s="181"/>
      <c r="E829" s="173"/>
      <c r="F829" s="174"/>
      <c r="G829" s="175"/>
      <c r="H829" s="175"/>
      <c r="I829" s="176"/>
      <c r="J829" s="185"/>
      <c r="K829" s="176"/>
      <c r="L829" s="178">
        <f t="shared" si="40"/>
        <v>0</v>
      </c>
      <c r="M829" s="232">
        <f t="shared" si="41"/>
        <v>0</v>
      </c>
      <c r="N829" s="235"/>
    </row>
    <row r="830" spans="1:14" ht="15.75" thickBot="1" x14ac:dyDescent="0.3">
      <c r="A830" s="170" t="str">
        <f t="shared" si="39"/>
        <v/>
      </c>
      <c r="B830" s="171"/>
      <c r="C830" s="171"/>
      <c r="D830" s="181"/>
      <c r="E830" s="173"/>
      <c r="F830" s="174"/>
      <c r="G830" s="175"/>
      <c r="H830" s="175"/>
      <c r="I830" s="176"/>
      <c r="J830" s="185"/>
      <c r="K830" s="176"/>
      <c r="L830" s="178">
        <f t="shared" si="40"/>
        <v>0</v>
      </c>
      <c r="M830" s="232">
        <f t="shared" si="41"/>
        <v>0</v>
      </c>
      <c r="N830" s="235"/>
    </row>
    <row r="831" spans="1:14" ht="15.75" thickBot="1" x14ac:dyDescent="0.3">
      <c r="A831" s="170" t="str">
        <f t="shared" si="39"/>
        <v/>
      </c>
      <c r="B831" s="171"/>
      <c r="C831" s="171"/>
      <c r="D831" s="181"/>
      <c r="E831" s="173"/>
      <c r="F831" s="174"/>
      <c r="G831" s="175"/>
      <c r="H831" s="175"/>
      <c r="I831" s="176"/>
      <c r="J831" s="185"/>
      <c r="K831" s="176"/>
      <c r="L831" s="178">
        <f t="shared" si="40"/>
        <v>0</v>
      </c>
      <c r="M831" s="232">
        <f t="shared" si="41"/>
        <v>0</v>
      </c>
      <c r="N831" s="235"/>
    </row>
    <row r="832" spans="1:14" ht="15.75" thickBot="1" x14ac:dyDescent="0.3">
      <c r="A832" s="170" t="str">
        <f t="shared" si="39"/>
        <v/>
      </c>
      <c r="B832" s="171"/>
      <c r="C832" s="171"/>
      <c r="D832" s="181"/>
      <c r="E832" s="173"/>
      <c r="F832" s="174"/>
      <c r="G832" s="175"/>
      <c r="H832" s="175"/>
      <c r="I832" s="176"/>
      <c r="J832" s="185"/>
      <c r="K832" s="176"/>
      <c r="L832" s="178">
        <f t="shared" si="40"/>
        <v>0</v>
      </c>
      <c r="M832" s="232">
        <f t="shared" si="41"/>
        <v>0</v>
      </c>
      <c r="N832" s="235"/>
    </row>
    <row r="833" spans="1:14" ht="15.75" thickBot="1" x14ac:dyDescent="0.3">
      <c r="A833" s="170" t="str">
        <f t="shared" si="39"/>
        <v/>
      </c>
      <c r="B833" s="171"/>
      <c r="C833" s="171"/>
      <c r="D833" s="181"/>
      <c r="E833" s="173"/>
      <c r="F833" s="174"/>
      <c r="G833" s="175"/>
      <c r="H833" s="175"/>
      <c r="I833" s="176"/>
      <c r="J833" s="185"/>
      <c r="K833" s="176"/>
      <c r="L833" s="178">
        <f t="shared" si="40"/>
        <v>0</v>
      </c>
      <c r="M833" s="232">
        <f t="shared" si="41"/>
        <v>0</v>
      </c>
      <c r="N833" s="235"/>
    </row>
    <row r="834" spans="1:14" ht="15.75" thickBot="1" x14ac:dyDescent="0.3">
      <c r="A834" s="170" t="str">
        <f t="shared" si="39"/>
        <v/>
      </c>
      <c r="B834" s="171"/>
      <c r="C834" s="171"/>
      <c r="D834" s="181"/>
      <c r="E834" s="173"/>
      <c r="F834" s="174"/>
      <c r="G834" s="175"/>
      <c r="H834" s="175"/>
      <c r="I834" s="176"/>
      <c r="J834" s="185"/>
      <c r="K834" s="176"/>
      <c r="L834" s="178">
        <f t="shared" si="40"/>
        <v>0</v>
      </c>
      <c r="M834" s="232">
        <f t="shared" si="41"/>
        <v>0</v>
      </c>
      <c r="N834" s="235"/>
    </row>
    <row r="835" spans="1:14" ht="15.75" thickBot="1" x14ac:dyDescent="0.3">
      <c r="A835" s="170" t="str">
        <f t="shared" si="39"/>
        <v/>
      </c>
      <c r="B835" s="171"/>
      <c r="C835" s="171"/>
      <c r="D835" s="181"/>
      <c r="E835" s="173"/>
      <c r="F835" s="174"/>
      <c r="G835" s="175"/>
      <c r="H835" s="175"/>
      <c r="I835" s="176"/>
      <c r="J835" s="185"/>
      <c r="K835" s="176"/>
      <c r="L835" s="178">
        <f t="shared" si="40"/>
        <v>0</v>
      </c>
      <c r="M835" s="232">
        <f t="shared" si="41"/>
        <v>0</v>
      </c>
      <c r="N835" s="235"/>
    </row>
    <row r="836" spans="1:14" ht="15.75" thickBot="1" x14ac:dyDescent="0.3">
      <c r="A836" s="170" t="str">
        <f t="shared" si="39"/>
        <v/>
      </c>
      <c r="B836" s="171"/>
      <c r="C836" s="171"/>
      <c r="D836" s="181"/>
      <c r="E836" s="173"/>
      <c r="F836" s="174"/>
      <c r="G836" s="175"/>
      <c r="H836" s="175"/>
      <c r="I836" s="176"/>
      <c r="J836" s="185"/>
      <c r="K836" s="176"/>
      <c r="L836" s="178">
        <f t="shared" si="40"/>
        <v>0</v>
      </c>
      <c r="M836" s="232">
        <f t="shared" si="41"/>
        <v>0</v>
      </c>
      <c r="N836" s="235"/>
    </row>
    <row r="837" spans="1:14" ht="15.75" thickBot="1" x14ac:dyDescent="0.3">
      <c r="A837" s="170" t="str">
        <f t="shared" si="39"/>
        <v/>
      </c>
      <c r="B837" s="171"/>
      <c r="C837" s="171"/>
      <c r="D837" s="181"/>
      <c r="E837" s="173"/>
      <c r="F837" s="174"/>
      <c r="G837" s="175"/>
      <c r="H837" s="175"/>
      <c r="I837" s="176"/>
      <c r="J837" s="185"/>
      <c r="K837" s="176"/>
      <c r="L837" s="178">
        <f t="shared" si="40"/>
        <v>0</v>
      </c>
      <c r="M837" s="232">
        <f t="shared" si="41"/>
        <v>0</v>
      </c>
      <c r="N837" s="235"/>
    </row>
    <row r="838" spans="1:14" ht="15.75" thickBot="1" x14ac:dyDescent="0.3">
      <c r="A838" s="170" t="str">
        <f t="shared" si="39"/>
        <v/>
      </c>
      <c r="B838" s="171"/>
      <c r="C838" s="171"/>
      <c r="D838" s="181"/>
      <c r="E838" s="173"/>
      <c r="F838" s="174"/>
      <c r="G838" s="175"/>
      <c r="H838" s="175"/>
      <c r="I838" s="176"/>
      <c r="J838" s="185"/>
      <c r="K838" s="176"/>
      <c r="L838" s="178">
        <f t="shared" si="40"/>
        <v>0</v>
      </c>
      <c r="M838" s="232">
        <f t="shared" si="41"/>
        <v>0</v>
      </c>
      <c r="N838" s="235"/>
    </row>
    <row r="839" spans="1:14" ht="15.75" thickBot="1" x14ac:dyDescent="0.3">
      <c r="A839" s="170" t="str">
        <f t="shared" si="39"/>
        <v/>
      </c>
      <c r="B839" s="171"/>
      <c r="C839" s="171"/>
      <c r="D839" s="181"/>
      <c r="E839" s="173"/>
      <c r="F839" s="174"/>
      <c r="G839" s="175"/>
      <c r="H839" s="175"/>
      <c r="I839" s="176"/>
      <c r="J839" s="185"/>
      <c r="K839" s="176"/>
      <c r="L839" s="178">
        <f t="shared" si="40"/>
        <v>0</v>
      </c>
      <c r="M839" s="232">
        <f t="shared" si="41"/>
        <v>0</v>
      </c>
      <c r="N839" s="235"/>
    </row>
    <row r="840" spans="1:14" ht="15.75" thickBot="1" x14ac:dyDescent="0.3">
      <c r="A840" s="170" t="str">
        <f t="shared" si="39"/>
        <v/>
      </c>
      <c r="B840" s="171"/>
      <c r="C840" s="171"/>
      <c r="D840" s="181"/>
      <c r="E840" s="173"/>
      <c r="F840" s="174"/>
      <c r="G840" s="175"/>
      <c r="H840" s="175"/>
      <c r="I840" s="176"/>
      <c r="J840" s="185"/>
      <c r="K840" s="176"/>
      <c r="L840" s="178">
        <f t="shared" si="40"/>
        <v>0</v>
      </c>
      <c r="M840" s="232">
        <f t="shared" si="41"/>
        <v>0</v>
      </c>
      <c r="N840" s="235"/>
    </row>
    <row r="841" spans="1:14" ht="15.75" thickBot="1" x14ac:dyDescent="0.3">
      <c r="A841" s="170" t="str">
        <f t="shared" si="39"/>
        <v/>
      </c>
      <c r="B841" s="171"/>
      <c r="C841" s="171"/>
      <c r="D841" s="181"/>
      <c r="E841" s="173"/>
      <c r="F841" s="174"/>
      <c r="G841" s="175"/>
      <c r="H841" s="175"/>
      <c r="I841" s="176"/>
      <c r="J841" s="185"/>
      <c r="K841" s="176"/>
      <c r="L841" s="178">
        <f t="shared" si="40"/>
        <v>0</v>
      </c>
      <c r="M841" s="232">
        <f t="shared" si="41"/>
        <v>0</v>
      </c>
      <c r="N841" s="235"/>
    </row>
    <row r="842" spans="1:14" ht="15.75" thickBot="1" x14ac:dyDescent="0.3">
      <c r="A842" s="170" t="str">
        <f t="shared" si="39"/>
        <v/>
      </c>
      <c r="B842" s="171"/>
      <c r="C842" s="171"/>
      <c r="D842" s="181"/>
      <c r="E842" s="173"/>
      <c r="F842" s="174"/>
      <c r="G842" s="175"/>
      <c r="H842" s="175"/>
      <c r="I842" s="176"/>
      <c r="J842" s="185"/>
      <c r="K842" s="176"/>
      <c r="L842" s="178">
        <f t="shared" si="40"/>
        <v>0</v>
      </c>
      <c r="M842" s="232">
        <f t="shared" si="41"/>
        <v>0</v>
      </c>
      <c r="N842" s="235"/>
    </row>
    <row r="843" spans="1:14" ht="15.75" thickBot="1" x14ac:dyDescent="0.3">
      <c r="A843" s="170" t="str">
        <f t="shared" si="39"/>
        <v/>
      </c>
      <c r="B843" s="171"/>
      <c r="C843" s="171"/>
      <c r="D843" s="181"/>
      <c r="E843" s="173"/>
      <c r="F843" s="174"/>
      <c r="G843" s="175"/>
      <c r="H843" s="175"/>
      <c r="I843" s="176"/>
      <c r="J843" s="185"/>
      <c r="K843" s="176"/>
      <c r="L843" s="178">
        <f t="shared" si="40"/>
        <v>0</v>
      </c>
      <c r="M843" s="232">
        <f t="shared" si="41"/>
        <v>0</v>
      </c>
      <c r="N843" s="235"/>
    </row>
    <row r="844" spans="1:14" ht="15.75" thickBot="1" x14ac:dyDescent="0.3">
      <c r="A844" s="170" t="str">
        <f t="shared" si="39"/>
        <v/>
      </c>
      <c r="B844" s="171"/>
      <c r="C844" s="171"/>
      <c r="D844" s="181"/>
      <c r="E844" s="173"/>
      <c r="F844" s="174"/>
      <c r="G844" s="175"/>
      <c r="H844" s="175"/>
      <c r="I844" s="176"/>
      <c r="J844" s="185"/>
      <c r="K844" s="176"/>
      <c r="L844" s="178">
        <f t="shared" si="40"/>
        <v>0</v>
      </c>
      <c r="M844" s="232">
        <f t="shared" si="41"/>
        <v>0</v>
      </c>
      <c r="N844" s="235"/>
    </row>
    <row r="845" spans="1:14" ht="15.75" thickBot="1" x14ac:dyDescent="0.3">
      <c r="A845" s="170" t="str">
        <f t="shared" si="39"/>
        <v/>
      </c>
      <c r="B845" s="171"/>
      <c r="C845" s="171"/>
      <c r="D845" s="181"/>
      <c r="E845" s="173"/>
      <c r="F845" s="174"/>
      <c r="G845" s="175"/>
      <c r="H845" s="175"/>
      <c r="I845" s="176"/>
      <c r="J845" s="185"/>
      <c r="K845" s="176"/>
      <c r="L845" s="178">
        <f t="shared" si="40"/>
        <v>0</v>
      </c>
      <c r="M845" s="232">
        <f t="shared" si="41"/>
        <v>0</v>
      </c>
      <c r="N845" s="235"/>
    </row>
    <row r="846" spans="1:14" ht="15.75" thickBot="1" x14ac:dyDescent="0.3">
      <c r="A846" s="170" t="str">
        <f t="shared" si="39"/>
        <v/>
      </c>
      <c r="B846" s="171"/>
      <c r="C846" s="171"/>
      <c r="D846" s="181"/>
      <c r="E846" s="173"/>
      <c r="F846" s="174"/>
      <c r="G846" s="175"/>
      <c r="H846" s="175"/>
      <c r="I846" s="176"/>
      <c r="J846" s="185"/>
      <c r="K846" s="176"/>
      <c r="L846" s="178">
        <f t="shared" si="40"/>
        <v>0</v>
      </c>
      <c r="M846" s="232">
        <f t="shared" si="41"/>
        <v>0</v>
      </c>
      <c r="N846" s="235"/>
    </row>
    <row r="847" spans="1:14" ht="15.75" thickBot="1" x14ac:dyDescent="0.3">
      <c r="A847" s="170" t="str">
        <f t="shared" si="39"/>
        <v/>
      </c>
      <c r="B847" s="171"/>
      <c r="C847" s="171"/>
      <c r="D847" s="181"/>
      <c r="E847" s="173"/>
      <c r="F847" s="174"/>
      <c r="G847" s="175"/>
      <c r="H847" s="175"/>
      <c r="I847" s="176"/>
      <c r="J847" s="185"/>
      <c r="K847" s="176"/>
      <c r="L847" s="178">
        <f t="shared" si="40"/>
        <v>0</v>
      </c>
      <c r="M847" s="232">
        <f t="shared" si="41"/>
        <v>0</v>
      </c>
      <c r="N847" s="235"/>
    </row>
    <row r="848" spans="1:14" ht="15.75" thickBot="1" x14ac:dyDescent="0.3">
      <c r="A848" s="170" t="str">
        <f t="shared" si="39"/>
        <v/>
      </c>
      <c r="B848" s="171"/>
      <c r="C848" s="171"/>
      <c r="D848" s="181"/>
      <c r="E848" s="173"/>
      <c r="F848" s="174"/>
      <c r="G848" s="175"/>
      <c r="H848" s="175"/>
      <c r="I848" s="176"/>
      <c r="J848" s="185"/>
      <c r="K848" s="176"/>
      <c r="L848" s="178">
        <f t="shared" si="40"/>
        <v>0</v>
      </c>
      <c r="M848" s="232">
        <f t="shared" si="41"/>
        <v>0</v>
      </c>
      <c r="N848" s="235"/>
    </row>
    <row r="849" spans="1:14" ht="15.75" thickBot="1" x14ac:dyDescent="0.3">
      <c r="A849" s="170" t="str">
        <f t="shared" si="39"/>
        <v/>
      </c>
      <c r="B849" s="171"/>
      <c r="C849" s="171"/>
      <c r="D849" s="181"/>
      <c r="E849" s="173"/>
      <c r="F849" s="174"/>
      <c r="G849" s="175"/>
      <c r="H849" s="175"/>
      <c r="I849" s="176"/>
      <c r="J849" s="185"/>
      <c r="K849" s="176"/>
      <c r="L849" s="178">
        <f t="shared" si="40"/>
        <v>0</v>
      </c>
      <c r="M849" s="232">
        <f t="shared" si="41"/>
        <v>0</v>
      </c>
      <c r="N849" s="235"/>
    </row>
    <row r="850" spans="1:14" ht="15.75" thickBot="1" x14ac:dyDescent="0.3">
      <c r="A850" s="170" t="str">
        <f t="shared" si="39"/>
        <v/>
      </c>
      <c r="B850" s="171"/>
      <c r="C850" s="171"/>
      <c r="D850" s="181"/>
      <c r="E850" s="173"/>
      <c r="F850" s="174"/>
      <c r="G850" s="175"/>
      <c r="H850" s="175"/>
      <c r="I850" s="176"/>
      <c r="J850" s="185"/>
      <c r="K850" s="176"/>
      <c r="L850" s="178">
        <f t="shared" si="40"/>
        <v>0</v>
      </c>
      <c r="M850" s="232">
        <f t="shared" si="41"/>
        <v>0</v>
      </c>
      <c r="N850" s="235"/>
    </row>
    <row r="851" spans="1:14" ht="15.75" thickBot="1" x14ac:dyDescent="0.3">
      <c r="A851" s="170" t="str">
        <f t="shared" si="39"/>
        <v/>
      </c>
      <c r="B851" s="171"/>
      <c r="C851" s="171"/>
      <c r="D851" s="181"/>
      <c r="E851" s="173"/>
      <c r="F851" s="174"/>
      <c r="G851" s="175"/>
      <c r="H851" s="175"/>
      <c r="I851" s="176"/>
      <c r="J851" s="185"/>
      <c r="K851" s="176"/>
      <c r="L851" s="178">
        <f t="shared" si="40"/>
        <v>0</v>
      </c>
      <c r="M851" s="232">
        <f t="shared" si="41"/>
        <v>0</v>
      </c>
      <c r="N851" s="235"/>
    </row>
    <row r="852" spans="1:14" ht="15.75" thickBot="1" x14ac:dyDescent="0.3">
      <c r="A852" s="170" t="str">
        <f t="shared" si="39"/>
        <v/>
      </c>
      <c r="B852" s="171"/>
      <c r="C852" s="171"/>
      <c r="D852" s="181"/>
      <c r="E852" s="173"/>
      <c r="F852" s="174"/>
      <c r="G852" s="175"/>
      <c r="H852" s="175"/>
      <c r="I852" s="176"/>
      <c r="J852" s="185"/>
      <c r="K852" s="176"/>
      <c r="L852" s="178">
        <f t="shared" si="40"/>
        <v>0</v>
      </c>
      <c r="M852" s="232">
        <f t="shared" si="41"/>
        <v>0</v>
      </c>
      <c r="N852" s="235"/>
    </row>
    <row r="853" spans="1:14" ht="15.75" thickBot="1" x14ac:dyDescent="0.3">
      <c r="A853" s="170" t="str">
        <f t="shared" si="39"/>
        <v/>
      </c>
      <c r="B853" s="171"/>
      <c r="C853" s="171"/>
      <c r="D853" s="181"/>
      <c r="E853" s="173"/>
      <c r="F853" s="174"/>
      <c r="G853" s="175"/>
      <c r="H853" s="175"/>
      <c r="I853" s="176"/>
      <c r="J853" s="185"/>
      <c r="K853" s="176"/>
      <c r="L853" s="178">
        <f t="shared" si="40"/>
        <v>0</v>
      </c>
      <c r="M853" s="232">
        <f t="shared" si="41"/>
        <v>0</v>
      </c>
      <c r="N853" s="235"/>
    </row>
    <row r="854" spans="1:14" ht="15.75" thickBot="1" x14ac:dyDescent="0.3">
      <c r="A854" s="170" t="str">
        <f t="shared" si="39"/>
        <v/>
      </c>
      <c r="B854" s="171"/>
      <c r="C854" s="171"/>
      <c r="D854" s="181"/>
      <c r="E854" s="173"/>
      <c r="F854" s="174"/>
      <c r="G854" s="175"/>
      <c r="H854" s="175"/>
      <c r="I854" s="176"/>
      <c r="J854" s="185"/>
      <c r="K854" s="176"/>
      <c r="L854" s="178">
        <f t="shared" si="40"/>
        <v>0</v>
      </c>
      <c r="M854" s="232">
        <f t="shared" si="41"/>
        <v>0</v>
      </c>
      <c r="N854" s="235"/>
    </row>
    <row r="855" spans="1:14" ht="15.75" thickBot="1" x14ac:dyDescent="0.3">
      <c r="A855" s="170" t="str">
        <f t="shared" si="39"/>
        <v/>
      </c>
      <c r="B855" s="171"/>
      <c r="C855" s="171"/>
      <c r="D855" s="181"/>
      <c r="E855" s="173"/>
      <c r="F855" s="174"/>
      <c r="G855" s="175"/>
      <c r="H855" s="175"/>
      <c r="I855" s="176"/>
      <c r="J855" s="185"/>
      <c r="K855" s="176"/>
      <c r="L855" s="178">
        <f t="shared" si="40"/>
        <v>0</v>
      </c>
      <c r="M855" s="232">
        <f t="shared" si="41"/>
        <v>0</v>
      </c>
      <c r="N855" s="235"/>
    </row>
    <row r="856" spans="1:14" ht="15.75" thickBot="1" x14ac:dyDescent="0.3">
      <c r="A856" s="170" t="str">
        <f t="shared" si="39"/>
        <v/>
      </c>
      <c r="B856" s="171"/>
      <c r="C856" s="171"/>
      <c r="D856" s="181"/>
      <c r="E856" s="173"/>
      <c r="F856" s="174"/>
      <c r="G856" s="175"/>
      <c r="H856" s="175"/>
      <c r="I856" s="176"/>
      <c r="J856" s="185"/>
      <c r="K856" s="176"/>
      <c r="L856" s="178">
        <f t="shared" si="40"/>
        <v>0</v>
      </c>
      <c r="M856" s="232">
        <f t="shared" si="41"/>
        <v>0</v>
      </c>
      <c r="N856" s="235"/>
    </row>
    <row r="857" spans="1:14" ht="15.75" thickBot="1" x14ac:dyDescent="0.3">
      <c r="A857" s="170" t="str">
        <f t="shared" si="39"/>
        <v/>
      </c>
      <c r="B857" s="171"/>
      <c r="C857" s="171"/>
      <c r="D857" s="181"/>
      <c r="E857" s="173"/>
      <c r="F857" s="174"/>
      <c r="G857" s="175"/>
      <c r="H857" s="175"/>
      <c r="I857" s="176"/>
      <c r="J857" s="185"/>
      <c r="K857" s="176"/>
      <c r="L857" s="178">
        <f t="shared" si="40"/>
        <v>0</v>
      </c>
      <c r="M857" s="232">
        <f t="shared" si="41"/>
        <v>0</v>
      </c>
      <c r="N857" s="235"/>
    </row>
    <row r="858" spans="1:14" ht="15.75" thickBot="1" x14ac:dyDescent="0.3">
      <c r="A858" s="170" t="str">
        <f t="shared" si="39"/>
        <v/>
      </c>
      <c r="B858" s="171"/>
      <c r="C858" s="171"/>
      <c r="D858" s="181"/>
      <c r="E858" s="173"/>
      <c r="F858" s="174"/>
      <c r="G858" s="175"/>
      <c r="H858" s="175"/>
      <c r="I858" s="176"/>
      <c r="J858" s="185"/>
      <c r="K858" s="176"/>
      <c r="L858" s="178">
        <f t="shared" si="40"/>
        <v>0</v>
      </c>
      <c r="M858" s="232">
        <f t="shared" si="41"/>
        <v>0</v>
      </c>
      <c r="N858" s="235"/>
    </row>
    <row r="859" spans="1:14" ht="15.75" thickBot="1" x14ac:dyDescent="0.3">
      <c r="A859" s="170" t="str">
        <f t="shared" si="39"/>
        <v/>
      </c>
      <c r="B859" s="171"/>
      <c r="C859" s="171"/>
      <c r="D859" s="181"/>
      <c r="E859" s="173"/>
      <c r="F859" s="174"/>
      <c r="G859" s="175"/>
      <c r="H859" s="175"/>
      <c r="I859" s="176"/>
      <c r="J859" s="185"/>
      <c r="K859" s="176"/>
      <c r="L859" s="178">
        <f t="shared" si="40"/>
        <v>0</v>
      </c>
      <c r="M859" s="232">
        <f t="shared" si="41"/>
        <v>0</v>
      </c>
      <c r="N859" s="235"/>
    </row>
    <row r="860" spans="1:14" ht="15.75" thickBot="1" x14ac:dyDescent="0.3">
      <c r="A860" s="170" t="str">
        <f t="shared" si="39"/>
        <v/>
      </c>
      <c r="B860" s="171"/>
      <c r="C860" s="171"/>
      <c r="D860" s="181"/>
      <c r="E860" s="173"/>
      <c r="F860" s="174"/>
      <c r="G860" s="175"/>
      <c r="H860" s="175"/>
      <c r="I860" s="176"/>
      <c r="J860" s="185"/>
      <c r="K860" s="176"/>
      <c r="L860" s="178">
        <f t="shared" si="40"/>
        <v>0</v>
      </c>
      <c r="M860" s="232">
        <f t="shared" si="41"/>
        <v>0</v>
      </c>
      <c r="N860" s="235"/>
    </row>
    <row r="861" spans="1:14" ht="15.75" thickBot="1" x14ac:dyDescent="0.3">
      <c r="A861" s="170" t="str">
        <f t="shared" si="39"/>
        <v/>
      </c>
      <c r="B861" s="171"/>
      <c r="C861" s="171"/>
      <c r="D861" s="181"/>
      <c r="E861" s="173"/>
      <c r="F861" s="174"/>
      <c r="G861" s="175"/>
      <c r="H861" s="175"/>
      <c r="I861" s="176"/>
      <c r="J861" s="185"/>
      <c r="K861" s="176"/>
      <c r="L861" s="178">
        <f t="shared" si="40"/>
        <v>0</v>
      </c>
      <c r="M861" s="232">
        <f t="shared" si="41"/>
        <v>0</v>
      </c>
      <c r="N861" s="235"/>
    </row>
    <row r="862" spans="1:14" ht="15.75" thickBot="1" x14ac:dyDescent="0.3">
      <c r="A862" s="170" t="str">
        <f t="shared" si="39"/>
        <v/>
      </c>
      <c r="B862" s="171"/>
      <c r="C862" s="171"/>
      <c r="D862" s="181"/>
      <c r="E862" s="173"/>
      <c r="F862" s="174"/>
      <c r="G862" s="175"/>
      <c r="H862" s="175"/>
      <c r="I862" s="176"/>
      <c r="J862" s="185"/>
      <c r="K862" s="176"/>
      <c r="L862" s="178">
        <f t="shared" si="40"/>
        <v>0</v>
      </c>
      <c r="M862" s="232">
        <f t="shared" si="41"/>
        <v>0</v>
      </c>
      <c r="N862" s="235"/>
    </row>
    <row r="863" spans="1:14" ht="15.75" thickBot="1" x14ac:dyDescent="0.3">
      <c r="A863" s="170" t="str">
        <f t="shared" si="39"/>
        <v/>
      </c>
      <c r="B863" s="171"/>
      <c r="C863" s="171"/>
      <c r="D863" s="181"/>
      <c r="E863" s="173"/>
      <c r="F863" s="174"/>
      <c r="G863" s="175"/>
      <c r="H863" s="175"/>
      <c r="I863" s="176"/>
      <c r="J863" s="185"/>
      <c r="K863" s="176"/>
      <c r="L863" s="178">
        <f t="shared" si="40"/>
        <v>0</v>
      </c>
      <c r="M863" s="232">
        <f t="shared" si="41"/>
        <v>0</v>
      </c>
      <c r="N863" s="235"/>
    </row>
    <row r="864" spans="1:14" ht="15.75" thickBot="1" x14ac:dyDescent="0.3">
      <c r="A864" s="170" t="str">
        <f t="shared" si="39"/>
        <v/>
      </c>
      <c r="B864" s="171"/>
      <c r="C864" s="171"/>
      <c r="D864" s="181"/>
      <c r="E864" s="173"/>
      <c r="F864" s="174"/>
      <c r="G864" s="175"/>
      <c r="H864" s="175"/>
      <c r="I864" s="176"/>
      <c r="J864" s="185"/>
      <c r="K864" s="176"/>
      <c r="L864" s="178">
        <f t="shared" si="40"/>
        <v>0</v>
      </c>
      <c r="M864" s="232">
        <f t="shared" si="41"/>
        <v>0</v>
      </c>
      <c r="N864" s="235"/>
    </row>
    <row r="865" spans="1:14" ht="15.75" thickBot="1" x14ac:dyDescent="0.3">
      <c r="A865" s="170" t="str">
        <f t="shared" si="39"/>
        <v/>
      </c>
      <c r="B865" s="171"/>
      <c r="C865" s="171"/>
      <c r="D865" s="181"/>
      <c r="E865" s="173"/>
      <c r="F865" s="174"/>
      <c r="G865" s="175"/>
      <c r="H865" s="175"/>
      <c r="I865" s="176"/>
      <c r="J865" s="185"/>
      <c r="K865" s="176"/>
      <c r="L865" s="178">
        <f t="shared" si="40"/>
        <v>0</v>
      </c>
      <c r="M865" s="232">
        <f t="shared" si="41"/>
        <v>0</v>
      </c>
      <c r="N865" s="235"/>
    </row>
    <row r="866" spans="1:14" ht="15.75" thickBot="1" x14ac:dyDescent="0.3">
      <c r="A866" s="170" t="str">
        <f t="shared" si="39"/>
        <v/>
      </c>
      <c r="B866" s="171"/>
      <c r="C866" s="171"/>
      <c r="D866" s="181"/>
      <c r="E866" s="173"/>
      <c r="F866" s="174"/>
      <c r="G866" s="175"/>
      <c r="H866" s="175"/>
      <c r="I866" s="176"/>
      <c r="J866" s="185"/>
      <c r="K866" s="176"/>
      <c r="L866" s="178">
        <f t="shared" si="40"/>
        <v>0</v>
      </c>
      <c r="M866" s="232">
        <f t="shared" si="41"/>
        <v>0</v>
      </c>
      <c r="N866" s="235"/>
    </row>
    <row r="867" spans="1:14" ht="15.75" thickBot="1" x14ac:dyDescent="0.3">
      <c r="A867" s="170" t="str">
        <f t="shared" si="39"/>
        <v/>
      </c>
      <c r="B867" s="171"/>
      <c r="C867" s="171"/>
      <c r="D867" s="181"/>
      <c r="E867" s="173"/>
      <c r="F867" s="174"/>
      <c r="G867" s="175"/>
      <c r="H867" s="175"/>
      <c r="I867" s="176"/>
      <c r="J867" s="185"/>
      <c r="K867" s="176"/>
      <c r="L867" s="178">
        <f t="shared" si="40"/>
        <v>0</v>
      </c>
      <c r="M867" s="232">
        <f t="shared" si="41"/>
        <v>0</v>
      </c>
      <c r="N867" s="235"/>
    </row>
    <row r="868" spans="1:14" ht="15.75" thickBot="1" x14ac:dyDescent="0.3">
      <c r="A868" s="170" t="str">
        <f t="shared" si="39"/>
        <v/>
      </c>
      <c r="B868" s="171"/>
      <c r="C868" s="171"/>
      <c r="D868" s="181"/>
      <c r="E868" s="173"/>
      <c r="F868" s="174"/>
      <c r="G868" s="175"/>
      <c r="H868" s="175"/>
      <c r="I868" s="176"/>
      <c r="J868" s="185"/>
      <c r="K868" s="176"/>
      <c r="L868" s="178">
        <f t="shared" si="40"/>
        <v>0</v>
      </c>
      <c r="M868" s="232">
        <f t="shared" si="41"/>
        <v>0</v>
      </c>
      <c r="N868" s="235"/>
    </row>
    <row r="869" spans="1:14" ht="15.75" thickBot="1" x14ac:dyDescent="0.3">
      <c r="A869" s="170" t="str">
        <f t="shared" si="39"/>
        <v/>
      </c>
      <c r="B869" s="171"/>
      <c r="C869" s="171"/>
      <c r="D869" s="181"/>
      <c r="E869" s="173"/>
      <c r="F869" s="174"/>
      <c r="G869" s="175"/>
      <c r="H869" s="175"/>
      <c r="I869" s="176"/>
      <c r="J869" s="185"/>
      <c r="K869" s="176"/>
      <c r="L869" s="178">
        <f t="shared" si="40"/>
        <v>0</v>
      </c>
      <c r="M869" s="232">
        <f t="shared" si="41"/>
        <v>0</v>
      </c>
      <c r="N869" s="235"/>
    </row>
    <row r="870" spans="1:14" ht="15.75" thickBot="1" x14ac:dyDescent="0.3">
      <c r="A870" s="170" t="str">
        <f t="shared" si="39"/>
        <v/>
      </c>
      <c r="B870" s="171"/>
      <c r="C870" s="171"/>
      <c r="D870" s="181"/>
      <c r="E870" s="173"/>
      <c r="F870" s="174"/>
      <c r="G870" s="175"/>
      <c r="H870" s="175"/>
      <c r="I870" s="176"/>
      <c r="J870" s="185"/>
      <c r="K870" s="176"/>
      <c r="L870" s="178">
        <f t="shared" si="40"/>
        <v>0</v>
      </c>
      <c r="M870" s="232">
        <f t="shared" si="41"/>
        <v>0</v>
      </c>
      <c r="N870" s="235"/>
    </row>
    <row r="871" spans="1:14" ht="15.75" thickBot="1" x14ac:dyDescent="0.3">
      <c r="A871" s="170" t="str">
        <f t="shared" si="39"/>
        <v/>
      </c>
      <c r="B871" s="171"/>
      <c r="C871" s="171"/>
      <c r="D871" s="181"/>
      <c r="E871" s="173"/>
      <c r="F871" s="174"/>
      <c r="G871" s="175"/>
      <c r="H871" s="175"/>
      <c r="I871" s="176"/>
      <c r="J871" s="185"/>
      <c r="K871" s="176"/>
      <c r="L871" s="178">
        <f t="shared" si="40"/>
        <v>0</v>
      </c>
      <c r="M871" s="232">
        <f t="shared" si="41"/>
        <v>0</v>
      </c>
      <c r="N871" s="235"/>
    </row>
    <row r="872" spans="1:14" ht="15.75" thickBot="1" x14ac:dyDescent="0.3">
      <c r="A872" s="170" t="str">
        <f t="shared" si="39"/>
        <v/>
      </c>
      <c r="B872" s="171"/>
      <c r="C872" s="171"/>
      <c r="D872" s="181"/>
      <c r="E872" s="173"/>
      <c r="F872" s="174"/>
      <c r="G872" s="175"/>
      <c r="H872" s="175"/>
      <c r="I872" s="176"/>
      <c r="J872" s="185"/>
      <c r="K872" s="176"/>
      <c r="L872" s="178">
        <f t="shared" si="40"/>
        <v>0</v>
      </c>
      <c r="M872" s="232">
        <f t="shared" si="41"/>
        <v>0</v>
      </c>
      <c r="N872" s="235"/>
    </row>
    <row r="873" spans="1:14" ht="15.75" thickBot="1" x14ac:dyDescent="0.3">
      <c r="A873" s="170" t="str">
        <f t="shared" si="39"/>
        <v/>
      </c>
      <c r="B873" s="171"/>
      <c r="C873" s="171"/>
      <c r="D873" s="181"/>
      <c r="E873" s="173"/>
      <c r="F873" s="174"/>
      <c r="G873" s="175"/>
      <c r="H873" s="175"/>
      <c r="I873" s="176"/>
      <c r="J873" s="185"/>
      <c r="K873" s="176"/>
      <c r="L873" s="178">
        <f t="shared" si="40"/>
        <v>0</v>
      </c>
      <c r="M873" s="232">
        <f t="shared" si="41"/>
        <v>0</v>
      </c>
      <c r="N873" s="235"/>
    </row>
    <row r="874" spans="1:14" ht="15.75" thickBot="1" x14ac:dyDescent="0.3">
      <c r="A874" s="170" t="str">
        <f t="shared" si="39"/>
        <v/>
      </c>
      <c r="B874" s="171"/>
      <c r="C874" s="171"/>
      <c r="D874" s="181"/>
      <c r="E874" s="173"/>
      <c r="F874" s="174"/>
      <c r="G874" s="175"/>
      <c r="H874" s="175"/>
      <c r="I874" s="176"/>
      <c r="J874" s="185"/>
      <c r="K874" s="176"/>
      <c r="L874" s="178">
        <f t="shared" si="40"/>
        <v>0</v>
      </c>
      <c r="M874" s="232">
        <f t="shared" si="41"/>
        <v>0</v>
      </c>
      <c r="N874" s="235"/>
    </row>
    <row r="875" spans="1:14" ht="15.75" thickBot="1" x14ac:dyDescent="0.3">
      <c r="A875" s="170" t="str">
        <f t="shared" si="39"/>
        <v/>
      </c>
      <c r="B875" s="171"/>
      <c r="C875" s="171"/>
      <c r="D875" s="181"/>
      <c r="E875" s="173"/>
      <c r="F875" s="174"/>
      <c r="G875" s="175"/>
      <c r="H875" s="175"/>
      <c r="I875" s="176"/>
      <c r="J875" s="185"/>
      <c r="K875" s="176"/>
      <c r="L875" s="178">
        <f t="shared" si="40"/>
        <v>0</v>
      </c>
      <c r="M875" s="232">
        <f t="shared" si="41"/>
        <v>0</v>
      </c>
      <c r="N875" s="235"/>
    </row>
    <row r="876" spans="1:14" ht="15.75" thickBot="1" x14ac:dyDescent="0.3">
      <c r="A876" s="170" t="str">
        <f t="shared" si="39"/>
        <v/>
      </c>
      <c r="B876" s="171"/>
      <c r="C876" s="171"/>
      <c r="D876" s="181"/>
      <c r="E876" s="173"/>
      <c r="F876" s="174"/>
      <c r="G876" s="175"/>
      <c r="H876" s="175"/>
      <c r="I876" s="176"/>
      <c r="J876" s="185"/>
      <c r="K876" s="176"/>
      <c r="L876" s="178">
        <f t="shared" si="40"/>
        <v>0</v>
      </c>
      <c r="M876" s="232">
        <f t="shared" si="41"/>
        <v>0</v>
      </c>
      <c r="N876" s="235"/>
    </row>
    <row r="877" spans="1:14" ht="15.75" thickBot="1" x14ac:dyDescent="0.3">
      <c r="A877" s="170" t="str">
        <f t="shared" si="39"/>
        <v/>
      </c>
      <c r="B877" s="171"/>
      <c r="C877" s="171"/>
      <c r="D877" s="181"/>
      <c r="E877" s="173"/>
      <c r="F877" s="174"/>
      <c r="G877" s="175"/>
      <c r="H877" s="175"/>
      <c r="I877" s="176"/>
      <c r="J877" s="185"/>
      <c r="K877" s="176"/>
      <c r="L877" s="178">
        <f t="shared" si="40"/>
        <v>0</v>
      </c>
      <c r="M877" s="232">
        <f t="shared" si="41"/>
        <v>0</v>
      </c>
      <c r="N877" s="235"/>
    </row>
    <row r="878" spans="1:14" ht="15.75" thickBot="1" x14ac:dyDescent="0.3">
      <c r="A878" s="170" t="str">
        <f t="shared" si="39"/>
        <v/>
      </c>
      <c r="B878" s="171"/>
      <c r="C878" s="171"/>
      <c r="D878" s="181"/>
      <c r="E878" s="173"/>
      <c r="F878" s="174"/>
      <c r="G878" s="175"/>
      <c r="H878" s="175"/>
      <c r="I878" s="176"/>
      <c r="J878" s="185"/>
      <c r="K878" s="176"/>
      <c r="L878" s="178">
        <f t="shared" si="40"/>
        <v>0</v>
      </c>
      <c r="M878" s="232">
        <f t="shared" si="41"/>
        <v>0</v>
      </c>
      <c r="N878" s="235"/>
    </row>
    <row r="879" spans="1:14" ht="15.75" thickBot="1" x14ac:dyDescent="0.3">
      <c r="A879" s="170" t="str">
        <f t="shared" si="39"/>
        <v/>
      </c>
      <c r="B879" s="171"/>
      <c r="C879" s="171"/>
      <c r="D879" s="181"/>
      <c r="E879" s="173"/>
      <c r="F879" s="174"/>
      <c r="G879" s="175"/>
      <c r="H879" s="175"/>
      <c r="I879" s="176"/>
      <c r="J879" s="185"/>
      <c r="K879" s="176"/>
      <c r="L879" s="178">
        <f t="shared" si="40"/>
        <v>0</v>
      </c>
      <c r="M879" s="232">
        <f t="shared" si="41"/>
        <v>0</v>
      </c>
      <c r="N879" s="235"/>
    </row>
    <row r="880" spans="1:14" ht="15.75" thickBot="1" x14ac:dyDescent="0.3">
      <c r="A880" s="170" t="str">
        <f t="shared" si="39"/>
        <v/>
      </c>
      <c r="B880" s="171"/>
      <c r="C880" s="171"/>
      <c r="D880" s="181"/>
      <c r="E880" s="173"/>
      <c r="F880" s="174"/>
      <c r="G880" s="175"/>
      <c r="H880" s="175"/>
      <c r="I880" s="176"/>
      <c r="J880" s="185"/>
      <c r="K880" s="176"/>
      <c r="L880" s="178">
        <f t="shared" si="40"/>
        <v>0</v>
      </c>
      <c r="M880" s="232">
        <f t="shared" si="41"/>
        <v>0</v>
      </c>
      <c r="N880" s="235"/>
    </row>
    <row r="881" spans="1:14" ht="15.75" thickBot="1" x14ac:dyDescent="0.3">
      <c r="A881" s="170" t="str">
        <f t="shared" ref="A881:A944" si="42">IF(F881 = "", "", IF(F881 = "53", "TAS", "TAS ICM"))</f>
        <v/>
      </c>
      <c r="B881" s="171"/>
      <c r="C881" s="171"/>
      <c r="D881" s="181"/>
      <c r="E881" s="173"/>
      <c r="F881" s="174"/>
      <c r="G881" s="175"/>
      <c r="H881" s="175"/>
      <c r="I881" s="176"/>
      <c r="J881" s="185"/>
      <c r="K881" s="176"/>
      <c r="L881" s="178">
        <f t="shared" ref="L881:L944" si="43">MAX(0, J881 - K881)</f>
        <v>0</v>
      </c>
      <c r="M881" s="232">
        <f t="shared" ref="M881:M944" si="44">L881</f>
        <v>0</v>
      </c>
      <c r="N881" s="235"/>
    </row>
    <row r="882" spans="1:14" ht="15.75" thickBot="1" x14ac:dyDescent="0.3">
      <c r="A882" s="170" t="str">
        <f t="shared" si="42"/>
        <v/>
      </c>
      <c r="B882" s="171"/>
      <c r="C882" s="171"/>
      <c r="D882" s="181"/>
      <c r="E882" s="173"/>
      <c r="F882" s="174"/>
      <c r="G882" s="175"/>
      <c r="H882" s="175"/>
      <c r="I882" s="176"/>
      <c r="J882" s="185"/>
      <c r="K882" s="176"/>
      <c r="L882" s="178">
        <f t="shared" si="43"/>
        <v>0</v>
      </c>
      <c r="M882" s="232">
        <f t="shared" si="44"/>
        <v>0</v>
      </c>
      <c r="N882" s="235"/>
    </row>
    <row r="883" spans="1:14" ht="15.75" thickBot="1" x14ac:dyDescent="0.3">
      <c r="A883" s="170" t="str">
        <f t="shared" si="42"/>
        <v/>
      </c>
      <c r="B883" s="171"/>
      <c r="C883" s="171"/>
      <c r="D883" s="181"/>
      <c r="E883" s="173"/>
      <c r="F883" s="174"/>
      <c r="G883" s="175"/>
      <c r="H883" s="175"/>
      <c r="I883" s="176"/>
      <c r="J883" s="185"/>
      <c r="K883" s="176"/>
      <c r="L883" s="178">
        <f t="shared" si="43"/>
        <v>0</v>
      </c>
      <c r="M883" s="232">
        <f t="shared" si="44"/>
        <v>0</v>
      </c>
      <c r="N883" s="235"/>
    </row>
    <row r="884" spans="1:14" ht="15.75" thickBot="1" x14ac:dyDescent="0.3">
      <c r="A884" s="170" t="str">
        <f t="shared" si="42"/>
        <v/>
      </c>
      <c r="B884" s="171"/>
      <c r="C884" s="171"/>
      <c r="D884" s="181"/>
      <c r="E884" s="173"/>
      <c r="F884" s="174"/>
      <c r="G884" s="175"/>
      <c r="H884" s="175"/>
      <c r="I884" s="176"/>
      <c r="J884" s="185"/>
      <c r="K884" s="176"/>
      <c r="L884" s="178">
        <f t="shared" si="43"/>
        <v>0</v>
      </c>
      <c r="M884" s="232">
        <f t="shared" si="44"/>
        <v>0</v>
      </c>
      <c r="N884" s="235"/>
    </row>
    <row r="885" spans="1:14" ht="15.75" thickBot="1" x14ac:dyDescent="0.3">
      <c r="A885" s="170" t="str">
        <f t="shared" si="42"/>
        <v/>
      </c>
      <c r="B885" s="171"/>
      <c r="C885" s="171"/>
      <c r="D885" s="181"/>
      <c r="E885" s="173"/>
      <c r="F885" s="174"/>
      <c r="G885" s="175"/>
      <c r="H885" s="175"/>
      <c r="I885" s="176"/>
      <c r="J885" s="185"/>
      <c r="K885" s="176"/>
      <c r="L885" s="178">
        <f t="shared" si="43"/>
        <v>0</v>
      </c>
      <c r="M885" s="232">
        <f t="shared" si="44"/>
        <v>0</v>
      </c>
      <c r="N885" s="235"/>
    </row>
    <row r="886" spans="1:14" ht="15.75" thickBot="1" x14ac:dyDescent="0.3">
      <c r="A886" s="170" t="str">
        <f t="shared" si="42"/>
        <v/>
      </c>
      <c r="B886" s="171"/>
      <c r="C886" s="171"/>
      <c r="D886" s="181"/>
      <c r="E886" s="173"/>
      <c r="F886" s="174"/>
      <c r="G886" s="175"/>
      <c r="H886" s="175"/>
      <c r="I886" s="176"/>
      <c r="J886" s="185"/>
      <c r="K886" s="176"/>
      <c r="L886" s="178">
        <f t="shared" si="43"/>
        <v>0</v>
      </c>
      <c r="M886" s="232">
        <f t="shared" si="44"/>
        <v>0</v>
      </c>
      <c r="N886" s="235"/>
    </row>
    <row r="887" spans="1:14" ht="15.75" thickBot="1" x14ac:dyDescent="0.3">
      <c r="A887" s="170" t="str">
        <f t="shared" si="42"/>
        <v/>
      </c>
      <c r="B887" s="171"/>
      <c r="C887" s="171"/>
      <c r="D887" s="181"/>
      <c r="E887" s="173"/>
      <c r="F887" s="174"/>
      <c r="G887" s="175"/>
      <c r="H887" s="175"/>
      <c r="I887" s="176"/>
      <c r="J887" s="185"/>
      <c r="K887" s="176"/>
      <c r="L887" s="178">
        <f t="shared" si="43"/>
        <v>0</v>
      </c>
      <c r="M887" s="232">
        <f t="shared" si="44"/>
        <v>0</v>
      </c>
      <c r="N887" s="235"/>
    </row>
    <row r="888" spans="1:14" ht="15.75" thickBot="1" x14ac:dyDescent="0.3">
      <c r="A888" s="170" t="str">
        <f t="shared" si="42"/>
        <v/>
      </c>
      <c r="B888" s="171"/>
      <c r="C888" s="171"/>
      <c r="D888" s="181"/>
      <c r="E888" s="173"/>
      <c r="F888" s="174"/>
      <c r="G888" s="175"/>
      <c r="H888" s="175"/>
      <c r="I888" s="176"/>
      <c r="J888" s="185"/>
      <c r="K888" s="176"/>
      <c r="L888" s="178">
        <f t="shared" si="43"/>
        <v>0</v>
      </c>
      <c r="M888" s="232">
        <f t="shared" si="44"/>
        <v>0</v>
      </c>
      <c r="N888" s="235"/>
    </row>
    <row r="889" spans="1:14" ht="15.75" thickBot="1" x14ac:dyDescent="0.3">
      <c r="A889" s="170" t="str">
        <f t="shared" si="42"/>
        <v/>
      </c>
      <c r="B889" s="171"/>
      <c r="C889" s="171"/>
      <c r="D889" s="181"/>
      <c r="E889" s="173"/>
      <c r="F889" s="174"/>
      <c r="G889" s="175"/>
      <c r="H889" s="175"/>
      <c r="I889" s="176"/>
      <c r="J889" s="185"/>
      <c r="K889" s="176"/>
      <c r="L889" s="178">
        <f t="shared" si="43"/>
        <v>0</v>
      </c>
      <c r="M889" s="232">
        <f t="shared" si="44"/>
        <v>0</v>
      </c>
      <c r="N889" s="235"/>
    </row>
    <row r="890" spans="1:14" ht="15.75" thickBot="1" x14ac:dyDescent="0.3">
      <c r="A890" s="170" t="str">
        <f t="shared" si="42"/>
        <v/>
      </c>
      <c r="B890" s="171"/>
      <c r="C890" s="171"/>
      <c r="D890" s="181"/>
      <c r="E890" s="173"/>
      <c r="F890" s="174"/>
      <c r="G890" s="175"/>
      <c r="H890" s="175"/>
      <c r="I890" s="176"/>
      <c r="J890" s="185"/>
      <c r="K890" s="176"/>
      <c r="L890" s="178">
        <f t="shared" si="43"/>
        <v>0</v>
      </c>
      <c r="M890" s="232">
        <f t="shared" si="44"/>
        <v>0</v>
      </c>
      <c r="N890" s="235"/>
    </row>
    <row r="891" spans="1:14" ht="15.75" thickBot="1" x14ac:dyDescent="0.3">
      <c r="A891" s="170" t="str">
        <f t="shared" si="42"/>
        <v/>
      </c>
      <c r="B891" s="171"/>
      <c r="C891" s="171"/>
      <c r="D891" s="181"/>
      <c r="E891" s="173"/>
      <c r="F891" s="174"/>
      <c r="G891" s="175"/>
      <c r="H891" s="175"/>
      <c r="I891" s="176"/>
      <c r="J891" s="185"/>
      <c r="K891" s="176"/>
      <c r="L891" s="178">
        <f t="shared" si="43"/>
        <v>0</v>
      </c>
      <c r="M891" s="232">
        <f t="shared" si="44"/>
        <v>0</v>
      </c>
      <c r="N891" s="235"/>
    </row>
    <row r="892" spans="1:14" ht="15.75" thickBot="1" x14ac:dyDescent="0.3">
      <c r="A892" s="170" t="str">
        <f t="shared" si="42"/>
        <v/>
      </c>
      <c r="B892" s="171"/>
      <c r="C892" s="171"/>
      <c r="D892" s="181"/>
      <c r="E892" s="173"/>
      <c r="F892" s="174"/>
      <c r="G892" s="175"/>
      <c r="H892" s="175"/>
      <c r="I892" s="176"/>
      <c r="J892" s="185"/>
      <c r="K892" s="176"/>
      <c r="L892" s="178">
        <f t="shared" si="43"/>
        <v>0</v>
      </c>
      <c r="M892" s="232">
        <f t="shared" si="44"/>
        <v>0</v>
      </c>
      <c r="N892" s="235"/>
    </row>
    <row r="893" spans="1:14" ht="15.75" thickBot="1" x14ac:dyDescent="0.3">
      <c r="A893" s="170" t="str">
        <f t="shared" si="42"/>
        <v/>
      </c>
      <c r="B893" s="171"/>
      <c r="C893" s="171"/>
      <c r="D893" s="181"/>
      <c r="E893" s="173"/>
      <c r="F893" s="174"/>
      <c r="G893" s="175"/>
      <c r="H893" s="175"/>
      <c r="I893" s="176"/>
      <c r="J893" s="185"/>
      <c r="K893" s="176"/>
      <c r="L893" s="178">
        <f t="shared" si="43"/>
        <v>0</v>
      </c>
      <c r="M893" s="232">
        <f t="shared" si="44"/>
        <v>0</v>
      </c>
      <c r="N893" s="235"/>
    </row>
    <row r="894" spans="1:14" ht="15.75" thickBot="1" x14ac:dyDescent="0.3">
      <c r="A894" s="170" t="str">
        <f t="shared" si="42"/>
        <v/>
      </c>
      <c r="B894" s="171"/>
      <c r="C894" s="171"/>
      <c r="D894" s="181"/>
      <c r="E894" s="173"/>
      <c r="F894" s="174"/>
      <c r="G894" s="175"/>
      <c r="H894" s="175"/>
      <c r="I894" s="176"/>
      <c r="J894" s="185"/>
      <c r="K894" s="176"/>
      <c r="L894" s="178">
        <f t="shared" si="43"/>
        <v>0</v>
      </c>
      <c r="M894" s="232">
        <f t="shared" si="44"/>
        <v>0</v>
      </c>
      <c r="N894" s="235"/>
    </row>
    <row r="895" spans="1:14" ht="15.75" thickBot="1" x14ac:dyDescent="0.3">
      <c r="A895" s="170" t="str">
        <f t="shared" si="42"/>
        <v/>
      </c>
      <c r="B895" s="171"/>
      <c r="C895" s="171"/>
      <c r="D895" s="181"/>
      <c r="E895" s="173"/>
      <c r="F895" s="174"/>
      <c r="G895" s="175"/>
      <c r="H895" s="175"/>
      <c r="I895" s="176"/>
      <c r="J895" s="185"/>
      <c r="K895" s="176"/>
      <c r="L895" s="178">
        <f t="shared" si="43"/>
        <v>0</v>
      </c>
      <c r="M895" s="232">
        <f t="shared" si="44"/>
        <v>0</v>
      </c>
      <c r="N895" s="235"/>
    </row>
    <row r="896" spans="1:14" ht="15.75" thickBot="1" x14ac:dyDescent="0.3">
      <c r="A896" s="170" t="str">
        <f t="shared" si="42"/>
        <v/>
      </c>
      <c r="B896" s="171"/>
      <c r="C896" s="171"/>
      <c r="D896" s="181"/>
      <c r="E896" s="173"/>
      <c r="F896" s="174"/>
      <c r="G896" s="175"/>
      <c r="H896" s="175"/>
      <c r="I896" s="176"/>
      <c r="J896" s="185"/>
      <c r="K896" s="176"/>
      <c r="L896" s="178">
        <f t="shared" si="43"/>
        <v>0</v>
      </c>
      <c r="M896" s="232">
        <f t="shared" si="44"/>
        <v>0</v>
      </c>
      <c r="N896" s="235"/>
    </row>
    <row r="897" spans="1:14" ht="15.75" thickBot="1" x14ac:dyDescent="0.3">
      <c r="A897" s="170" t="str">
        <f t="shared" si="42"/>
        <v/>
      </c>
      <c r="B897" s="171"/>
      <c r="C897" s="171"/>
      <c r="D897" s="181"/>
      <c r="E897" s="173"/>
      <c r="F897" s="174"/>
      <c r="G897" s="175"/>
      <c r="H897" s="175"/>
      <c r="I897" s="176"/>
      <c r="J897" s="185"/>
      <c r="K897" s="176"/>
      <c r="L897" s="178">
        <f t="shared" si="43"/>
        <v>0</v>
      </c>
      <c r="M897" s="232">
        <f t="shared" si="44"/>
        <v>0</v>
      </c>
      <c r="N897" s="235"/>
    </row>
    <row r="898" spans="1:14" ht="15.75" thickBot="1" x14ac:dyDescent="0.3">
      <c r="A898" s="170" t="str">
        <f t="shared" si="42"/>
        <v/>
      </c>
      <c r="B898" s="171"/>
      <c r="C898" s="171"/>
      <c r="D898" s="181"/>
      <c r="E898" s="173"/>
      <c r="F898" s="174"/>
      <c r="G898" s="175"/>
      <c r="H898" s="175"/>
      <c r="I898" s="176"/>
      <c r="J898" s="185"/>
      <c r="K898" s="176"/>
      <c r="L898" s="178">
        <f t="shared" si="43"/>
        <v>0</v>
      </c>
      <c r="M898" s="232">
        <f t="shared" si="44"/>
        <v>0</v>
      </c>
      <c r="N898" s="235"/>
    </row>
    <row r="899" spans="1:14" ht="15.75" thickBot="1" x14ac:dyDescent="0.3">
      <c r="A899" s="170" t="str">
        <f t="shared" si="42"/>
        <v/>
      </c>
      <c r="B899" s="171"/>
      <c r="C899" s="171"/>
      <c r="D899" s="181"/>
      <c r="E899" s="173"/>
      <c r="F899" s="174"/>
      <c r="G899" s="175"/>
      <c r="H899" s="175"/>
      <c r="I899" s="176"/>
      <c r="J899" s="185"/>
      <c r="K899" s="176"/>
      <c r="L899" s="178">
        <f t="shared" si="43"/>
        <v>0</v>
      </c>
      <c r="M899" s="232">
        <f t="shared" si="44"/>
        <v>0</v>
      </c>
      <c r="N899" s="235"/>
    </row>
    <row r="900" spans="1:14" ht="15.75" thickBot="1" x14ac:dyDescent="0.3">
      <c r="A900" s="170" t="str">
        <f t="shared" si="42"/>
        <v/>
      </c>
      <c r="B900" s="171"/>
      <c r="C900" s="171"/>
      <c r="D900" s="181"/>
      <c r="E900" s="173"/>
      <c r="F900" s="174"/>
      <c r="G900" s="175"/>
      <c r="H900" s="175"/>
      <c r="I900" s="176"/>
      <c r="J900" s="185"/>
      <c r="K900" s="176"/>
      <c r="L900" s="178">
        <f t="shared" si="43"/>
        <v>0</v>
      </c>
      <c r="M900" s="232">
        <f t="shared" si="44"/>
        <v>0</v>
      </c>
      <c r="N900" s="235"/>
    </row>
    <row r="901" spans="1:14" ht="15.75" thickBot="1" x14ac:dyDescent="0.3">
      <c r="A901" s="170" t="str">
        <f t="shared" si="42"/>
        <v/>
      </c>
      <c r="B901" s="171"/>
      <c r="C901" s="171"/>
      <c r="D901" s="181"/>
      <c r="E901" s="173"/>
      <c r="F901" s="174"/>
      <c r="G901" s="175"/>
      <c r="H901" s="175"/>
      <c r="I901" s="176"/>
      <c r="J901" s="185"/>
      <c r="K901" s="176"/>
      <c r="L901" s="178">
        <f t="shared" si="43"/>
        <v>0</v>
      </c>
      <c r="M901" s="232">
        <f t="shared" si="44"/>
        <v>0</v>
      </c>
      <c r="N901" s="235"/>
    </row>
    <row r="902" spans="1:14" ht="15.75" thickBot="1" x14ac:dyDescent="0.3">
      <c r="A902" s="170" t="str">
        <f t="shared" si="42"/>
        <v/>
      </c>
      <c r="B902" s="171"/>
      <c r="C902" s="171"/>
      <c r="D902" s="181"/>
      <c r="E902" s="173"/>
      <c r="F902" s="174"/>
      <c r="G902" s="175"/>
      <c r="H902" s="175"/>
      <c r="I902" s="176"/>
      <c r="J902" s="185"/>
      <c r="K902" s="176"/>
      <c r="L902" s="178">
        <f t="shared" si="43"/>
        <v>0</v>
      </c>
      <c r="M902" s="232">
        <f t="shared" si="44"/>
        <v>0</v>
      </c>
      <c r="N902" s="235"/>
    </row>
    <row r="903" spans="1:14" ht="15.75" thickBot="1" x14ac:dyDescent="0.3">
      <c r="A903" s="170" t="str">
        <f t="shared" si="42"/>
        <v/>
      </c>
      <c r="B903" s="171"/>
      <c r="C903" s="171"/>
      <c r="D903" s="181"/>
      <c r="E903" s="173"/>
      <c r="F903" s="174"/>
      <c r="G903" s="175"/>
      <c r="H903" s="175"/>
      <c r="I903" s="176"/>
      <c r="J903" s="185"/>
      <c r="K903" s="176"/>
      <c r="L903" s="178">
        <f t="shared" si="43"/>
        <v>0</v>
      </c>
      <c r="M903" s="232">
        <f t="shared" si="44"/>
        <v>0</v>
      </c>
      <c r="N903" s="235"/>
    </row>
    <row r="904" spans="1:14" ht="15.75" thickBot="1" x14ac:dyDescent="0.3">
      <c r="A904" s="170" t="str">
        <f t="shared" si="42"/>
        <v/>
      </c>
      <c r="B904" s="171"/>
      <c r="C904" s="171"/>
      <c r="D904" s="181"/>
      <c r="E904" s="173"/>
      <c r="F904" s="174"/>
      <c r="G904" s="175"/>
      <c r="H904" s="175"/>
      <c r="I904" s="176"/>
      <c r="J904" s="185"/>
      <c r="K904" s="176"/>
      <c r="L904" s="178">
        <f t="shared" si="43"/>
        <v>0</v>
      </c>
      <c r="M904" s="232">
        <f t="shared" si="44"/>
        <v>0</v>
      </c>
      <c r="N904" s="235"/>
    </row>
    <row r="905" spans="1:14" ht="15.75" thickBot="1" x14ac:dyDescent="0.3">
      <c r="A905" s="170" t="str">
        <f t="shared" si="42"/>
        <v/>
      </c>
      <c r="B905" s="171"/>
      <c r="C905" s="171"/>
      <c r="D905" s="181"/>
      <c r="E905" s="173"/>
      <c r="F905" s="174"/>
      <c r="G905" s="175"/>
      <c r="H905" s="175"/>
      <c r="I905" s="176"/>
      <c r="J905" s="185"/>
      <c r="K905" s="176"/>
      <c r="L905" s="178">
        <f t="shared" si="43"/>
        <v>0</v>
      </c>
      <c r="M905" s="232">
        <f t="shared" si="44"/>
        <v>0</v>
      </c>
      <c r="N905" s="235"/>
    </row>
    <row r="906" spans="1:14" ht="15.75" thickBot="1" x14ac:dyDescent="0.3">
      <c r="A906" s="170" t="str">
        <f t="shared" si="42"/>
        <v/>
      </c>
      <c r="B906" s="171"/>
      <c r="C906" s="171"/>
      <c r="D906" s="181"/>
      <c r="E906" s="173"/>
      <c r="F906" s="174"/>
      <c r="G906" s="175"/>
      <c r="H906" s="175"/>
      <c r="I906" s="176"/>
      <c r="J906" s="185"/>
      <c r="K906" s="176"/>
      <c r="L906" s="178">
        <f t="shared" si="43"/>
        <v>0</v>
      </c>
      <c r="M906" s="232">
        <f t="shared" si="44"/>
        <v>0</v>
      </c>
      <c r="N906" s="235"/>
    </row>
    <row r="907" spans="1:14" ht="15.75" thickBot="1" x14ac:dyDescent="0.3">
      <c r="A907" s="170" t="str">
        <f t="shared" si="42"/>
        <v/>
      </c>
      <c r="B907" s="171"/>
      <c r="C907" s="171"/>
      <c r="D907" s="181"/>
      <c r="E907" s="173"/>
      <c r="F907" s="174"/>
      <c r="G907" s="175"/>
      <c r="H907" s="175"/>
      <c r="I907" s="176"/>
      <c r="J907" s="185"/>
      <c r="K907" s="176"/>
      <c r="L907" s="178">
        <f t="shared" si="43"/>
        <v>0</v>
      </c>
      <c r="M907" s="232">
        <f t="shared" si="44"/>
        <v>0</v>
      </c>
      <c r="N907" s="235"/>
    </row>
    <row r="908" spans="1:14" ht="15.75" thickBot="1" x14ac:dyDescent="0.3">
      <c r="A908" s="170" t="str">
        <f t="shared" si="42"/>
        <v/>
      </c>
      <c r="B908" s="171"/>
      <c r="C908" s="171"/>
      <c r="D908" s="181"/>
      <c r="E908" s="173"/>
      <c r="F908" s="174"/>
      <c r="G908" s="175"/>
      <c r="H908" s="175"/>
      <c r="I908" s="176"/>
      <c r="J908" s="185"/>
      <c r="K908" s="176"/>
      <c r="L908" s="178">
        <f t="shared" si="43"/>
        <v>0</v>
      </c>
      <c r="M908" s="232">
        <f t="shared" si="44"/>
        <v>0</v>
      </c>
      <c r="N908" s="235"/>
    </row>
    <row r="909" spans="1:14" ht="15.75" thickBot="1" x14ac:dyDescent="0.3">
      <c r="A909" s="170" t="str">
        <f t="shared" si="42"/>
        <v/>
      </c>
      <c r="B909" s="171"/>
      <c r="C909" s="171"/>
      <c r="D909" s="181"/>
      <c r="E909" s="173"/>
      <c r="F909" s="174"/>
      <c r="G909" s="175"/>
      <c r="H909" s="175"/>
      <c r="I909" s="176"/>
      <c r="J909" s="185"/>
      <c r="K909" s="176"/>
      <c r="L909" s="178">
        <f t="shared" si="43"/>
        <v>0</v>
      </c>
      <c r="M909" s="232">
        <f t="shared" si="44"/>
        <v>0</v>
      </c>
      <c r="N909" s="235"/>
    </row>
    <row r="910" spans="1:14" ht="15.75" thickBot="1" x14ac:dyDescent="0.3">
      <c r="A910" s="170" t="str">
        <f t="shared" si="42"/>
        <v/>
      </c>
      <c r="B910" s="171"/>
      <c r="C910" s="171"/>
      <c r="D910" s="181"/>
      <c r="E910" s="173"/>
      <c r="F910" s="174"/>
      <c r="G910" s="175"/>
      <c r="H910" s="175"/>
      <c r="I910" s="176"/>
      <c r="J910" s="185"/>
      <c r="K910" s="176"/>
      <c r="L910" s="178">
        <f t="shared" si="43"/>
        <v>0</v>
      </c>
      <c r="M910" s="232">
        <f t="shared" si="44"/>
        <v>0</v>
      </c>
      <c r="N910" s="235"/>
    </row>
    <row r="911" spans="1:14" ht="15.75" thickBot="1" x14ac:dyDescent="0.3">
      <c r="A911" s="170" t="str">
        <f t="shared" si="42"/>
        <v/>
      </c>
      <c r="B911" s="171"/>
      <c r="C911" s="171"/>
      <c r="D911" s="181"/>
      <c r="E911" s="173"/>
      <c r="F911" s="174"/>
      <c r="G911" s="175"/>
      <c r="H911" s="175"/>
      <c r="I911" s="176"/>
      <c r="J911" s="185"/>
      <c r="K911" s="176"/>
      <c r="L911" s="178">
        <f t="shared" si="43"/>
        <v>0</v>
      </c>
      <c r="M911" s="232">
        <f t="shared" si="44"/>
        <v>0</v>
      </c>
      <c r="N911" s="235"/>
    </row>
    <row r="912" spans="1:14" ht="15.75" thickBot="1" x14ac:dyDescent="0.3">
      <c r="A912" s="170" t="str">
        <f t="shared" si="42"/>
        <v/>
      </c>
      <c r="B912" s="171"/>
      <c r="C912" s="171"/>
      <c r="D912" s="181"/>
      <c r="E912" s="173"/>
      <c r="F912" s="174"/>
      <c r="G912" s="175"/>
      <c r="H912" s="175"/>
      <c r="I912" s="176"/>
      <c r="J912" s="185"/>
      <c r="K912" s="176"/>
      <c r="L912" s="178">
        <f t="shared" si="43"/>
        <v>0</v>
      </c>
      <c r="M912" s="232">
        <f t="shared" si="44"/>
        <v>0</v>
      </c>
      <c r="N912" s="235"/>
    </row>
    <row r="913" spans="1:14" ht="15.75" thickBot="1" x14ac:dyDescent="0.3">
      <c r="A913" s="170" t="str">
        <f t="shared" si="42"/>
        <v/>
      </c>
      <c r="B913" s="171"/>
      <c r="C913" s="171"/>
      <c r="D913" s="181"/>
      <c r="E913" s="173"/>
      <c r="F913" s="174"/>
      <c r="G913" s="175"/>
      <c r="H913" s="175"/>
      <c r="I913" s="176"/>
      <c r="J913" s="185"/>
      <c r="K913" s="176"/>
      <c r="L913" s="178">
        <f t="shared" si="43"/>
        <v>0</v>
      </c>
      <c r="M913" s="232">
        <f t="shared" si="44"/>
        <v>0</v>
      </c>
      <c r="N913" s="235"/>
    </row>
    <row r="914" spans="1:14" ht="15.75" thickBot="1" x14ac:dyDescent="0.3">
      <c r="A914" s="170" t="str">
        <f t="shared" si="42"/>
        <v/>
      </c>
      <c r="B914" s="171"/>
      <c r="C914" s="171"/>
      <c r="D914" s="181"/>
      <c r="E914" s="173"/>
      <c r="F914" s="174"/>
      <c r="G914" s="175"/>
      <c r="H914" s="175"/>
      <c r="I914" s="176"/>
      <c r="J914" s="185"/>
      <c r="K914" s="176"/>
      <c r="L914" s="178">
        <f t="shared" si="43"/>
        <v>0</v>
      </c>
      <c r="M914" s="232">
        <f t="shared" si="44"/>
        <v>0</v>
      </c>
      <c r="N914" s="235"/>
    </row>
    <row r="915" spans="1:14" ht="15.75" thickBot="1" x14ac:dyDescent="0.3">
      <c r="A915" s="170" t="str">
        <f t="shared" si="42"/>
        <v/>
      </c>
      <c r="B915" s="171"/>
      <c r="C915" s="171"/>
      <c r="D915" s="181"/>
      <c r="E915" s="173"/>
      <c r="F915" s="174"/>
      <c r="G915" s="175"/>
      <c r="H915" s="175"/>
      <c r="I915" s="176"/>
      <c r="J915" s="185"/>
      <c r="K915" s="176"/>
      <c r="L915" s="178">
        <f t="shared" si="43"/>
        <v>0</v>
      </c>
      <c r="M915" s="232">
        <f t="shared" si="44"/>
        <v>0</v>
      </c>
      <c r="N915" s="235"/>
    </row>
    <row r="916" spans="1:14" ht="15.75" thickBot="1" x14ac:dyDescent="0.3">
      <c r="A916" s="170" t="str">
        <f t="shared" si="42"/>
        <v/>
      </c>
      <c r="B916" s="171"/>
      <c r="C916" s="171"/>
      <c r="D916" s="181"/>
      <c r="E916" s="173"/>
      <c r="F916" s="174"/>
      <c r="G916" s="175"/>
      <c r="H916" s="175"/>
      <c r="I916" s="176"/>
      <c r="J916" s="185"/>
      <c r="K916" s="176"/>
      <c r="L916" s="178">
        <f t="shared" si="43"/>
        <v>0</v>
      </c>
      <c r="M916" s="232">
        <f t="shared" si="44"/>
        <v>0</v>
      </c>
      <c r="N916" s="235"/>
    </row>
    <row r="917" spans="1:14" ht="15.75" thickBot="1" x14ac:dyDescent="0.3">
      <c r="A917" s="170" t="str">
        <f t="shared" si="42"/>
        <v/>
      </c>
      <c r="B917" s="171"/>
      <c r="C917" s="171"/>
      <c r="D917" s="181"/>
      <c r="E917" s="173"/>
      <c r="F917" s="174"/>
      <c r="G917" s="175"/>
      <c r="H917" s="175"/>
      <c r="I917" s="176"/>
      <c r="J917" s="185"/>
      <c r="K917" s="176"/>
      <c r="L917" s="178">
        <f t="shared" si="43"/>
        <v>0</v>
      </c>
      <c r="M917" s="232">
        <f t="shared" si="44"/>
        <v>0</v>
      </c>
      <c r="N917" s="235"/>
    </row>
    <row r="918" spans="1:14" ht="15.75" thickBot="1" x14ac:dyDescent="0.3">
      <c r="A918" s="170" t="str">
        <f t="shared" si="42"/>
        <v/>
      </c>
      <c r="B918" s="171"/>
      <c r="C918" s="171"/>
      <c r="D918" s="181"/>
      <c r="E918" s="173"/>
      <c r="F918" s="174"/>
      <c r="G918" s="175"/>
      <c r="H918" s="175"/>
      <c r="I918" s="176"/>
      <c r="J918" s="185"/>
      <c r="K918" s="176"/>
      <c r="L918" s="178">
        <f t="shared" si="43"/>
        <v>0</v>
      </c>
      <c r="M918" s="232">
        <f t="shared" si="44"/>
        <v>0</v>
      </c>
      <c r="N918" s="235"/>
    </row>
    <row r="919" spans="1:14" ht="15.75" thickBot="1" x14ac:dyDescent="0.3">
      <c r="A919" s="170" t="str">
        <f t="shared" si="42"/>
        <v/>
      </c>
      <c r="B919" s="171"/>
      <c r="C919" s="171"/>
      <c r="D919" s="181"/>
      <c r="E919" s="173"/>
      <c r="F919" s="174"/>
      <c r="G919" s="175"/>
      <c r="H919" s="175"/>
      <c r="I919" s="176"/>
      <c r="J919" s="185"/>
      <c r="K919" s="176"/>
      <c r="L919" s="178">
        <f t="shared" si="43"/>
        <v>0</v>
      </c>
      <c r="M919" s="232">
        <f t="shared" si="44"/>
        <v>0</v>
      </c>
      <c r="N919" s="235"/>
    </row>
    <row r="920" spans="1:14" ht="15.75" thickBot="1" x14ac:dyDescent="0.3">
      <c r="A920" s="170" t="str">
        <f t="shared" si="42"/>
        <v/>
      </c>
      <c r="B920" s="171"/>
      <c r="C920" s="171"/>
      <c r="D920" s="181"/>
      <c r="E920" s="173"/>
      <c r="F920" s="174"/>
      <c r="G920" s="175"/>
      <c r="H920" s="175"/>
      <c r="I920" s="176"/>
      <c r="J920" s="185"/>
      <c r="K920" s="176"/>
      <c r="L920" s="178">
        <f t="shared" si="43"/>
        <v>0</v>
      </c>
      <c r="M920" s="232">
        <f t="shared" si="44"/>
        <v>0</v>
      </c>
      <c r="N920" s="235"/>
    </row>
    <row r="921" spans="1:14" ht="15.75" thickBot="1" x14ac:dyDescent="0.3">
      <c r="A921" s="170" t="str">
        <f t="shared" si="42"/>
        <v/>
      </c>
      <c r="B921" s="171"/>
      <c r="C921" s="171"/>
      <c r="D921" s="181"/>
      <c r="E921" s="173"/>
      <c r="F921" s="174"/>
      <c r="G921" s="175"/>
      <c r="H921" s="175"/>
      <c r="I921" s="176"/>
      <c r="J921" s="185"/>
      <c r="K921" s="176"/>
      <c r="L921" s="178">
        <f t="shared" si="43"/>
        <v>0</v>
      </c>
      <c r="M921" s="232">
        <f t="shared" si="44"/>
        <v>0</v>
      </c>
      <c r="N921" s="235"/>
    </row>
    <row r="922" spans="1:14" ht="15.75" thickBot="1" x14ac:dyDescent="0.3">
      <c r="A922" s="170" t="str">
        <f t="shared" si="42"/>
        <v/>
      </c>
      <c r="B922" s="171"/>
      <c r="C922" s="171"/>
      <c r="D922" s="181"/>
      <c r="E922" s="173"/>
      <c r="F922" s="174"/>
      <c r="G922" s="175"/>
      <c r="H922" s="175"/>
      <c r="I922" s="176"/>
      <c r="J922" s="185"/>
      <c r="K922" s="176"/>
      <c r="L922" s="178">
        <f t="shared" si="43"/>
        <v>0</v>
      </c>
      <c r="M922" s="232">
        <f t="shared" si="44"/>
        <v>0</v>
      </c>
      <c r="N922" s="235"/>
    </row>
    <row r="923" spans="1:14" ht="15.75" thickBot="1" x14ac:dyDescent="0.3">
      <c r="A923" s="170" t="str">
        <f t="shared" si="42"/>
        <v/>
      </c>
      <c r="B923" s="171"/>
      <c r="C923" s="171"/>
      <c r="D923" s="181"/>
      <c r="E923" s="173"/>
      <c r="F923" s="174"/>
      <c r="G923" s="175"/>
      <c r="H923" s="175"/>
      <c r="I923" s="176"/>
      <c r="J923" s="185"/>
      <c r="K923" s="176"/>
      <c r="L923" s="178">
        <f t="shared" si="43"/>
        <v>0</v>
      </c>
      <c r="M923" s="232">
        <f t="shared" si="44"/>
        <v>0</v>
      </c>
      <c r="N923" s="235"/>
    </row>
    <row r="924" spans="1:14" ht="15.75" thickBot="1" x14ac:dyDescent="0.3">
      <c r="A924" s="170" t="str">
        <f t="shared" si="42"/>
        <v/>
      </c>
      <c r="B924" s="171"/>
      <c r="C924" s="171"/>
      <c r="D924" s="181"/>
      <c r="E924" s="173"/>
      <c r="F924" s="174"/>
      <c r="G924" s="175"/>
      <c r="H924" s="175"/>
      <c r="I924" s="176"/>
      <c r="J924" s="185"/>
      <c r="K924" s="176"/>
      <c r="L924" s="178">
        <f t="shared" si="43"/>
        <v>0</v>
      </c>
      <c r="M924" s="232">
        <f t="shared" si="44"/>
        <v>0</v>
      </c>
      <c r="N924" s="235"/>
    </row>
    <row r="925" spans="1:14" ht="15.75" thickBot="1" x14ac:dyDescent="0.3">
      <c r="A925" s="170" t="str">
        <f t="shared" si="42"/>
        <v/>
      </c>
      <c r="B925" s="171"/>
      <c r="C925" s="171"/>
      <c r="D925" s="181"/>
      <c r="E925" s="173"/>
      <c r="F925" s="174"/>
      <c r="G925" s="175"/>
      <c r="H925" s="175"/>
      <c r="I925" s="176"/>
      <c r="J925" s="185"/>
      <c r="K925" s="176"/>
      <c r="L925" s="178">
        <f t="shared" si="43"/>
        <v>0</v>
      </c>
      <c r="M925" s="232">
        <f t="shared" si="44"/>
        <v>0</v>
      </c>
      <c r="N925" s="235"/>
    </row>
    <row r="926" spans="1:14" ht="15.75" thickBot="1" x14ac:dyDescent="0.3">
      <c r="A926" s="170" t="str">
        <f t="shared" si="42"/>
        <v/>
      </c>
      <c r="B926" s="171"/>
      <c r="C926" s="171"/>
      <c r="D926" s="181"/>
      <c r="E926" s="173"/>
      <c r="F926" s="174"/>
      <c r="G926" s="175"/>
      <c r="H926" s="175"/>
      <c r="I926" s="176"/>
      <c r="J926" s="185"/>
      <c r="K926" s="176"/>
      <c r="L926" s="178">
        <f t="shared" si="43"/>
        <v>0</v>
      </c>
      <c r="M926" s="232">
        <f t="shared" si="44"/>
        <v>0</v>
      </c>
      <c r="N926" s="235"/>
    </row>
    <row r="927" spans="1:14" ht="15.75" thickBot="1" x14ac:dyDescent="0.3">
      <c r="A927" s="170" t="str">
        <f t="shared" si="42"/>
        <v/>
      </c>
      <c r="B927" s="171"/>
      <c r="C927" s="171"/>
      <c r="D927" s="181"/>
      <c r="E927" s="173"/>
      <c r="F927" s="174"/>
      <c r="G927" s="175"/>
      <c r="H927" s="175"/>
      <c r="I927" s="176"/>
      <c r="J927" s="185"/>
      <c r="K927" s="176"/>
      <c r="L927" s="178">
        <f t="shared" si="43"/>
        <v>0</v>
      </c>
      <c r="M927" s="232">
        <f t="shared" si="44"/>
        <v>0</v>
      </c>
      <c r="N927" s="235"/>
    </row>
    <row r="928" spans="1:14" ht="15.75" thickBot="1" x14ac:dyDescent="0.3">
      <c r="A928" s="170" t="str">
        <f t="shared" si="42"/>
        <v/>
      </c>
      <c r="B928" s="171"/>
      <c r="C928" s="171"/>
      <c r="D928" s="181"/>
      <c r="E928" s="173"/>
      <c r="F928" s="174"/>
      <c r="G928" s="175"/>
      <c r="H928" s="175"/>
      <c r="I928" s="176"/>
      <c r="J928" s="185"/>
      <c r="K928" s="176"/>
      <c r="L928" s="178">
        <f t="shared" si="43"/>
        <v>0</v>
      </c>
      <c r="M928" s="232">
        <f t="shared" si="44"/>
        <v>0</v>
      </c>
      <c r="N928" s="235"/>
    </row>
    <row r="929" spans="1:14" ht="15.75" thickBot="1" x14ac:dyDescent="0.3">
      <c r="A929" s="170" t="str">
        <f t="shared" si="42"/>
        <v/>
      </c>
      <c r="B929" s="171"/>
      <c r="C929" s="171"/>
      <c r="D929" s="181"/>
      <c r="E929" s="173"/>
      <c r="F929" s="174"/>
      <c r="G929" s="175"/>
      <c r="H929" s="175"/>
      <c r="I929" s="176"/>
      <c r="J929" s="185"/>
      <c r="K929" s="176"/>
      <c r="L929" s="178">
        <f t="shared" si="43"/>
        <v>0</v>
      </c>
      <c r="M929" s="232">
        <f t="shared" si="44"/>
        <v>0</v>
      </c>
      <c r="N929" s="235"/>
    </row>
    <row r="930" spans="1:14" ht="15.75" thickBot="1" x14ac:dyDescent="0.3">
      <c r="A930" s="170" t="str">
        <f t="shared" si="42"/>
        <v/>
      </c>
      <c r="B930" s="171"/>
      <c r="C930" s="171"/>
      <c r="D930" s="181"/>
      <c r="E930" s="173"/>
      <c r="F930" s="174"/>
      <c r="G930" s="175"/>
      <c r="H930" s="175"/>
      <c r="I930" s="176"/>
      <c r="J930" s="185"/>
      <c r="K930" s="176"/>
      <c r="L930" s="178">
        <f t="shared" si="43"/>
        <v>0</v>
      </c>
      <c r="M930" s="232">
        <f t="shared" si="44"/>
        <v>0</v>
      </c>
      <c r="N930" s="235"/>
    </row>
    <row r="931" spans="1:14" ht="15.75" thickBot="1" x14ac:dyDescent="0.3">
      <c r="A931" s="170" t="str">
        <f t="shared" si="42"/>
        <v/>
      </c>
      <c r="B931" s="171"/>
      <c r="C931" s="171"/>
      <c r="D931" s="181"/>
      <c r="E931" s="173"/>
      <c r="F931" s="174"/>
      <c r="G931" s="175"/>
      <c r="H931" s="175"/>
      <c r="I931" s="176"/>
      <c r="J931" s="185"/>
      <c r="K931" s="176"/>
      <c r="L931" s="178">
        <f t="shared" si="43"/>
        <v>0</v>
      </c>
      <c r="M931" s="232">
        <f t="shared" si="44"/>
        <v>0</v>
      </c>
      <c r="N931" s="235"/>
    </row>
    <row r="932" spans="1:14" ht="15.75" thickBot="1" x14ac:dyDescent="0.3">
      <c r="A932" s="170" t="str">
        <f t="shared" si="42"/>
        <v/>
      </c>
      <c r="B932" s="171"/>
      <c r="C932" s="171"/>
      <c r="D932" s="181"/>
      <c r="E932" s="173"/>
      <c r="F932" s="174"/>
      <c r="G932" s="175"/>
      <c r="H932" s="175"/>
      <c r="I932" s="176"/>
      <c r="J932" s="185"/>
      <c r="K932" s="176"/>
      <c r="L932" s="178">
        <f t="shared" si="43"/>
        <v>0</v>
      </c>
      <c r="M932" s="232">
        <f t="shared" si="44"/>
        <v>0</v>
      </c>
      <c r="N932" s="235"/>
    </row>
    <row r="933" spans="1:14" ht="15.75" thickBot="1" x14ac:dyDescent="0.3">
      <c r="A933" s="170" t="str">
        <f t="shared" si="42"/>
        <v/>
      </c>
      <c r="B933" s="171"/>
      <c r="C933" s="171"/>
      <c r="D933" s="181"/>
      <c r="E933" s="173"/>
      <c r="F933" s="174"/>
      <c r="G933" s="175"/>
      <c r="H933" s="175"/>
      <c r="I933" s="176"/>
      <c r="J933" s="185"/>
      <c r="K933" s="176"/>
      <c r="L933" s="178">
        <f t="shared" si="43"/>
        <v>0</v>
      </c>
      <c r="M933" s="232">
        <f t="shared" si="44"/>
        <v>0</v>
      </c>
      <c r="N933" s="235"/>
    </row>
    <row r="934" spans="1:14" ht="15.75" thickBot="1" x14ac:dyDescent="0.3">
      <c r="A934" s="170" t="str">
        <f t="shared" si="42"/>
        <v/>
      </c>
      <c r="B934" s="171"/>
      <c r="C934" s="171"/>
      <c r="D934" s="181"/>
      <c r="E934" s="173"/>
      <c r="F934" s="174"/>
      <c r="G934" s="175"/>
      <c r="H934" s="175"/>
      <c r="I934" s="176"/>
      <c r="J934" s="185"/>
      <c r="K934" s="176"/>
      <c r="L934" s="178">
        <f t="shared" si="43"/>
        <v>0</v>
      </c>
      <c r="M934" s="232">
        <f t="shared" si="44"/>
        <v>0</v>
      </c>
      <c r="N934" s="235"/>
    </row>
    <row r="935" spans="1:14" ht="15.75" thickBot="1" x14ac:dyDescent="0.3">
      <c r="A935" s="170" t="str">
        <f t="shared" si="42"/>
        <v/>
      </c>
      <c r="B935" s="171"/>
      <c r="C935" s="171"/>
      <c r="D935" s="181"/>
      <c r="E935" s="173"/>
      <c r="F935" s="174"/>
      <c r="G935" s="175"/>
      <c r="H935" s="175"/>
      <c r="I935" s="176"/>
      <c r="J935" s="185"/>
      <c r="K935" s="176"/>
      <c r="L935" s="178">
        <f t="shared" si="43"/>
        <v>0</v>
      </c>
      <c r="M935" s="232">
        <f t="shared" si="44"/>
        <v>0</v>
      </c>
      <c r="N935" s="235"/>
    </row>
    <row r="936" spans="1:14" ht="15.75" thickBot="1" x14ac:dyDescent="0.3">
      <c r="A936" s="170" t="str">
        <f t="shared" si="42"/>
        <v/>
      </c>
      <c r="B936" s="171"/>
      <c r="C936" s="171"/>
      <c r="D936" s="181"/>
      <c r="E936" s="173"/>
      <c r="F936" s="174"/>
      <c r="G936" s="175"/>
      <c r="H936" s="175"/>
      <c r="I936" s="176"/>
      <c r="J936" s="185"/>
      <c r="K936" s="176"/>
      <c r="L936" s="178">
        <f t="shared" si="43"/>
        <v>0</v>
      </c>
      <c r="M936" s="232">
        <f t="shared" si="44"/>
        <v>0</v>
      </c>
      <c r="N936" s="235"/>
    </row>
    <row r="937" spans="1:14" ht="15.75" thickBot="1" x14ac:dyDescent="0.3">
      <c r="A937" s="170" t="str">
        <f t="shared" si="42"/>
        <v/>
      </c>
      <c r="B937" s="171"/>
      <c r="C937" s="171"/>
      <c r="D937" s="181"/>
      <c r="E937" s="173"/>
      <c r="F937" s="174"/>
      <c r="G937" s="175"/>
      <c r="H937" s="175"/>
      <c r="I937" s="176"/>
      <c r="J937" s="185"/>
      <c r="K937" s="176"/>
      <c r="L937" s="178">
        <f t="shared" si="43"/>
        <v>0</v>
      </c>
      <c r="M937" s="232">
        <f t="shared" si="44"/>
        <v>0</v>
      </c>
      <c r="N937" s="235"/>
    </row>
    <row r="938" spans="1:14" ht="15.75" thickBot="1" x14ac:dyDescent="0.3">
      <c r="A938" s="170" t="str">
        <f t="shared" si="42"/>
        <v/>
      </c>
      <c r="B938" s="171"/>
      <c r="C938" s="171"/>
      <c r="D938" s="181"/>
      <c r="E938" s="173"/>
      <c r="F938" s="174"/>
      <c r="G938" s="175"/>
      <c r="H938" s="175"/>
      <c r="I938" s="176"/>
      <c r="J938" s="185"/>
      <c r="K938" s="176"/>
      <c r="L938" s="178">
        <f t="shared" si="43"/>
        <v>0</v>
      </c>
      <c r="M938" s="232">
        <f t="shared" si="44"/>
        <v>0</v>
      </c>
      <c r="N938" s="235"/>
    </row>
    <row r="939" spans="1:14" ht="15.75" thickBot="1" x14ac:dyDescent="0.3">
      <c r="A939" s="170" t="str">
        <f t="shared" si="42"/>
        <v/>
      </c>
      <c r="B939" s="171"/>
      <c r="C939" s="171"/>
      <c r="D939" s="181"/>
      <c r="E939" s="173"/>
      <c r="F939" s="174"/>
      <c r="G939" s="175"/>
      <c r="H939" s="175"/>
      <c r="I939" s="176"/>
      <c r="J939" s="185"/>
      <c r="K939" s="176"/>
      <c r="L939" s="178">
        <f t="shared" si="43"/>
        <v>0</v>
      </c>
      <c r="M939" s="232">
        <f t="shared" si="44"/>
        <v>0</v>
      </c>
      <c r="N939" s="235"/>
    </row>
    <row r="940" spans="1:14" ht="15.75" thickBot="1" x14ac:dyDescent="0.3">
      <c r="A940" s="170" t="str">
        <f t="shared" si="42"/>
        <v/>
      </c>
      <c r="B940" s="171"/>
      <c r="C940" s="171"/>
      <c r="D940" s="181"/>
      <c r="E940" s="173"/>
      <c r="F940" s="174"/>
      <c r="G940" s="175"/>
      <c r="H940" s="175"/>
      <c r="I940" s="176"/>
      <c r="J940" s="185"/>
      <c r="K940" s="176"/>
      <c r="L940" s="178">
        <f t="shared" si="43"/>
        <v>0</v>
      </c>
      <c r="M940" s="232">
        <f t="shared" si="44"/>
        <v>0</v>
      </c>
      <c r="N940" s="235"/>
    </row>
    <row r="941" spans="1:14" ht="15.75" thickBot="1" x14ac:dyDescent="0.3">
      <c r="A941" s="170" t="str">
        <f t="shared" si="42"/>
        <v/>
      </c>
      <c r="B941" s="171"/>
      <c r="C941" s="171"/>
      <c r="D941" s="181"/>
      <c r="E941" s="173"/>
      <c r="F941" s="174"/>
      <c r="G941" s="175"/>
      <c r="H941" s="175"/>
      <c r="I941" s="176"/>
      <c r="J941" s="185"/>
      <c r="K941" s="176"/>
      <c r="L941" s="178">
        <f t="shared" si="43"/>
        <v>0</v>
      </c>
      <c r="M941" s="232">
        <f t="shared" si="44"/>
        <v>0</v>
      </c>
      <c r="N941" s="235"/>
    </row>
    <row r="942" spans="1:14" ht="15.75" thickBot="1" x14ac:dyDescent="0.3">
      <c r="A942" s="170" t="str">
        <f t="shared" si="42"/>
        <v/>
      </c>
      <c r="B942" s="171"/>
      <c r="C942" s="171"/>
      <c r="D942" s="181"/>
      <c r="E942" s="173"/>
      <c r="F942" s="174"/>
      <c r="G942" s="175"/>
      <c r="H942" s="175"/>
      <c r="I942" s="176"/>
      <c r="J942" s="185"/>
      <c r="K942" s="176"/>
      <c r="L942" s="178">
        <f t="shared" si="43"/>
        <v>0</v>
      </c>
      <c r="M942" s="232">
        <f t="shared" si="44"/>
        <v>0</v>
      </c>
      <c r="N942" s="235"/>
    </row>
    <row r="943" spans="1:14" ht="15.75" thickBot="1" x14ac:dyDescent="0.3">
      <c r="A943" s="170" t="str">
        <f t="shared" si="42"/>
        <v/>
      </c>
      <c r="B943" s="171"/>
      <c r="C943" s="171"/>
      <c r="D943" s="181"/>
      <c r="E943" s="173"/>
      <c r="F943" s="174"/>
      <c r="G943" s="175"/>
      <c r="H943" s="175"/>
      <c r="I943" s="176"/>
      <c r="J943" s="185"/>
      <c r="K943" s="176"/>
      <c r="L943" s="178">
        <f t="shared" si="43"/>
        <v>0</v>
      </c>
      <c r="M943" s="232">
        <f t="shared" si="44"/>
        <v>0</v>
      </c>
      <c r="N943" s="235"/>
    </row>
    <row r="944" spans="1:14" ht="15.75" thickBot="1" x14ac:dyDescent="0.3">
      <c r="A944" s="170" t="str">
        <f t="shared" si="42"/>
        <v/>
      </c>
      <c r="B944" s="171"/>
      <c r="C944" s="171"/>
      <c r="D944" s="181"/>
      <c r="E944" s="173"/>
      <c r="F944" s="174"/>
      <c r="G944" s="175"/>
      <c r="H944" s="175"/>
      <c r="I944" s="176"/>
      <c r="J944" s="185"/>
      <c r="K944" s="176"/>
      <c r="L944" s="178">
        <f t="shared" si="43"/>
        <v>0</v>
      </c>
      <c r="M944" s="232">
        <f t="shared" si="44"/>
        <v>0</v>
      </c>
      <c r="N944" s="235"/>
    </row>
    <row r="945" spans="1:14" ht="15.75" thickBot="1" x14ac:dyDescent="0.3">
      <c r="A945" s="170" t="str">
        <f t="shared" ref="A945:A1008" si="45">IF(F945 = "", "", IF(F945 = "53", "TAS", "TAS ICM"))</f>
        <v/>
      </c>
      <c r="B945" s="171"/>
      <c r="C945" s="171"/>
      <c r="D945" s="181"/>
      <c r="E945" s="173"/>
      <c r="F945" s="174"/>
      <c r="G945" s="175"/>
      <c r="H945" s="175"/>
      <c r="I945" s="176"/>
      <c r="J945" s="185"/>
      <c r="K945" s="176"/>
      <c r="L945" s="178">
        <f t="shared" ref="L945:L1008" si="46">MAX(0, J945 - K945)</f>
        <v>0</v>
      </c>
      <c r="M945" s="232">
        <f t="shared" ref="M945:M1008" si="47">L945</f>
        <v>0</v>
      </c>
      <c r="N945" s="235"/>
    </row>
    <row r="946" spans="1:14" ht="15.75" thickBot="1" x14ac:dyDescent="0.3">
      <c r="A946" s="170" t="str">
        <f t="shared" si="45"/>
        <v/>
      </c>
      <c r="B946" s="171"/>
      <c r="C946" s="171"/>
      <c r="D946" s="181"/>
      <c r="E946" s="173"/>
      <c r="F946" s="174"/>
      <c r="G946" s="175"/>
      <c r="H946" s="175"/>
      <c r="I946" s="176"/>
      <c r="J946" s="185"/>
      <c r="K946" s="176"/>
      <c r="L946" s="178">
        <f t="shared" si="46"/>
        <v>0</v>
      </c>
      <c r="M946" s="232">
        <f t="shared" si="47"/>
        <v>0</v>
      </c>
      <c r="N946" s="235"/>
    </row>
    <row r="947" spans="1:14" ht="15.75" thickBot="1" x14ac:dyDescent="0.3">
      <c r="A947" s="170" t="str">
        <f t="shared" si="45"/>
        <v/>
      </c>
      <c r="B947" s="171"/>
      <c r="C947" s="171"/>
      <c r="D947" s="181"/>
      <c r="E947" s="173"/>
      <c r="F947" s="174"/>
      <c r="G947" s="175"/>
      <c r="H947" s="175"/>
      <c r="I947" s="176"/>
      <c r="J947" s="185"/>
      <c r="K947" s="176"/>
      <c r="L947" s="178">
        <f t="shared" si="46"/>
        <v>0</v>
      </c>
      <c r="M947" s="232">
        <f t="shared" si="47"/>
        <v>0</v>
      </c>
      <c r="N947" s="235"/>
    </row>
    <row r="948" spans="1:14" ht="15.75" thickBot="1" x14ac:dyDescent="0.3">
      <c r="A948" s="170" t="str">
        <f t="shared" si="45"/>
        <v/>
      </c>
      <c r="B948" s="171"/>
      <c r="C948" s="171"/>
      <c r="D948" s="181"/>
      <c r="E948" s="173"/>
      <c r="F948" s="174"/>
      <c r="G948" s="175"/>
      <c r="H948" s="175"/>
      <c r="I948" s="176"/>
      <c r="J948" s="185"/>
      <c r="K948" s="176"/>
      <c r="L948" s="178">
        <f t="shared" si="46"/>
        <v>0</v>
      </c>
      <c r="M948" s="232">
        <f t="shared" si="47"/>
        <v>0</v>
      </c>
      <c r="N948" s="235"/>
    </row>
    <row r="949" spans="1:14" ht="15.75" thickBot="1" x14ac:dyDescent="0.3">
      <c r="A949" s="170" t="str">
        <f t="shared" si="45"/>
        <v/>
      </c>
      <c r="B949" s="171"/>
      <c r="C949" s="171"/>
      <c r="D949" s="181"/>
      <c r="E949" s="173"/>
      <c r="F949" s="174"/>
      <c r="G949" s="175"/>
      <c r="H949" s="175"/>
      <c r="I949" s="176"/>
      <c r="J949" s="185"/>
      <c r="K949" s="176"/>
      <c r="L949" s="178">
        <f t="shared" si="46"/>
        <v>0</v>
      </c>
      <c r="M949" s="232">
        <f t="shared" si="47"/>
        <v>0</v>
      </c>
      <c r="N949" s="235"/>
    </row>
    <row r="950" spans="1:14" ht="15.75" thickBot="1" x14ac:dyDescent="0.3">
      <c r="A950" s="170" t="str">
        <f t="shared" si="45"/>
        <v/>
      </c>
      <c r="B950" s="171"/>
      <c r="C950" s="171"/>
      <c r="D950" s="181"/>
      <c r="E950" s="173"/>
      <c r="F950" s="174"/>
      <c r="G950" s="175"/>
      <c r="H950" s="175"/>
      <c r="I950" s="176"/>
      <c r="J950" s="185"/>
      <c r="K950" s="176"/>
      <c r="L950" s="178">
        <f t="shared" si="46"/>
        <v>0</v>
      </c>
      <c r="M950" s="232">
        <f t="shared" si="47"/>
        <v>0</v>
      </c>
      <c r="N950" s="235"/>
    </row>
    <row r="951" spans="1:14" ht="15.75" thickBot="1" x14ac:dyDescent="0.3">
      <c r="A951" s="170" t="str">
        <f t="shared" si="45"/>
        <v/>
      </c>
      <c r="B951" s="171"/>
      <c r="C951" s="171"/>
      <c r="D951" s="181"/>
      <c r="E951" s="173"/>
      <c r="F951" s="174"/>
      <c r="G951" s="175"/>
      <c r="H951" s="175"/>
      <c r="I951" s="176"/>
      <c r="J951" s="185"/>
      <c r="K951" s="176"/>
      <c r="L951" s="178">
        <f t="shared" si="46"/>
        <v>0</v>
      </c>
      <c r="M951" s="232">
        <f t="shared" si="47"/>
        <v>0</v>
      </c>
      <c r="N951" s="235"/>
    </row>
    <row r="952" spans="1:14" ht="15.75" thickBot="1" x14ac:dyDescent="0.3">
      <c r="A952" s="170" t="str">
        <f t="shared" si="45"/>
        <v/>
      </c>
      <c r="B952" s="171"/>
      <c r="C952" s="171"/>
      <c r="D952" s="181"/>
      <c r="E952" s="173"/>
      <c r="F952" s="174"/>
      <c r="G952" s="175"/>
      <c r="H952" s="175"/>
      <c r="I952" s="176"/>
      <c r="J952" s="185"/>
      <c r="K952" s="176"/>
      <c r="L952" s="178">
        <f t="shared" si="46"/>
        <v>0</v>
      </c>
      <c r="M952" s="232">
        <f t="shared" si="47"/>
        <v>0</v>
      </c>
      <c r="N952" s="235"/>
    </row>
    <row r="953" spans="1:14" ht="15.75" thickBot="1" x14ac:dyDescent="0.3">
      <c r="A953" s="170" t="str">
        <f t="shared" si="45"/>
        <v/>
      </c>
      <c r="B953" s="171"/>
      <c r="C953" s="171"/>
      <c r="D953" s="181"/>
      <c r="E953" s="173"/>
      <c r="F953" s="174"/>
      <c r="G953" s="175"/>
      <c r="H953" s="175"/>
      <c r="I953" s="176"/>
      <c r="J953" s="185"/>
      <c r="K953" s="176"/>
      <c r="L953" s="178">
        <f t="shared" si="46"/>
        <v>0</v>
      </c>
      <c r="M953" s="232">
        <f t="shared" si="47"/>
        <v>0</v>
      </c>
      <c r="N953" s="235"/>
    </row>
    <row r="954" spans="1:14" ht="15.75" thickBot="1" x14ac:dyDescent="0.3">
      <c r="A954" s="170" t="str">
        <f t="shared" si="45"/>
        <v/>
      </c>
      <c r="B954" s="171"/>
      <c r="C954" s="171"/>
      <c r="D954" s="181"/>
      <c r="E954" s="173"/>
      <c r="F954" s="174"/>
      <c r="G954" s="175"/>
      <c r="H954" s="175"/>
      <c r="I954" s="176"/>
      <c r="J954" s="185"/>
      <c r="K954" s="176"/>
      <c r="L954" s="178">
        <f t="shared" si="46"/>
        <v>0</v>
      </c>
      <c r="M954" s="232">
        <f t="shared" si="47"/>
        <v>0</v>
      </c>
      <c r="N954" s="235"/>
    </row>
    <row r="955" spans="1:14" ht="15.75" thickBot="1" x14ac:dyDescent="0.3">
      <c r="A955" s="170" t="str">
        <f t="shared" si="45"/>
        <v/>
      </c>
      <c r="B955" s="171"/>
      <c r="C955" s="171"/>
      <c r="D955" s="181"/>
      <c r="E955" s="173"/>
      <c r="F955" s="174"/>
      <c r="G955" s="175"/>
      <c r="H955" s="175"/>
      <c r="I955" s="176"/>
      <c r="J955" s="185"/>
      <c r="K955" s="176"/>
      <c r="L955" s="178">
        <f t="shared" si="46"/>
        <v>0</v>
      </c>
      <c r="M955" s="232">
        <f t="shared" si="47"/>
        <v>0</v>
      </c>
      <c r="N955" s="235"/>
    </row>
    <row r="956" spans="1:14" ht="15.75" thickBot="1" x14ac:dyDescent="0.3">
      <c r="A956" s="170" t="str">
        <f t="shared" si="45"/>
        <v/>
      </c>
      <c r="B956" s="171"/>
      <c r="C956" s="171"/>
      <c r="D956" s="181"/>
      <c r="E956" s="173"/>
      <c r="F956" s="174"/>
      <c r="G956" s="175"/>
      <c r="H956" s="175"/>
      <c r="I956" s="176"/>
      <c r="J956" s="185"/>
      <c r="K956" s="176"/>
      <c r="L956" s="178">
        <f t="shared" si="46"/>
        <v>0</v>
      </c>
      <c r="M956" s="232">
        <f t="shared" si="47"/>
        <v>0</v>
      </c>
      <c r="N956" s="235"/>
    </row>
    <row r="957" spans="1:14" ht="15.75" thickBot="1" x14ac:dyDescent="0.3">
      <c r="A957" s="170" t="str">
        <f t="shared" si="45"/>
        <v/>
      </c>
      <c r="B957" s="171"/>
      <c r="C957" s="171"/>
      <c r="D957" s="181"/>
      <c r="E957" s="173"/>
      <c r="F957" s="174"/>
      <c r="G957" s="175"/>
      <c r="H957" s="175"/>
      <c r="I957" s="176"/>
      <c r="J957" s="185"/>
      <c r="K957" s="176"/>
      <c r="L957" s="178">
        <f t="shared" si="46"/>
        <v>0</v>
      </c>
      <c r="M957" s="232">
        <f t="shared" si="47"/>
        <v>0</v>
      </c>
      <c r="N957" s="235"/>
    </row>
    <row r="958" spans="1:14" ht="15.75" thickBot="1" x14ac:dyDescent="0.3">
      <c r="A958" s="170" t="str">
        <f t="shared" si="45"/>
        <v/>
      </c>
      <c r="B958" s="171"/>
      <c r="C958" s="171"/>
      <c r="D958" s="181"/>
      <c r="E958" s="173"/>
      <c r="F958" s="174"/>
      <c r="G958" s="175"/>
      <c r="H958" s="175"/>
      <c r="I958" s="176"/>
      <c r="J958" s="185"/>
      <c r="K958" s="176"/>
      <c r="L958" s="178">
        <f t="shared" si="46"/>
        <v>0</v>
      </c>
      <c r="M958" s="232">
        <f t="shared" si="47"/>
        <v>0</v>
      </c>
      <c r="N958" s="235"/>
    </row>
    <row r="959" spans="1:14" ht="15.75" thickBot="1" x14ac:dyDescent="0.3">
      <c r="A959" s="170" t="str">
        <f t="shared" si="45"/>
        <v/>
      </c>
      <c r="B959" s="171"/>
      <c r="C959" s="171"/>
      <c r="D959" s="181"/>
      <c r="E959" s="173"/>
      <c r="F959" s="174"/>
      <c r="G959" s="175"/>
      <c r="H959" s="175"/>
      <c r="I959" s="176"/>
      <c r="J959" s="185"/>
      <c r="K959" s="176"/>
      <c r="L959" s="178">
        <f t="shared" si="46"/>
        <v>0</v>
      </c>
      <c r="M959" s="232">
        <f t="shared" si="47"/>
        <v>0</v>
      </c>
      <c r="N959" s="235"/>
    </row>
    <row r="960" spans="1:14" ht="15.75" thickBot="1" x14ac:dyDescent="0.3">
      <c r="A960" s="170" t="str">
        <f t="shared" si="45"/>
        <v/>
      </c>
      <c r="B960" s="171"/>
      <c r="C960" s="171"/>
      <c r="D960" s="181"/>
      <c r="E960" s="173"/>
      <c r="F960" s="174"/>
      <c r="G960" s="175"/>
      <c r="H960" s="175"/>
      <c r="I960" s="176"/>
      <c r="J960" s="185"/>
      <c r="K960" s="176"/>
      <c r="L960" s="178">
        <f t="shared" si="46"/>
        <v>0</v>
      </c>
      <c r="M960" s="232">
        <f t="shared" si="47"/>
        <v>0</v>
      </c>
      <c r="N960" s="235"/>
    </row>
    <row r="961" spans="1:14" ht="15.75" thickBot="1" x14ac:dyDescent="0.3">
      <c r="A961" s="170" t="str">
        <f t="shared" si="45"/>
        <v/>
      </c>
      <c r="B961" s="171"/>
      <c r="C961" s="171"/>
      <c r="D961" s="181"/>
      <c r="E961" s="173"/>
      <c r="F961" s="174"/>
      <c r="G961" s="175"/>
      <c r="H961" s="175"/>
      <c r="I961" s="176"/>
      <c r="J961" s="185"/>
      <c r="K961" s="176"/>
      <c r="L961" s="178">
        <f t="shared" si="46"/>
        <v>0</v>
      </c>
      <c r="M961" s="232">
        <f t="shared" si="47"/>
        <v>0</v>
      </c>
      <c r="N961" s="235"/>
    </row>
    <row r="962" spans="1:14" ht="15.75" thickBot="1" x14ac:dyDescent="0.3">
      <c r="A962" s="170" t="str">
        <f t="shared" si="45"/>
        <v/>
      </c>
      <c r="B962" s="171"/>
      <c r="C962" s="171"/>
      <c r="D962" s="181"/>
      <c r="E962" s="173"/>
      <c r="F962" s="174"/>
      <c r="G962" s="175"/>
      <c r="H962" s="175"/>
      <c r="I962" s="176"/>
      <c r="J962" s="185"/>
      <c r="K962" s="176"/>
      <c r="L962" s="178">
        <f t="shared" si="46"/>
        <v>0</v>
      </c>
      <c r="M962" s="232">
        <f t="shared" si="47"/>
        <v>0</v>
      </c>
      <c r="N962" s="235"/>
    </row>
    <row r="963" spans="1:14" ht="15.75" thickBot="1" x14ac:dyDescent="0.3">
      <c r="A963" s="170" t="str">
        <f t="shared" si="45"/>
        <v/>
      </c>
      <c r="B963" s="171"/>
      <c r="C963" s="171"/>
      <c r="D963" s="181"/>
      <c r="E963" s="173"/>
      <c r="F963" s="174"/>
      <c r="G963" s="175"/>
      <c r="H963" s="175"/>
      <c r="I963" s="176"/>
      <c r="J963" s="185"/>
      <c r="K963" s="176"/>
      <c r="L963" s="178">
        <f t="shared" si="46"/>
        <v>0</v>
      </c>
      <c r="M963" s="232">
        <f t="shared" si="47"/>
        <v>0</v>
      </c>
      <c r="N963" s="235"/>
    </row>
    <row r="964" spans="1:14" ht="15.75" thickBot="1" x14ac:dyDescent="0.3">
      <c r="A964" s="170" t="str">
        <f t="shared" si="45"/>
        <v/>
      </c>
      <c r="B964" s="171"/>
      <c r="C964" s="171"/>
      <c r="D964" s="181"/>
      <c r="E964" s="173"/>
      <c r="F964" s="174"/>
      <c r="G964" s="175"/>
      <c r="H964" s="175"/>
      <c r="I964" s="176"/>
      <c r="J964" s="185"/>
      <c r="K964" s="176"/>
      <c r="L964" s="178">
        <f t="shared" si="46"/>
        <v>0</v>
      </c>
      <c r="M964" s="232">
        <f t="shared" si="47"/>
        <v>0</v>
      </c>
      <c r="N964" s="235"/>
    </row>
    <row r="965" spans="1:14" ht="15.75" thickBot="1" x14ac:dyDescent="0.3">
      <c r="A965" s="170" t="str">
        <f t="shared" si="45"/>
        <v/>
      </c>
      <c r="B965" s="171"/>
      <c r="C965" s="171"/>
      <c r="D965" s="181"/>
      <c r="E965" s="173"/>
      <c r="F965" s="174"/>
      <c r="G965" s="175"/>
      <c r="H965" s="175"/>
      <c r="I965" s="176"/>
      <c r="J965" s="185"/>
      <c r="K965" s="176"/>
      <c r="L965" s="178">
        <f t="shared" si="46"/>
        <v>0</v>
      </c>
      <c r="M965" s="232">
        <f t="shared" si="47"/>
        <v>0</v>
      </c>
      <c r="N965" s="235"/>
    </row>
    <row r="966" spans="1:14" ht="15.75" thickBot="1" x14ac:dyDescent="0.3">
      <c r="A966" s="170" t="str">
        <f t="shared" si="45"/>
        <v/>
      </c>
      <c r="B966" s="171"/>
      <c r="C966" s="171"/>
      <c r="D966" s="181"/>
      <c r="E966" s="173"/>
      <c r="F966" s="174"/>
      <c r="G966" s="175"/>
      <c r="H966" s="175"/>
      <c r="I966" s="176"/>
      <c r="J966" s="185"/>
      <c r="K966" s="176"/>
      <c r="L966" s="178">
        <f t="shared" si="46"/>
        <v>0</v>
      </c>
      <c r="M966" s="232">
        <f t="shared" si="47"/>
        <v>0</v>
      </c>
      <c r="N966" s="235"/>
    </row>
    <row r="967" spans="1:14" ht="15.75" thickBot="1" x14ac:dyDescent="0.3">
      <c r="A967" s="170" t="str">
        <f t="shared" si="45"/>
        <v/>
      </c>
      <c r="B967" s="171"/>
      <c r="C967" s="171"/>
      <c r="D967" s="181"/>
      <c r="E967" s="173"/>
      <c r="F967" s="174"/>
      <c r="G967" s="175"/>
      <c r="H967" s="175"/>
      <c r="I967" s="176"/>
      <c r="J967" s="185"/>
      <c r="K967" s="176"/>
      <c r="L967" s="178">
        <f t="shared" si="46"/>
        <v>0</v>
      </c>
      <c r="M967" s="232">
        <f t="shared" si="47"/>
        <v>0</v>
      </c>
      <c r="N967" s="235"/>
    </row>
    <row r="968" spans="1:14" ht="15.75" thickBot="1" x14ac:dyDescent="0.3">
      <c r="A968" s="170" t="str">
        <f t="shared" si="45"/>
        <v/>
      </c>
      <c r="B968" s="171"/>
      <c r="C968" s="171"/>
      <c r="D968" s="181"/>
      <c r="E968" s="173"/>
      <c r="F968" s="174"/>
      <c r="G968" s="175"/>
      <c r="H968" s="175"/>
      <c r="I968" s="176"/>
      <c r="J968" s="185"/>
      <c r="K968" s="176"/>
      <c r="L968" s="178">
        <f t="shared" si="46"/>
        <v>0</v>
      </c>
      <c r="M968" s="232">
        <f t="shared" si="47"/>
        <v>0</v>
      </c>
      <c r="N968" s="235"/>
    </row>
    <row r="969" spans="1:14" ht="15.75" thickBot="1" x14ac:dyDescent="0.3">
      <c r="A969" s="170" t="str">
        <f t="shared" si="45"/>
        <v/>
      </c>
      <c r="B969" s="171"/>
      <c r="C969" s="171"/>
      <c r="D969" s="181"/>
      <c r="E969" s="173"/>
      <c r="F969" s="174"/>
      <c r="G969" s="175"/>
      <c r="H969" s="175"/>
      <c r="I969" s="176"/>
      <c r="J969" s="185"/>
      <c r="K969" s="176"/>
      <c r="L969" s="178">
        <f t="shared" si="46"/>
        <v>0</v>
      </c>
      <c r="M969" s="232">
        <f t="shared" si="47"/>
        <v>0</v>
      </c>
      <c r="N969" s="235"/>
    </row>
    <row r="970" spans="1:14" ht="15.75" thickBot="1" x14ac:dyDescent="0.3">
      <c r="A970" s="170" t="str">
        <f t="shared" si="45"/>
        <v/>
      </c>
      <c r="B970" s="171"/>
      <c r="C970" s="171"/>
      <c r="D970" s="181"/>
      <c r="E970" s="173"/>
      <c r="F970" s="174"/>
      <c r="G970" s="175"/>
      <c r="H970" s="175"/>
      <c r="I970" s="176"/>
      <c r="J970" s="185"/>
      <c r="K970" s="176"/>
      <c r="L970" s="178">
        <f t="shared" si="46"/>
        <v>0</v>
      </c>
      <c r="M970" s="232">
        <f t="shared" si="47"/>
        <v>0</v>
      </c>
      <c r="N970" s="235"/>
    </row>
    <row r="971" spans="1:14" ht="15.75" thickBot="1" x14ac:dyDescent="0.3">
      <c r="A971" s="170" t="str">
        <f t="shared" si="45"/>
        <v/>
      </c>
      <c r="B971" s="171"/>
      <c r="C971" s="171"/>
      <c r="D971" s="181"/>
      <c r="E971" s="173"/>
      <c r="F971" s="174"/>
      <c r="G971" s="175"/>
      <c r="H971" s="175"/>
      <c r="I971" s="176"/>
      <c r="J971" s="185"/>
      <c r="K971" s="176"/>
      <c r="L971" s="178">
        <f t="shared" si="46"/>
        <v>0</v>
      </c>
      <c r="M971" s="232">
        <f t="shared" si="47"/>
        <v>0</v>
      </c>
      <c r="N971" s="235"/>
    </row>
    <row r="972" spans="1:14" ht="15.75" thickBot="1" x14ac:dyDescent="0.3">
      <c r="A972" s="170" t="str">
        <f t="shared" si="45"/>
        <v/>
      </c>
      <c r="B972" s="171"/>
      <c r="C972" s="171"/>
      <c r="D972" s="181"/>
      <c r="E972" s="173"/>
      <c r="F972" s="174"/>
      <c r="G972" s="175"/>
      <c r="H972" s="175"/>
      <c r="I972" s="176"/>
      <c r="J972" s="185"/>
      <c r="K972" s="176"/>
      <c r="L972" s="178">
        <f t="shared" si="46"/>
        <v>0</v>
      </c>
      <c r="M972" s="232">
        <f t="shared" si="47"/>
        <v>0</v>
      </c>
      <c r="N972" s="235"/>
    </row>
    <row r="973" spans="1:14" ht="15.75" thickBot="1" x14ac:dyDescent="0.3">
      <c r="A973" s="170" t="str">
        <f t="shared" si="45"/>
        <v/>
      </c>
      <c r="B973" s="171"/>
      <c r="C973" s="171"/>
      <c r="D973" s="181"/>
      <c r="E973" s="173"/>
      <c r="F973" s="174"/>
      <c r="G973" s="175"/>
      <c r="H973" s="175"/>
      <c r="I973" s="176"/>
      <c r="J973" s="185"/>
      <c r="K973" s="176"/>
      <c r="L973" s="178">
        <f t="shared" si="46"/>
        <v>0</v>
      </c>
      <c r="M973" s="232">
        <f t="shared" si="47"/>
        <v>0</v>
      </c>
      <c r="N973" s="235"/>
    </row>
    <row r="974" spans="1:14" ht="15.75" thickBot="1" x14ac:dyDescent="0.3">
      <c r="A974" s="170" t="str">
        <f t="shared" si="45"/>
        <v/>
      </c>
      <c r="B974" s="171"/>
      <c r="C974" s="171"/>
      <c r="D974" s="181"/>
      <c r="E974" s="173"/>
      <c r="F974" s="174"/>
      <c r="G974" s="175"/>
      <c r="H974" s="175"/>
      <c r="I974" s="176"/>
      <c r="J974" s="185"/>
      <c r="K974" s="176"/>
      <c r="L974" s="178">
        <f t="shared" si="46"/>
        <v>0</v>
      </c>
      <c r="M974" s="232">
        <f t="shared" si="47"/>
        <v>0</v>
      </c>
      <c r="N974" s="235"/>
    </row>
    <row r="975" spans="1:14" ht="15.75" thickBot="1" x14ac:dyDescent="0.3">
      <c r="A975" s="170" t="str">
        <f t="shared" si="45"/>
        <v/>
      </c>
      <c r="B975" s="171"/>
      <c r="C975" s="171"/>
      <c r="D975" s="181"/>
      <c r="E975" s="173"/>
      <c r="F975" s="174"/>
      <c r="G975" s="175"/>
      <c r="H975" s="175"/>
      <c r="I975" s="176"/>
      <c r="J975" s="185"/>
      <c r="K975" s="176"/>
      <c r="L975" s="178">
        <f t="shared" si="46"/>
        <v>0</v>
      </c>
      <c r="M975" s="232">
        <f t="shared" si="47"/>
        <v>0</v>
      </c>
      <c r="N975" s="235"/>
    </row>
    <row r="976" spans="1:14" ht="15.75" thickBot="1" x14ac:dyDescent="0.3">
      <c r="A976" s="170" t="str">
        <f t="shared" si="45"/>
        <v/>
      </c>
      <c r="B976" s="171"/>
      <c r="C976" s="171"/>
      <c r="D976" s="181"/>
      <c r="E976" s="173"/>
      <c r="F976" s="174"/>
      <c r="G976" s="175"/>
      <c r="H976" s="175"/>
      <c r="I976" s="176"/>
      <c r="J976" s="185"/>
      <c r="K976" s="176"/>
      <c r="L976" s="178">
        <f t="shared" si="46"/>
        <v>0</v>
      </c>
      <c r="M976" s="232">
        <f t="shared" si="47"/>
        <v>0</v>
      </c>
      <c r="N976" s="235"/>
    </row>
    <row r="977" spans="1:14" ht="15.75" thickBot="1" x14ac:dyDescent="0.3">
      <c r="A977" s="170" t="str">
        <f t="shared" si="45"/>
        <v/>
      </c>
      <c r="B977" s="171"/>
      <c r="C977" s="171"/>
      <c r="D977" s="181"/>
      <c r="E977" s="173"/>
      <c r="F977" s="174"/>
      <c r="G977" s="175"/>
      <c r="H977" s="175"/>
      <c r="I977" s="176"/>
      <c r="J977" s="185"/>
      <c r="K977" s="176"/>
      <c r="L977" s="178">
        <f t="shared" si="46"/>
        <v>0</v>
      </c>
      <c r="M977" s="232">
        <f t="shared" si="47"/>
        <v>0</v>
      </c>
      <c r="N977" s="235"/>
    </row>
    <row r="978" spans="1:14" ht="15.75" thickBot="1" x14ac:dyDescent="0.3">
      <c r="A978" s="170" t="str">
        <f t="shared" si="45"/>
        <v/>
      </c>
      <c r="B978" s="171"/>
      <c r="C978" s="171"/>
      <c r="D978" s="181"/>
      <c r="E978" s="173"/>
      <c r="F978" s="174"/>
      <c r="G978" s="175"/>
      <c r="H978" s="175"/>
      <c r="I978" s="176"/>
      <c r="J978" s="185"/>
      <c r="K978" s="176"/>
      <c r="L978" s="178">
        <f t="shared" si="46"/>
        <v>0</v>
      </c>
      <c r="M978" s="232">
        <f t="shared" si="47"/>
        <v>0</v>
      </c>
      <c r="N978" s="235"/>
    </row>
    <row r="979" spans="1:14" ht="15.75" thickBot="1" x14ac:dyDescent="0.3">
      <c r="A979" s="170" t="str">
        <f t="shared" si="45"/>
        <v/>
      </c>
      <c r="B979" s="171"/>
      <c r="C979" s="171"/>
      <c r="D979" s="181"/>
      <c r="E979" s="173"/>
      <c r="F979" s="174"/>
      <c r="G979" s="175"/>
      <c r="H979" s="175"/>
      <c r="I979" s="176"/>
      <c r="J979" s="185"/>
      <c r="K979" s="176"/>
      <c r="L979" s="178">
        <f t="shared" si="46"/>
        <v>0</v>
      </c>
      <c r="M979" s="232">
        <f t="shared" si="47"/>
        <v>0</v>
      </c>
      <c r="N979" s="235"/>
    </row>
    <row r="980" spans="1:14" ht="15.75" thickBot="1" x14ac:dyDescent="0.3">
      <c r="A980" s="170" t="str">
        <f t="shared" si="45"/>
        <v/>
      </c>
      <c r="B980" s="171"/>
      <c r="C980" s="171"/>
      <c r="D980" s="181"/>
      <c r="E980" s="173"/>
      <c r="F980" s="174"/>
      <c r="G980" s="175"/>
      <c r="H980" s="175"/>
      <c r="I980" s="176"/>
      <c r="J980" s="185"/>
      <c r="K980" s="176"/>
      <c r="L980" s="178">
        <f t="shared" si="46"/>
        <v>0</v>
      </c>
      <c r="M980" s="232">
        <f t="shared" si="47"/>
        <v>0</v>
      </c>
      <c r="N980" s="235"/>
    </row>
    <row r="981" spans="1:14" ht="15.75" thickBot="1" x14ac:dyDescent="0.3">
      <c r="A981" s="170" t="str">
        <f t="shared" si="45"/>
        <v/>
      </c>
      <c r="B981" s="171"/>
      <c r="C981" s="171"/>
      <c r="D981" s="181"/>
      <c r="E981" s="173"/>
      <c r="F981" s="174"/>
      <c r="G981" s="175"/>
      <c r="H981" s="175"/>
      <c r="I981" s="176"/>
      <c r="J981" s="185"/>
      <c r="K981" s="176"/>
      <c r="L981" s="178">
        <f t="shared" si="46"/>
        <v>0</v>
      </c>
      <c r="M981" s="232">
        <f t="shared" si="47"/>
        <v>0</v>
      </c>
      <c r="N981" s="235"/>
    </row>
    <row r="982" spans="1:14" ht="15.75" thickBot="1" x14ac:dyDescent="0.3">
      <c r="A982" s="170" t="str">
        <f t="shared" si="45"/>
        <v/>
      </c>
      <c r="B982" s="171"/>
      <c r="C982" s="171"/>
      <c r="D982" s="181"/>
      <c r="E982" s="173"/>
      <c r="F982" s="174"/>
      <c r="G982" s="175"/>
      <c r="H982" s="175"/>
      <c r="I982" s="176"/>
      <c r="J982" s="185"/>
      <c r="K982" s="176"/>
      <c r="L982" s="178">
        <f t="shared" si="46"/>
        <v>0</v>
      </c>
      <c r="M982" s="232">
        <f t="shared" si="47"/>
        <v>0</v>
      </c>
      <c r="N982" s="235"/>
    </row>
    <row r="983" spans="1:14" ht="15.75" thickBot="1" x14ac:dyDescent="0.3">
      <c r="A983" s="170" t="str">
        <f t="shared" si="45"/>
        <v/>
      </c>
      <c r="B983" s="171"/>
      <c r="C983" s="171"/>
      <c r="D983" s="181"/>
      <c r="E983" s="173"/>
      <c r="F983" s="174"/>
      <c r="G983" s="175"/>
      <c r="H983" s="175"/>
      <c r="I983" s="176"/>
      <c r="J983" s="185"/>
      <c r="K983" s="176"/>
      <c r="L983" s="178">
        <f t="shared" si="46"/>
        <v>0</v>
      </c>
      <c r="M983" s="232">
        <f t="shared" si="47"/>
        <v>0</v>
      </c>
      <c r="N983" s="235"/>
    </row>
    <row r="984" spans="1:14" ht="15.75" thickBot="1" x14ac:dyDescent="0.3">
      <c r="A984" s="170" t="str">
        <f t="shared" si="45"/>
        <v/>
      </c>
      <c r="B984" s="171"/>
      <c r="C984" s="171"/>
      <c r="D984" s="181"/>
      <c r="E984" s="173"/>
      <c r="F984" s="174"/>
      <c r="G984" s="175"/>
      <c r="H984" s="175"/>
      <c r="I984" s="176"/>
      <c r="J984" s="185"/>
      <c r="K984" s="176"/>
      <c r="L984" s="178">
        <f t="shared" si="46"/>
        <v>0</v>
      </c>
      <c r="M984" s="232">
        <f t="shared" si="47"/>
        <v>0</v>
      </c>
      <c r="N984" s="235"/>
    </row>
    <row r="985" spans="1:14" ht="15.75" thickBot="1" x14ac:dyDescent="0.3">
      <c r="A985" s="170" t="str">
        <f t="shared" si="45"/>
        <v/>
      </c>
      <c r="B985" s="171"/>
      <c r="C985" s="171"/>
      <c r="D985" s="181"/>
      <c r="E985" s="173"/>
      <c r="F985" s="174"/>
      <c r="G985" s="175"/>
      <c r="H985" s="175"/>
      <c r="I985" s="176"/>
      <c r="J985" s="185"/>
      <c r="K985" s="176"/>
      <c r="L985" s="178">
        <f t="shared" si="46"/>
        <v>0</v>
      </c>
      <c r="M985" s="232">
        <f t="shared" si="47"/>
        <v>0</v>
      </c>
      <c r="N985" s="235"/>
    </row>
    <row r="986" spans="1:14" ht="15.75" thickBot="1" x14ac:dyDescent="0.3">
      <c r="A986" s="170" t="str">
        <f t="shared" si="45"/>
        <v/>
      </c>
      <c r="B986" s="171"/>
      <c r="C986" s="171"/>
      <c r="D986" s="181"/>
      <c r="E986" s="173"/>
      <c r="F986" s="174"/>
      <c r="G986" s="175"/>
      <c r="H986" s="175"/>
      <c r="I986" s="176"/>
      <c r="J986" s="185"/>
      <c r="K986" s="176"/>
      <c r="L986" s="178">
        <f t="shared" si="46"/>
        <v>0</v>
      </c>
      <c r="M986" s="232">
        <f t="shared" si="47"/>
        <v>0</v>
      </c>
      <c r="N986" s="235"/>
    </row>
    <row r="987" spans="1:14" ht="15.75" thickBot="1" x14ac:dyDescent="0.3">
      <c r="A987" s="170" t="str">
        <f t="shared" si="45"/>
        <v/>
      </c>
      <c r="B987" s="171"/>
      <c r="C987" s="171"/>
      <c r="D987" s="181"/>
      <c r="E987" s="173"/>
      <c r="F987" s="174"/>
      <c r="G987" s="175"/>
      <c r="H987" s="175"/>
      <c r="I987" s="176"/>
      <c r="J987" s="185"/>
      <c r="K987" s="176"/>
      <c r="L987" s="178">
        <f t="shared" si="46"/>
        <v>0</v>
      </c>
      <c r="M987" s="232">
        <f t="shared" si="47"/>
        <v>0</v>
      </c>
      <c r="N987" s="235"/>
    </row>
    <row r="988" spans="1:14" ht="15.75" thickBot="1" x14ac:dyDescent="0.3">
      <c r="A988" s="170" t="str">
        <f t="shared" si="45"/>
        <v/>
      </c>
      <c r="B988" s="171"/>
      <c r="C988" s="171"/>
      <c r="D988" s="181"/>
      <c r="E988" s="173"/>
      <c r="F988" s="174"/>
      <c r="G988" s="175"/>
      <c r="H988" s="175"/>
      <c r="I988" s="176"/>
      <c r="J988" s="185"/>
      <c r="K988" s="176"/>
      <c r="L988" s="178">
        <f t="shared" si="46"/>
        <v>0</v>
      </c>
      <c r="M988" s="232">
        <f t="shared" si="47"/>
        <v>0</v>
      </c>
      <c r="N988" s="235"/>
    </row>
    <row r="989" spans="1:14" ht="15.75" thickBot="1" x14ac:dyDescent="0.3">
      <c r="A989" s="170" t="str">
        <f t="shared" si="45"/>
        <v/>
      </c>
      <c r="B989" s="171"/>
      <c r="C989" s="171"/>
      <c r="D989" s="181"/>
      <c r="E989" s="173"/>
      <c r="F989" s="174"/>
      <c r="G989" s="175"/>
      <c r="H989" s="175"/>
      <c r="I989" s="176"/>
      <c r="J989" s="185"/>
      <c r="K989" s="176"/>
      <c r="L989" s="178">
        <f t="shared" si="46"/>
        <v>0</v>
      </c>
      <c r="M989" s="232">
        <f t="shared" si="47"/>
        <v>0</v>
      </c>
      <c r="N989" s="235"/>
    </row>
    <row r="990" spans="1:14" ht="15.75" thickBot="1" x14ac:dyDescent="0.3">
      <c r="A990" s="170" t="str">
        <f t="shared" si="45"/>
        <v/>
      </c>
      <c r="B990" s="171"/>
      <c r="C990" s="171"/>
      <c r="D990" s="181"/>
      <c r="E990" s="173"/>
      <c r="F990" s="174"/>
      <c r="G990" s="175"/>
      <c r="H990" s="175"/>
      <c r="I990" s="176"/>
      <c r="J990" s="185"/>
      <c r="K990" s="176"/>
      <c r="L990" s="178">
        <f t="shared" si="46"/>
        <v>0</v>
      </c>
      <c r="M990" s="232">
        <f t="shared" si="47"/>
        <v>0</v>
      </c>
      <c r="N990" s="235"/>
    </row>
    <row r="991" spans="1:14" ht="15.75" thickBot="1" x14ac:dyDescent="0.3">
      <c r="A991" s="170" t="str">
        <f t="shared" si="45"/>
        <v/>
      </c>
      <c r="B991" s="171"/>
      <c r="C991" s="171"/>
      <c r="D991" s="181"/>
      <c r="E991" s="173"/>
      <c r="F991" s="174"/>
      <c r="G991" s="175"/>
      <c r="H991" s="175"/>
      <c r="I991" s="176"/>
      <c r="J991" s="185"/>
      <c r="K991" s="176"/>
      <c r="L991" s="178">
        <f t="shared" si="46"/>
        <v>0</v>
      </c>
      <c r="M991" s="232">
        <f t="shared" si="47"/>
        <v>0</v>
      </c>
      <c r="N991" s="235"/>
    </row>
    <row r="992" spans="1:14" ht="15.75" thickBot="1" x14ac:dyDescent="0.3">
      <c r="A992" s="170" t="str">
        <f t="shared" si="45"/>
        <v/>
      </c>
      <c r="B992" s="171"/>
      <c r="C992" s="171"/>
      <c r="D992" s="181"/>
      <c r="E992" s="173"/>
      <c r="F992" s="174"/>
      <c r="G992" s="175"/>
      <c r="H992" s="175"/>
      <c r="I992" s="176"/>
      <c r="J992" s="185"/>
      <c r="K992" s="176"/>
      <c r="L992" s="178">
        <f t="shared" si="46"/>
        <v>0</v>
      </c>
      <c r="M992" s="232">
        <f t="shared" si="47"/>
        <v>0</v>
      </c>
      <c r="N992" s="235"/>
    </row>
    <row r="993" spans="1:14" ht="15.75" thickBot="1" x14ac:dyDescent="0.3">
      <c r="A993" s="170" t="str">
        <f t="shared" si="45"/>
        <v/>
      </c>
      <c r="B993" s="171"/>
      <c r="C993" s="171"/>
      <c r="D993" s="181"/>
      <c r="E993" s="173"/>
      <c r="F993" s="174"/>
      <c r="G993" s="175"/>
      <c r="H993" s="175"/>
      <c r="I993" s="176"/>
      <c r="J993" s="185"/>
      <c r="K993" s="176"/>
      <c r="L993" s="178">
        <f t="shared" si="46"/>
        <v>0</v>
      </c>
      <c r="M993" s="232">
        <f t="shared" si="47"/>
        <v>0</v>
      </c>
      <c r="N993" s="235"/>
    </row>
    <row r="994" spans="1:14" ht="15.75" thickBot="1" x14ac:dyDescent="0.3">
      <c r="A994" s="170" t="str">
        <f t="shared" si="45"/>
        <v/>
      </c>
      <c r="B994" s="171"/>
      <c r="C994" s="171"/>
      <c r="D994" s="181"/>
      <c r="E994" s="173"/>
      <c r="F994" s="174"/>
      <c r="G994" s="175"/>
      <c r="H994" s="175"/>
      <c r="I994" s="176"/>
      <c r="J994" s="185"/>
      <c r="K994" s="176"/>
      <c r="L994" s="178">
        <f t="shared" si="46"/>
        <v>0</v>
      </c>
      <c r="M994" s="232">
        <f t="shared" si="47"/>
        <v>0</v>
      </c>
      <c r="N994" s="235"/>
    </row>
    <row r="995" spans="1:14" ht="15.75" thickBot="1" x14ac:dyDescent="0.3">
      <c r="A995" s="170" t="str">
        <f t="shared" si="45"/>
        <v/>
      </c>
      <c r="B995" s="171"/>
      <c r="C995" s="171"/>
      <c r="D995" s="181"/>
      <c r="E995" s="173"/>
      <c r="F995" s="174"/>
      <c r="G995" s="175"/>
      <c r="H995" s="175"/>
      <c r="I995" s="176"/>
      <c r="J995" s="185"/>
      <c r="K995" s="176"/>
      <c r="L995" s="178">
        <f t="shared" si="46"/>
        <v>0</v>
      </c>
      <c r="M995" s="232">
        <f t="shared" si="47"/>
        <v>0</v>
      </c>
      <c r="N995" s="235"/>
    </row>
    <row r="996" spans="1:14" ht="15.75" thickBot="1" x14ac:dyDescent="0.3">
      <c r="A996" s="170" t="str">
        <f t="shared" si="45"/>
        <v/>
      </c>
      <c r="B996" s="171"/>
      <c r="C996" s="171"/>
      <c r="D996" s="181"/>
      <c r="E996" s="173"/>
      <c r="F996" s="174"/>
      <c r="G996" s="175"/>
      <c r="H996" s="175"/>
      <c r="I996" s="176"/>
      <c r="J996" s="185"/>
      <c r="K996" s="176"/>
      <c r="L996" s="178">
        <f t="shared" si="46"/>
        <v>0</v>
      </c>
      <c r="M996" s="232">
        <f t="shared" si="47"/>
        <v>0</v>
      </c>
      <c r="N996" s="235"/>
    </row>
    <row r="997" spans="1:14" ht="15.75" thickBot="1" x14ac:dyDescent="0.3">
      <c r="A997" s="170" t="str">
        <f t="shared" si="45"/>
        <v/>
      </c>
      <c r="B997" s="171"/>
      <c r="C997" s="171"/>
      <c r="D997" s="181"/>
      <c r="E997" s="173"/>
      <c r="F997" s="174"/>
      <c r="G997" s="175"/>
      <c r="H997" s="175"/>
      <c r="I997" s="176"/>
      <c r="J997" s="185"/>
      <c r="K997" s="176"/>
      <c r="L997" s="178">
        <f t="shared" si="46"/>
        <v>0</v>
      </c>
      <c r="M997" s="232">
        <f t="shared" si="47"/>
        <v>0</v>
      </c>
      <c r="N997" s="235"/>
    </row>
    <row r="998" spans="1:14" ht="15.75" thickBot="1" x14ac:dyDescent="0.3">
      <c r="A998" s="170" t="str">
        <f t="shared" si="45"/>
        <v/>
      </c>
      <c r="B998" s="171"/>
      <c r="C998" s="171"/>
      <c r="D998" s="181"/>
      <c r="E998" s="173"/>
      <c r="F998" s="174"/>
      <c r="G998" s="175"/>
      <c r="H998" s="175"/>
      <c r="I998" s="176"/>
      <c r="J998" s="185"/>
      <c r="K998" s="176"/>
      <c r="L998" s="178">
        <f t="shared" si="46"/>
        <v>0</v>
      </c>
      <c r="M998" s="232">
        <f t="shared" si="47"/>
        <v>0</v>
      </c>
      <c r="N998" s="235"/>
    </row>
    <row r="999" spans="1:14" ht="15.75" thickBot="1" x14ac:dyDescent="0.3">
      <c r="A999" s="170" t="str">
        <f t="shared" si="45"/>
        <v/>
      </c>
      <c r="B999" s="171"/>
      <c r="C999" s="171"/>
      <c r="D999" s="181"/>
      <c r="E999" s="173"/>
      <c r="F999" s="174"/>
      <c r="G999" s="175"/>
      <c r="H999" s="175"/>
      <c r="I999" s="176"/>
      <c r="J999" s="185"/>
      <c r="K999" s="176"/>
      <c r="L999" s="178">
        <f t="shared" si="46"/>
        <v>0</v>
      </c>
      <c r="M999" s="232">
        <f t="shared" si="47"/>
        <v>0</v>
      </c>
      <c r="N999" s="235"/>
    </row>
    <row r="1000" spans="1:14" ht="15.75" thickBot="1" x14ac:dyDescent="0.3">
      <c r="A1000" s="170" t="str">
        <f t="shared" si="45"/>
        <v/>
      </c>
      <c r="B1000" s="171"/>
      <c r="C1000" s="171"/>
      <c r="D1000" s="181"/>
      <c r="E1000" s="173"/>
      <c r="F1000" s="174"/>
      <c r="G1000" s="175"/>
      <c r="H1000" s="175"/>
      <c r="I1000" s="176"/>
      <c r="J1000" s="185"/>
      <c r="K1000" s="176"/>
      <c r="L1000" s="178">
        <f t="shared" si="46"/>
        <v>0</v>
      </c>
      <c r="M1000" s="232">
        <f t="shared" si="47"/>
        <v>0</v>
      </c>
      <c r="N1000" s="235"/>
    </row>
    <row r="1001" spans="1:14" ht="15.75" thickBot="1" x14ac:dyDescent="0.3">
      <c r="A1001" s="170" t="str">
        <f t="shared" si="45"/>
        <v/>
      </c>
      <c r="B1001" s="171"/>
      <c r="C1001" s="171"/>
      <c r="D1001" s="181"/>
      <c r="E1001" s="173"/>
      <c r="F1001" s="174"/>
      <c r="G1001" s="175"/>
      <c r="H1001" s="175"/>
      <c r="I1001" s="176"/>
      <c r="J1001" s="185"/>
      <c r="K1001" s="176"/>
      <c r="L1001" s="178">
        <f t="shared" si="46"/>
        <v>0</v>
      </c>
      <c r="M1001" s="232">
        <f t="shared" si="47"/>
        <v>0</v>
      </c>
      <c r="N1001" s="235"/>
    </row>
    <row r="1002" spans="1:14" ht="15.75" thickBot="1" x14ac:dyDescent="0.3">
      <c r="A1002" s="170" t="str">
        <f t="shared" si="45"/>
        <v/>
      </c>
      <c r="B1002" s="171"/>
      <c r="C1002" s="171"/>
      <c r="D1002" s="181"/>
      <c r="E1002" s="173"/>
      <c r="F1002" s="174"/>
      <c r="G1002" s="175"/>
      <c r="H1002" s="175"/>
      <c r="I1002" s="176"/>
      <c r="J1002" s="185"/>
      <c r="K1002" s="176"/>
      <c r="L1002" s="178">
        <f t="shared" si="46"/>
        <v>0</v>
      </c>
      <c r="M1002" s="232">
        <f t="shared" si="47"/>
        <v>0</v>
      </c>
      <c r="N1002" s="235"/>
    </row>
    <row r="1003" spans="1:14" ht="15.75" thickBot="1" x14ac:dyDescent="0.3">
      <c r="A1003" s="170" t="str">
        <f t="shared" si="45"/>
        <v/>
      </c>
      <c r="B1003" s="171"/>
      <c r="C1003" s="171"/>
      <c r="D1003" s="181"/>
      <c r="E1003" s="173"/>
      <c r="F1003" s="174"/>
      <c r="G1003" s="175"/>
      <c r="H1003" s="175"/>
      <c r="I1003" s="176"/>
      <c r="J1003" s="185"/>
      <c r="K1003" s="176"/>
      <c r="L1003" s="178">
        <f t="shared" si="46"/>
        <v>0</v>
      </c>
      <c r="M1003" s="232">
        <f t="shared" si="47"/>
        <v>0</v>
      </c>
      <c r="N1003" s="235"/>
    </row>
    <row r="1004" spans="1:14" ht="15.75" thickBot="1" x14ac:dyDescent="0.3">
      <c r="A1004" s="170" t="str">
        <f t="shared" si="45"/>
        <v/>
      </c>
      <c r="B1004" s="171"/>
      <c r="C1004" s="171"/>
      <c r="D1004" s="181"/>
      <c r="E1004" s="173"/>
      <c r="F1004" s="174"/>
      <c r="G1004" s="175"/>
      <c r="H1004" s="175"/>
      <c r="I1004" s="176"/>
      <c r="J1004" s="185"/>
      <c r="K1004" s="176"/>
      <c r="L1004" s="178">
        <f t="shared" si="46"/>
        <v>0</v>
      </c>
      <c r="M1004" s="232">
        <f t="shared" si="47"/>
        <v>0</v>
      </c>
      <c r="N1004" s="235"/>
    </row>
    <row r="1005" spans="1:14" ht="15.75" thickBot="1" x14ac:dyDescent="0.3">
      <c r="A1005" s="170" t="str">
        <f t="shared" si="45"/>
        <v/>
      </c>
      <c r="B1005" s="171"/>
      <c r="C1005" s="171"/>
      <c r="D1005" s="181"/>
      <c r="E1005" s="173"/>
      <c r="F1005" s="174"/>
      <c r="G1005" s="175"/>
      <c r="H1005" s="175"/>
      <c r="I1005" s="176"/>
      <c r="J1005" s="185"/>
      <c r="K1005" s="176"/>
      <c r="L1005" s="178">
        <f t="shared" si="46"/>
        <v>0</v>
      </c>
      <c r="M1005" s="232">
        <f t="shared" si="47"/>
        <v>0</v>
      </c>
      <c r="N1005" s="235"/>
    </row>
    <row r="1006" spans="1:14" ht="15.75" thickBot="1" x14ac:dyDescent="0.3">
      <c r="A1006" s="170" t="str">
        <f t="shared" si="45"/>
        <v/>
      </c>
      <c r="B1006" s="171"/>
      <c r="C1006" s="171"/>
      <c r="D1006" s="181"/>
      <c r="E1006" s="173"/>
      <c r="F1006" s="174"/>
      <c r="G1006" s="175"/>
      <c r="H1006" s="175"/>
      <c r="I1006" s="176"/>
      <c r="J1006" s="185"/>
      <c r="K1006" s="176"/>
      <c r="L1006" s="178">
        <f t="shared" si="46"/>
        <v>0</v>
      </c>
      <c r="M1006" s="232">
        <f t="shared" si="47"/>
        <v>0</v>
      </c>
      <c r="N1006" s="235"/>
    </row>
    <row r="1007" spans="1:14" ht="15.75" thickBot="1" x14ac:dyDescent="0.3">
      <c r="A1007" s="170" t="str">
        <f t="shared" si="45"/>
        <v/>
      </c>
      <c r="B1007" s="171"/>
      <c r="C1007" s="171"/>
      <c r="D1007" s="181"/>
      <c r="E1007" s="173"/>
      <c r="F1007" s="174"/>
      <c r="G1007" s="175"/>
      <c r="H1007" s="175"/>
      <c r="I1007" s="176"/>
      <c r="J1007" s="185"/>
      <c r="K1007" s="176"/>
      <c r="L1007" s="178">
        <f t="shared" si="46"/>
        <v>0</v>
      </c>
      <c r="M1007" s="232">
        <f t="shared" si="47"/>
        <v>0</v>
      </c>
      <c r="N1007" s="235"/>
    </row>
    <row r="1008" spans="1:14" ht="15.75" thickBot="1" x14ac:dyDescent="0.3">
      <c r="A1008" s="170" t="str">
        <f t="shared" si="45"/>
        <v/>
      </c>
      <c r="B1008" s="171"/>
      <c r="C1008" s="171"/>
      <c r="D1008" s="181"/>
      <c r="E1008" s="173"/>
      <c r="F1008" s="174"/>
      <c r="G1008" s="175"/>
      <c r="H1008" s="175"/>
      <c r="I1008" s="176"/>
      <c r="J1008" s="185"/>
      <c r="K1008" s="176"/>
      <c r="L1008" s="178">
        <f t="shared" si="46"/>
        <v>0</v>
      </c>
      <c r="M1008" s="232">
        <f t="shared" si="47"/>
        <v>0</v>
      </c>
      <c r="N1008" s="235"/>
    </row>
    <row r="1009" spans="1:14" ht="15.75" thickBot="1" x14ac:dyDescent="0.3">
      <c r="A1009" s="170" t="str">
        <f t="shared" ref="A1009:A1013" si="48">IF(F1009 = "", "", IF(F1009 = "53", "TAS", "TAS ICM"))</f>
        <v/>
      </c>
      <c r="B1009" s="171"/>
      <c r="C1009" s="171"/>
      <c r="D1009" s="181"/>
      <c r="E1009" s="173"/>
      <c r="F1009" s="174"/>
      <c r="G1009" s="175"/>
      <c r="H1009" s="175"/>
      <c r="I1009" s="176"/>
      <c r="J1009" s="185"/>
      <c r="K1009" s="176"/>
      <c r="L1009" s="178">
        <f t="shared" ref="L1009:L1013" si="49">MAX(0, J1009 - K1009)</f>
        <v>0</v>
      </c>
      <c r="M1009" s="232">
        <f t="shared" ref="M1009:M1013" si="50">L1009</f>
        <v>0</v>
      </c>
      <c r="N1009" s="235"/>
    </row>
    <row r="1010" spans="1:14" ht="15.75" thickBot="1" x14ac:dyDescent="0.3">
      <c r="A1010" s="170" t="str">
        <f t="shared" si="48"/>
        <v/>
      </c>
      <c r="B1010" s="171"/>
      <c r="C1010" s="171"/>
      <c r="D1010" s="181"/>
      <c r="E1010" s="173"/>
      <c r="F1010" s="174"/>
      <c r="G1010" s="175"/>
      <c r="H1010" s="175"/>
      <c r="I1010" s="176"/>
      <c r="J1010" s="185"/>
      <c r="K1010" s="176"/>
      <c r="L1010" s="178">
        <f t="shared" si="49"/>
        <v>0</v>
      </c>
      <c r="M1010" s="232">
        <f t="shared" si="50"/>
        <v>0</v>
      </c>
      <c r="N1010" s="235"/>
    </row>
    <row r="1011" spans="1:14" ht="15.75" thickBot="1" x14ac:dyDescent="0.3">
      <c r="A1011" s="170" t="str">
        <f t="shared" si="48"/>
        <v/>
      </c>
      <c r="B1011" s="171"/>
      <c r="C1011" s="171"/>
      <c r="D1011" s="181"/>
      <c r="E1011" s="173"/>
      <c r="F1011" s="174"/>
      <c r="G1011" s="175"/>
      <c r="H1011" s="175"/>
      <c r="I1011" s="176"/>
      <c r="J1011" s="185"/>
      <c r="K1011" s="176"/>
      <c r="L1011" s="178">
        <f t="shared" si="49"/>
        <v>0</v>
      </c>
      <c r="M1011" s="232">
        <f t="shared" si="50"/>
        <v>0</v>
      </c>
      <c r="N1011" s="235"/>
    </row>
    <row r="1012" spans="1:14" ht="15.75" thickBot="1" x14ac:dyDescent="0.3">
      <c r="A1012" s="170" t="str">
        <f t="shared" si="48"/>
        <v/>
      </c>
      <c r="B1012" s="171"/>
      <c r="C1012" s="171"/>
      <c r="D1012" s="181"/>
      <c r="E1012" s="173"/>
      <c r="F1012" s="174"/>
      <c r="G1012" s="175"/>
      <c r="H1012" s="175"/>
      <c r="I1012" s="176"/>
      <c r="J1012" s="185"/>
      <c r="K1012" s="176"/>
      <c r="L1012" s="178">
        <f t="shared" si="49"/>
        <v>0</v>
      </c>
      <c r="M1012" s="232">
        <f t="shared" si="50"/>
        <v>0</v>
      </c>
      <c r="N1012" s="235"/>
    </row>
    <row r="1013" spans="1:14" ht="15.75" thickBot="1" x14ac:dyDescent="0.3">
      <c r="A1013" s="170" t="str">
        <f t="shared" si="48"/>
        <v/>
      </c>
      <c r="B1013" s="171"/>
      <c r="C1013" s="171"/>
      <c r="D1013" s="181"/>
      <c r="E1013" s="173"/>
      <c r="F1013" s="174"/>
      <c r="G1013" s="175"/>
      <c r="H1013" s="175"/>
      <c r="I1013" s="176"/>
      <c r="J1013" s="185"/>
      <c r="K1013" s="176"/>
      <c r="L1013" s="178">
        <f t="shared" si="49"/>
        <v>0</v>
      </c>
      <c r="M1013" s="232">
        <f t="shared" si="50"/>
        <v>0</v>
      </c>
      <c r="N1013" s="235"/>
    </row>
    <row r="1014" spans="1:14" ht="15.75" thickBot="1" x14ac:dyDescent="0.3">
      <c r="A1014" s="187" t="str">
        <f t="shared" si="3"/>
        <v/>
      </c>
      <c r="B1014" s="188"/>
      <c r="C1014" s="188"/>
      <c r="D1014" s="189"/>
      <c r="E1014" s="190"/>
      <c r="F1014" s="191"/>
      <c r="G1014" s="192"/>
      <c r="H1014" s="192"/>
      <c r="I1014" s="193"/>
      <c r="J1014" s="194"/>
      <c r="K1014" s="193"/>
      <c r="L1014" s="195">
        <f t="shared" si="4"/>
        <v>0</v>
      </c>
      <c r="M1014" s="233">
        <f t="shared" si="5"/>
        <v>0</v>
      </c>
      <c r="N1014" s="236"/>
    </row>
    <row r="1015" spans="1:14" ht="15.75" thickTop="1" x14ac:dyDescent="0.25">
      <c r="A1015" s="8"/>
      <c r="B1015" s="8"/>
      <c r="C1015" s="8"/>
      <c r="D1015" s="8"/>
      <c r="E1015" s="8"/>
      <c r="F1015" s="8"/>
      <c r="G1015" s="8"/>
      <c r="H1015" s="8"/>
      <c r="I1015" s="8"/>
      <c r="J1015" s="8"/>
      <c r="K1015" s="8"/>
      <c r="L1015" s="8"/>
    </row>
    <row r="1016" spans="1:14" ht="15.75" x14ac:dyDescent="0.25">
      <c r="A1016" s="9"/>
    </row>
  </sheetData>
  <sheetProtection password="A541" sheet="1" objects="1" scenarios="1" selectLockedCells="1"/>
  <customSheetViews>
    <customSheetView guid="{F83970F9-419C-4E2C-9CF5-F83A5A5EE93C}" fitToPage="1">
      <pane ySplit="13" topLeftCell="A14" activePane="bottomLeft" state="frozen"/>
      <selection pane="bottomLeft" activeCell="B14" sqref="B14"/>
      <pageMargins left="0.5" right="0.5" top="0.75" bottom="0.75" header="0.25" footer="0.25"/>
      <printOptions horizontalCentered="1"/>
      <pageSetup scale="24" fitToHeight="8" orientation="landscape" r:id="rId1"/>
      <headerFooter>
        <oddHeader>&amp;L&amp;8Texas Department of Aging
and Disability Services&amp;C&amp;"Arial,Bold"&amp;12TRANSITION ASSISTANCE SERVICES (TAS)
DEMAND FOR PAYMENT NOTICE&amp;R&amp;8Form TBD
Page &amp;P</oddHeader>
      </headerFooter>
    </customSheetView>
    <customSheetView guid="{06D05541-CF5B-4B58-B76F-B2123A039153}" fitToPage="1" topLeftCell="A3">
      <selection activeCell="B15" sqref="B15"/>
      <pageMargins left="0.5" right="0.5" top="0.75" bottom="0.75" header="0.25" footer="0.25"/>
      <printOptions horizontalCentered="1"/>
      <pageSetup scale="91" fitToHeight="8" orientation="landscape" r:id="rId2"/>
      <headerFooter>
        <oddHeader>&amp;L&amp;8Texas Department of Aging
and Disability Services&amp;C&amp;"Arial,Bold"&amp;12TRANSITION ASSISTANCE SERVICES (TAS)
DEMAND FOR PAYMENT NOTICE&amp;R&amp;8Form TBD
Page &amp;P</oddHeader>
      </headerFooter>
    </customSheetView>
  </customSheetViews>
  <mergeCells count="35">
    <mergeCell ref="A9:H9"/>
    <mergeCell ref="H4:I4"/>
    <mergeCell ref="F2:H2"/>
    <mergeCell ref="B4:C4"/>
    <mergeCell ref="F4:G4"/>
    <mergeCell ref="D4:E4"/>
    <mergeCell ref="A3:C3"/>
    <mergeCell ref="D3:E3"/>
    <mergeCell ref="D5:E5"/>
    <mergeCell ref="D6:F6"/>
    <mergeCell ref="B5:C5"/>
    <mergeCell ref="A6:C6"/>
    <mergeCell ref="A7:C7"/>
    <mergeCell ref="D7:F7"/>
    <mergeCell ref="A1:E1"/>
    <mergeCell ref="A2:E2"/>
    <mergeCell ref="F1:H1"/>
    <mergeCell ref="F3:G3"/>
    <mergeCell ref="H3:I3"/>
    <mergeCell ref="N11:N13"/>
    <mergeCell ref="I1:N1"/>
    <mergeCell ref="I2:N2"/>
    <mergeCell ref="J3:N3"/>
    <mergeCell ref="K4:N4"/>
    <mergeCell ref="K5:N5"/>
    <mergeCell ref="G6:N6"/>
    <mergeCell ref="G7:N7"/>
    <mergeCell ref="A8:N8"/>
    <mergeCell ref="I9:N9"/>
    <mergeCell ref="A10:N10"/>
    <mergeCell ref="M11:M12"/>
    <mergeCell ref="A12:A13"/>
    <mergeCell ref="A11:J11"/>
    <mergeCell ref="H5:I5"/>
    <mergeCell ref="F5:G5"/>
  </mergeCells>
  <dataValidations count="8">
    <dataValidation type="decimal" allowBlank="1" showInputMessage="1" showErrorMessage="1" sqref="I14:K1014">
      <formula1>-1000000</formula1>
      <formula2>1000000</formula2>
    </dataValidation>
    <dataValidation type="date" operator="greaterThanOrEqual" allowBlank="1" showInputMessage="1" showErrorMessage="1" sqref="G14:G1014">
      <formula1>1</formula1>
    </dataValidation>
    <dataValidation type="list" allowBlank="1" showInputMessage="1" showErrorMessage="1" sqref="F14:F1014">
      <formula1>"53"</formula1>
    </dataValidation>
    <dataValidation type="whole" operator="greaterThan" allowBlank="1" showInputMessage="1" showErrorMessage="1" sqref="B14:C1014">
      <formula1>0</formula1>
    </dataValidation>
    <dataValidation type="textLength" operator="lessThanOrEqual" allowBlank="1" showInputMessage="1" showErrorMessage="1" sqref="D14:D1014">
      <formula1>255</formula1>
    </dataValidation>
    <dataValidation type="textLength" operator="lessThanOrEqual" allowBlank="1" showInputMessage="1" showErrorMessage="1" sqref="E14:E1014">
      <formula1>10</formula1>
    </dataValidation>
    <dataValidation type="date" operator="greaterThanOrEqual" allowBlank="1" showInputMessage="1" showErrorMessage="1" sqref="H14:H1014">
      <formula1>G14</formula1>
    </dataValidation>
    <dataValidation type="textLength" allowBlank="1" showInputMessage="1" showErrorMessage="1" error="Text length should be between 0 and 25 characters." sqref="N14:N1014">
      <formula1>0</formula1>
      <formula2>25</formula2>
    </dataValidation>
  </dataValidations>
  <printOptions horizontalCentered="1"/>
  <pageMargins left="0.5" right="0.5" top="0.75" bottom="0.75" header="0.25" footer="0.25"/>
  <pageSetup scale="24" fitToHeight="8" orientation="landscape" r:id="rId3"/>
  <headerFooter>
    <oddHeader>&amp;L&amp;8Texas Department of Aging
and Disability Services&amp;C&amp;"Arial,Bold"&amp;12TRANSITION ASSISTANCE SERVICES (TAS)
DEMAND FOR PAYMENT NOTICE&amp;R&amp;8Form TBD
Page &amp;P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S81"/>
  <sheetViews>
    <sheetView zoomScaleNormal="100" workbookViewId="0">
      <pane ySplit="18" topLeftCell="A19" activePane="bottomLeft" state="frozen"/>
      <selection pane="bottomLeft" activeCell="A19" sqref="A19"/>
    </sheetView>
  </sheetViews>
  <sheetFormatPr defaultRowHeight="15" x14ac:dyDescent="0.25"/>
  <cols>
    <col min="1" max="6" width="9" style="7"/>
    <col min="7" max="7" width="9" style="7" customWidth="1"/>
    <col min="8" max="9" width="9" style="7"/>
    <col min="10" max="10" width="10.5" style="7" customWidth="1"/>
    <col min="11" max="11" width="8.125" style="7" customWidth="1"/>
    <col min="12" max="16384" width="9" style="7"/>
  </cols>
  <sheetData>
    <row r="1" spans="1:19" s="5" customFormat="1" ht="15.75" thickTop="1" x14ac:dyDescent="0.2">
      <c r="A1" s="598" t="s">
        <v>35</v>
      </c>
      <c r="B1" s="599"/>
      <c r="C1" s="599"/>
      <c r="D1" s="599"/>
      <c r="E1" s="599"/>
      <c r="F1" s="598" t="s">
        <v>0</v>
      </c>
      <c r="G1" s="600"/>
      <c r="H1" s="598" t="s">
        <v>36</v>
      </c>
      <c r="I1" s="599"/>
      <c r="J1" s="600"/>
    </row>
    <row r="2" spans="1:19" s="5" customFormat="1" ht="15.75" thickBot="1" x14ac:dyDescent="0.25">
      <c r="A2" s="769">
        <f>NameOfLegalEntity</f>
        <v>0</v>
      </c>
      <c r="B2" s="770"/>
      <c r="C2" s="770"/>
      <c r="D2" s="770"/>
      <c r="E2" s="771"/>
      <c r="F2" s="769">
        <f>ReviewLevel</f>
        <v>0</v>
      </c>
      <c r="G2" s="771"/>
      <c r="H2" s="769">
        <f>ReviewType</f>
        <v>0</v>
      </c>
      <c r="I2" s="770"/>
      <c r="J2" s="771"/>
    </row>
    <row r="3" spans="1:19" s="5" customFormat="1" ht="15.75" customHeight="1" x14ac:dyDescent="0.2">
      <c r="A3" s="594" t="s">
        <v>1</v>
      </c>
      <c r="B3" s="772"/>
      <c r="C3" s="706" t="s">
        <v>37</v>
      </c>
      <c r="D3" s="669"/>
      <c r="E3" s="594" t="s">
        <v>38</v>
      </c>
      <c r="F3" s="595"/>
      <c r="G3" s="669" t="s">
        <v>38</v>
      </c>
      <c r="H3" s="772"/>
      <c r="I3" s="706" t="s">
        <v>359</v>
      </c>
      <c r="J3" s="595"/>
    </row>
    <row r="4" spans="1:19" s="5" customFormat="1" ht="15" customHeight="1" x14ac:dyDescent="0.2">
      <c r="A4" s="142" t="s">
        <v>39</v>
      </c>
      <c r="B4" s="150">
        <f>CompletedByLastName</f>
        <v>0</v>
      </c>
      <c r="C4" s="773" t="s">
        <v>40</v>
      </c>
      <c r="D4" s="774"/>
      <c r="E4" s="596" t="s">
        <v>41</v>
      </c>
      <c r="F4" s="597"/>
      <c r="G4" s="774" t="s">
        <v>382</v>
      </c>
      <c r="H4" s="779"/>
      <c r="I4" s="6" t="s">
        <v>42</v>
      </c>
      <c r="J4" s="151" t="str">
        <f>IF('Samples (Print)'!B2="","",'Samples (Print)'!B2)</f>
        <v/>
      </c>
    </row>
    <row r="5" spans="1:19" s="5" customFormat="1" ht="15.75" thickBot="1" x14ac:dyDescent="0.25">
      <c r="A5" s="144" t="s">
        <v>43</v>
      </c>
      <c r="B5" s="152">
        <f>CompletedByFirstName</f>
        <v>0</v>
      </c>
      <c r="C5" s="775" t="str">
        <f>IF(DateOfEntrance="","",DateOfEntrance)</f>
        <v/>
      </c>
      <c r="D5" s="776"/>
      <c r="E5" s="777" t="str">
        <f>IF(DateOfExit="","",DateOfExit)</f>
        <v/>
      </c>
      <c r="F5" s="778"/>
      <c r="G5" s="776" t="str">
        <f>IF(DateOfRevisedExit="","",DateOfRevisedExit)</f>
        <v/>
      </c>
      <c r="H5" s="780"/>
      <c r="I5" s="153" t="s">
        <v>44</v>
      </c>
      <c r="J5" s="154" t="str">
        <f>IF('Samples (Print)'!D2="","",'Samples (Print)'!D2)</f>
        <v/>
      </c>
    </row>
    <row r="6" spans="1:19" ht="15" customHeight="1" x14ac:dyDescent="0.25">
      <c r="A6" s="504" t="s">
        <v>104</v>
      </c>
      <c r="B6" s="764"/>
      <c r="C6" s="764"/>
      <c r="D6" s="764"/>
      <c r="E6" s="764"/>
      <c r="F6" s="764"/>
      <c r="G6" s="764"/>
      <c r="H6" s="764"/>
      <c r="I6" s="764"/>
      <c r="J6" s="765"/>
      <c r="K6" s="2"/>
      <c r="L6" s="2"/>
      <c r="M6" s="2"/>
      <c r="N6" s="2"/>
      <c r="O6" s="12"/>
      <c r="P6" s="12"/>
      <c r="Q6" s="12"/>
      <c r="R6" s="12"/>
      <c r="S6" s="13"/>
    </row>
    <row r="7" spans="1:19" ht="27.95" customHeight="1" x14ac:dyDescent="0.25">
      <c r="A7" s="763" t="s">
        <v>375</v>
      </c>
      <c r="B7" s="764"/>
      <c r="C7" s="764"/>
      <c r="D7" s="764"/>
      <c r="E7" s="764"/>
      <c r="F7" s="764"/>
      <c r="G7" s="764"/>
      <c r="H7" s="764"/>
      <c r="I7" s="764"/>
      <c r="J7" s="765"/>
      <c r="K7" s="3"/>
      <c r="L7" s="3"/>
      <c r="M7" s="3"/>
      <c r="N7" s="3"/>
      <c r="O7" s="14"/>
      <c r="P7" s="14"/>
      <c r="Q7" s="14"/>
      <c r="R7" s="14"/>
      <c r="S7" s="13"/>
    </row>
    <row r="8" spans="1:19" ht="15" customHeight="1" x14ac:dyDescent="0.25">
      <c r="A8" s="763" t="s">
        <v>105</v>
      </c>
      <c r="B8" s="764"/>
      <c r="C8" s="764"/>
      <c r="D8" s="764"/>
      <c r="E8" s="764"/>
      <c r="F8" s="764"/>
      <c r="G8" s="764"/>
      <c r="H8" s="764"/>
      <c r="I8" s="764"/>
      <c r="J8" s="765"/>
      <c r="K8" s="3"/>
      <c r="L8" s="3"/>
      <c r="M8" s="3"/>
      <c r="N8" s="3"/>
      <c r="O8" s="14"/>
      <c r="P8" s="14"/>
      <c r="Q8" s="14"/>
      <c r="R8" s="14"/>
      <c r="S8" s="13"/>
    </row>
    <row r="9" spans="1:19" ht="15" customHeight="1" x14ac:dyDescent="0.25">
      <c r="A9" s="504" t="s">
        <v>106</v>
      </c>
      <c r="B9" s="764"/>
      <c r="C9" s="764"/>
      <c r="D9" s="764"/>
      <c r="E9" s="764"/>
      <c r="F9" s="764"/>
      <c r="G9" s="764"/>
      <c r="H9" s="764"/>
      <c r="I9" s="764"/>
      <c r="J9" s="765"/>
      <c r="K9" s="2"/>
      <c r="L9" s="2"/>
      <c r="M9" s="2"/>
      <c r="N9" s="2"/>
      <c r="O9" s="12"/>
      <c r="P9" s="12"/>
      <c r="Q9" s="12"/>
      <c r="R9" s="12"/>
      <c r="S9" s="13"/>
    </row>
    <row r="10" spans="1:19" ht="15" customHeight="1" x14ac:dyDescent="0.25">
      <c r="A10" s="763" t="s">
        <v>107</v>
      </c>
      <c r="B10" s="764"/>
      <c r="C10" s="764"/>
      <c r="D10" s="764"/>
      <c r="E10" s="764"/>
      <c r="F10" s="764"/>
      <c r="G10" s="764"/>
      <c r="H10" s="764"/>
      <c r="I10" s="764"/>
      <c r="J10" s="765"/>
      <c r="K10" s="3"/>
      <c r="L10" s="3"/>
      <c r="M10" s="3"/>
      <c r="N10" s="3"/>
      <c r="O10" s="14"/>
      <c r="P10" s="14"/>
      <c r="Q10" s="14"/>
      <c r="R10" s="14"/>
      <c r="S10" s="13"/>
    </row>
    <row r="11" spans="1:19" ht="30" customHeight="1" x14ac:dyDescent="0.25">
      <c r="A11" s="766" t="s">
        <v>108</v>
      </c>
      <c r="B11" s="767"/>
      <c r="C11" s="767"/>
      <c r="D11" s="767"/>
      <c r="E11" s="767"/>
      <c r="F11" s="767"/>
      <c r="G11" s="767"/>
      <c r="H11" s="767"/>
      <c r="I11" s="767"/>
      <c r="J11" s="768"/>
      <c r="K11" s="17"/>
      <c r="L11" s="17"/>
      <c r="M11" s="17"/>
      <c r="N11" s="17"/>
      <c r="O11" s="15"/>
      <c r="P11" s="15"/>
      <c r="Q11" s="15"/>
      <c r="R11" s="15"/>
      <c r="S11" s="13"/>
    </row>
    <row r="12" spans="1:19" ht="15" customHeight="1" x14ac:dyDescent="0.25">
      <c r="A12" s="766" t="s">
        <v>109</v>
      </c>
      <c r="B12" s="767"/>
      <c r="C12" s="767"/>
      <c r="D12" s="767"/>
      <c r="E12" s="767"/>
      <c r="F12" s="767"/>
      <c r="G12" s="767"/>
      <c r="H12" s="767"/>
      <c r="I12" s="767"/>
      <c r="J12" s="768"/>
      <c r="K12" s="17"/>
      <c r="L12" s="17"/>
      <c r="M12" s="17"/>
      <c r="N12" s="17"/>
      <c r="O12" s="15"/>
      <c r="P12" s="15"/>
      <c r="Q12" s="15"/>
      <c r="R12" s="15"/>
      <c r="S12" s="13"/>
    </row>
    <row r="13" spans="1:19" ht="15" customHeight="1" x14ac:dyDescent="0.25">
      <c r="A13" s="766" t="s">
        <v>369</v>
      </c>
      <c r="B13" s="767"/>
      <c r="C13" s="767"/>
      <c r="D13" s="767"/>
      <c r="E13" s="767"/>
      <c r="F13" s="767"/>
      <c r="G13" s="767"/>
      <c r="H13" s="767"/>
      <c r="I13" s="767"/>
      <c r="J13" s="768"/>
      <c r="K13" s="17"/>
      <c r="L13" s="17"/>
      <c r="M13" s="17"/>
      <c r="N13" s="17"/>
      <c r="O13" s="14"/>
      <c r="P13" s="14"/>
      <c r="Q13" s="14"/>
      <c r="R13" s="14"/>
      <c r="S13" s="13"/>
    </row>
    <row r="14" spans="1:19" ht="27.95" customHeight="1" x14ac:dyDescent="0.25">
      <c r="A14" s="766" t="s">
        <v>110</v>
      </c>
      <c r="B14" s="767"/>
      <c r="C14" s="767"/>
      <c r="D14" s="767"/>
      <c r="E14" s="767"/>
      <c r="F14" s="767"/>
      <c r="G14" s="767"/>
      <c r="H14" s="767"/>
      <c r="I14" s="767"/>
      <c r="J14" s="768"/>
      <c r="K14" s="17"/>
      <c r="L14" s="17"/>
      <c r="M14" s="17"/>
      <c r="N14" s="17"/>
      <c r="O14" s="15"/>
      <c r="P14" s="15"/>
      <c r="Q14" s="15"/>
      <c r="R14" s="15"/>
      <c r="S14" s="13"/>
    </row>
    <row r="15" spans="1:19" ht="15" customHeight="1" thickBot="1" x14ac:dyDescent="0.3">
      <c r="A15" s="797" t="s">
        <v>111</v>
      </c>
      <c r="B15" s="798"/>
      <c r="C15" s="798"/>
      <c r="D15" s="798"/>
      <c r="E15" s="798"/>
      <c r="F15" s="798"/>
      <c r="G15" s="798"/>
      <c r="H15" s="798"/>
      <c r="I15" s="798"/>
      <c r="J15" s="799"/>
      <c r="K15" s="17"/>
      <c r="L15" s="17"/>
      <c r="M15" s="17"/>
      <c r="N15" s="17"/>
      <c r="O15" s="15"/>
      <c r="P15" s="15"/>
      <c r="Q15" s="15"/>
      <c r="R15" s="15"/>
      <c r="S15" s="13"/>
    </row>
    <row r="16" spans="1:19" ht="15.75" thickBot="1" x14ac:dyDescent="0.3">
      <c r="A16" s="18" t="s">
        <v>13</v>
      </c>
      <c r="B16" s="786" t="s">
        <v>14</v>
      </c>
      <c r="C16" s="787"/>
      <c r="D16" s="787"/>
      <c r="E16" s="788"/>
      <c r="F16" s="33" t="s">
        <v>112</v>
      </c>
      <c r="G16" s="29" t="s">
        <v>114</v>
      </c>
      <c r="H16" s="794" t="s">
        <v>184</v>
      </c>
      <c r="I16" s="795"/>
      <c r="J16" s="796"/>
    </row>
    <row r="17" spans="1:10" ht="90.75" customHeight="1" thickBot="1" x14ac:dyDescent="0.3">
      <c r="A17" s="800" t="s">
        <v>185</v>
      </c>
      <c r="B17" s="789" t="s">
        <v>208</v>
      </c>
      <c r="C17" s="790"/>
      <c r="D17" s="790"/>
      <c r="E17" s="791"/>
      <c r="F17" s="784" t="s">
        <v>113</v>
      </c>
      <c r="G17" s="802" t="s">
        <v>370</v>
      </c>
      <c r="H17" s="781" t="s">
        <v>115</v>
      </c>
      <c r="I17" s="782"/>
      <c r="J17" s="783"/>
    </row>
    <row r="18" spans="1:10" ht="15.75" customHeight="1" thickBot="1" x14ac:dyDescent="0.3">
      <c r="A18" s="801"/>
      <c r="B18" s="792" t="s">
        <v>98</v>
      </c>
      <c r="C18" s="793"/>
      <c r="D18" s="792" t="s">
        <v>99</v>
      </c>
      <c r="E18" s="793"/>
      <c r="F18" s="785"/>
      <c r="G18" s="803"/>
      <c r="H18" s="34" t="s">
        <v>73</v>
      </c>
      <c r="I18" s="34" t="s">
        <v>74</v>
      </c>
      <c r="J18" s="35" t="s">
        <v>75</v>
      </c>
    </row>
    <row r="19" spans="1:10" ht="15.75" thickBot="1" x14ac:dyDescent="0.3">
      <c r="A19" s="96"/>
      <c r="B19" s="751"/>
      <c r="C19" s="752"/>
      <c r="D19" s="751"/>
      <c r="E19" s="752"/>
      <c r="F19" s="97"/>
      <c r="G19" s="98"/>
      <c r="H19" s="97"/>
      <c r="I19" s="97"/>
      <c r="J19" s="99"/>
    </row>
    <row r="20" spans="1:10" ht="15.75" thickBot="1" x14ac:dyDescent="0.3">
      <c r="A20" s="100"/>
      <c r="B20" s="749"/>
      <c r="C20" s="750"/>
      <c r="D20" s="749"/>
      <c r="E20" s="750"/>
      <c r="F20" s="97"/>
      <c r="G20" s="101"/>
      <c r="H20" s="97"/>
      <c r="I20" s="97"/>
      <c r="J20" s="99"/>
    </row>
    <row r="21" spans="1:10" ht="15.75" thickBot="1" x14ac:dyDescent="0.3">
      <c r="A21" s="100"/>
      <c r="B21" s="749"/>
      <c r="C21" s="750"/>
      <c r="D21" s="749"/>
      <c r="E21" s="750"/>
      <c r="F21" s="97"/>
      <c r="G21" s="101"/>
      <c r="H21" s="97"/>
      <c r="I21" s="97"/>
      <c r="J21" s="99"/>
    </row>
    <row r="22" spans="1:10" ht="15.75" thickBot="1" x14ac:dyDescent="0.3">
      <c r="A22" s="100"/>
      <c r="B22" s="749"/>
      <c r="C22" s="750"/>
      <c r="D22" s="749"/>
      <c r="E22" s="750"/>
      <c r="F22" s="97"/>
      <c r="G22" s="101"/>
      <c r="H22" s="97"/>
      <c r="I22" s="97"/>
      <c r="J22" s="99"/>
    </row>
    <row r="23" spans="1:10" ht="15.75" thickBot="1" x14ac:dyDescent="0.3">
      <c r="A23" s="100"/>
      <c r="B23" s="749"/>
      <c r="C23" s="750"/>
      <c r="D23" s="749"/>
      <c r="E23" s="750"/>
      <c r="F23" s="97"/>
      <c r="G23" s="101"/>
      <c r="H23" s="97"/>
      <c r="I23" s="97"/>
      <c r="J23" s="99"/>
    </row>
    <row r="24" spans="1:10" ht="15.75" thickBot="1" x14ac:dyDescent="0.3">
      <c r="A24" s="100"/>
      <c r="B24" s="749"/>
      <c r="C24" s="750"/>
      <c r="D24" s="749"/>
      <c r="E24" s="750"/>
      <c r="F24" s="97"/>
      <c r="G24" s="101"/>
      <c r="H24" s="97"/>
      <c r="I24" s="97"/>
      <c r="J24" s="99"/>
    </row>
    <row r="25" spans="1:10" ht="15.75" thickBot="1" x14ac:dyDescent="0.3">
      <c r="A25" s="100"/>
      <c r="B25" s="749"/>
      <c r="C25" s="750"/>
      <c r="D25" s="749"/>
      <c r="E25" s="750"/>
      <c r="F25" s="97"/>
      <c r="G25" s="101"/>
      <c r="H25" s="97"/>
      <c r="I25" s="97"/>
      <c r="J25" s="99"/>
    </row>
    <row r="26" spans="1:10" ht="15.75" thickBot="1" x14ac:dyDescent="0.3">
      <c r="A26" s="100"/>
      <c r="B26" s="749"/>
      <c r="C26" s="750"/>
      <c r="D26" s="749"/>
      <c r="E26" s="750"/>
      <c r="F26" s="97"/>
      <c r="G26" s="101"/>
      <c r="H26" s="97"/>
      <c r="I26" s="97"/>
      <c r="J26" s="99"/>
    </row>
    <row r="27" spans="1:10" ht="15.75" thickBot="1" x14ac:dyDescent="0.3">
      <c r="A27" s="100"/>
      <c r="B27" s="749"/>
      <c r="C27" s="750"/>
      <c r="D27" s="749"/>
      <c r="E27" s="750"/>
      <c r="F27" s="97"/>
      <c r="G27" s="101"/>
      <c r="H27" s="97"/>
      <c r="I27" s="97"/>
      <c r="J27" s="99"/>
    </row>
    <row r="28" spans="1:10" ht="15.75" thickBot="1" x14ac:dyDescent="0.3">
      <c r="A28" s="100"/>
      <c r="B28" s="749"/>
      <c r="C28" s="750"/>
      <c r="D28" s="749"/>
      <c r="E28" s="750"/>
      <c r="F28" s="97"/>
      <c r="G28" s="101"/>
      <c r="H28" s="97"/>
      <c r="I28" s="97"/>
      <c r="J28" s="99"/>
    </row>
    <row r="29" spans="1:10" ht="15.75" thickBot="1" x14ac:dyDescent="0.3">
      <c r="A29" s="100"/>
      <c r="B29" s="749"/>
      <c r="C29" s="750"/>
      <c r="D29" s="749"/>
      <c r="E29" s="750"/>
      <c r="F29" s="97"/>
      <c r="G29" s="101"/>
      <c r="H29" s="97"/>
      <c r="I29" s="97"/>
      <c r="J29" s="99"/>
    </row>
    <row r="30" spans="1:10" ht="15.75" thickBot="1" x14ac:dyDescent="0.3">
      <c r="A30" s="100"/>
      <c r="B30" s="749"/>
      <c r="C30" s="750"/>
      <c r="D30" s="749"/>
      <c r="E30" s="750"/>
      <c r="F30" s="97"/>
      <c r="G30" s="101"/>
      <c r="H30" s="97"/>
      <c r="I30" s="97"/>
      <c r="J30" s="99"/>
    </row>
    <row r="31" spans="1:10" ht="15.75" thickBot="1" x14ac:dyDescent="0.3">
      <c r="A31" s="100"/>
      <c r="B31" s="749"/>
      <c r="C31" s="750"/>
      <c r="D31" s="749"/>
      <c r="E31" s="750"/>
      <c r="F31" s="97"/>
      <c r="G31" s="101"/>
      <c r="H31" s="97"/>
      <c r="I31" s="97"/>
      <c r="J31" s="99"/>
    </row>
    <row r="32" spans="1:10" ht="15.75" thickBot="1" x14ac:dyDescent="0.3">
      <c r="A32" s="100"/>
      <c r="B32" s="749"/>
      <c r="C32" s="750"/>
      <c r="D32" s="749"/>
      <c r="E32" s="750"/>
      <c r="F32" s="97"/>
      <c r="G32" s="101"/>
      <c r="H32" s="97"/>
      <c r="I32" s="97"/>
      <c r="J32" s="99"/>
    </row>
    <row r="33" spans="1:10" ht="15.75" thickBot="1" x14ac:dyDescent="0.3">
      <c r="A33" s="100"/>
      <c r="B33" s="749"/>
      <c r="C33" s="750"/>
      <c r="D33" s="749"/>
      <c r="E33" s="750"/>
      <c r="F33" s="97"/>
      <c r="G33" s="101"/>
      <c r="H33" s="97"/>
      <c r="I33" s="97"/>
      <c r="J33" s="99"/>
    </row>
    <row r="34" spans="1:10" ht="15.75" thickBot="1" x14ac:dyDescent="0.3">
      <c r="A34" s="100"/>
      <c r="B34" s="749"/>
      <c r="C34" s="750"/>
      <c r="D34" s="749"/>
      <c r="E34" s="750"/>
      <c r="F34" s="97"/>
      <c r="G34" s="101"/>
      <c r="H34" s="97"/>
      <c r="I34" s="97"/>
      <c r="J34" s="99"/>
    </row>
    <row r="35" spans="1:10" ht="15.75" thickBot="1" x14ac:dyDescent="0.3">
      <c r="A35" s="100"/>
      <c r="B35" s="749"/>
      <c r="C35" s="750"/>
      <c r="D35" s="749"/>
      <c r="E35" s="750"/>
      <c r="F35" s="97"/>
      <c r="G35" s="101"/>
      <c r="H35" s="97"/>
      <c r="I35" s="97"/>
      <c r="J35" s="99"/>
    </row>
    <row r="36" spans="1:10" ht="15.75" thickBot="1" x14ac:dyDescent="0.3">
      <c r="A36" s="100"/>
      <c r="B36" s="749"/>
      <c r="C36" s="750"/>
      <c r="D36" s="749"/>
      <c r="E36" s="750"/>
      <c r="F36" s="97"/>
      <c r="G36" s="101"/>
      <c r="H36" s="97"/>
      <c r="I36" s="97"/>
      <c r="J36" s="99"/>
    </row>
    <row r="37" spans="1:10" ht="15.75" thickBot="1" x14ac:dyDescent="0.3">
      <c r="A37" s="100"/>
      <c r="B37" s="749"/>
      <c r="C37" s="750"/>
      <c r="D37" s="749"/>
      <c r="E37" s="750"/>
      <c r="F37" s="97"/>
      <c r="G37" s="101"/>
      <c r="H37" s="97"/>
      <c r="I37" s="97"/>
      <c r="J37" s="99"/>
    </row>
    <row r="38" spans="1:10" ht="15.75" thickBot="1" x14ac:dyDescent="0.3">
      <c r="A38" s="100"/>
      <c r="B38" s="749"/>
      <c r="C38" s="750"/>
      <c r="D38" s="749"/>
      <c r="E38" s="750"/>
      <c r="F38" s="97"/>
      <c r="G38" s="101"/>
      <c r="H38" s="97"/>
      <c r="I38" s="97"/>
      <c r="J38" s="99"/>
    </row>
    <row r="39" spans="1:10" ht="15.75" thickBot="1" x14ac:dyDescent="0.3">
      <c r="A39" s="100"/>
      <c r="B39" s="749"/>
      <c r="C39" s="750"/>
      <c r="D39" s="749"/>
      <c r="E39" s="750"/>
      <c r="F39" s="97"/>
      <c r="G39" s="101"/>
      <c r="H39" s="97"/>
      <c r="I39" s="97"/>
      <c r="J39" s="99"/>
    </row>
    <row r="40" spans="1:10" ht="15.75" thickBot="1" x14ac:dyDescent="0.3">
      <c r="A40" s="100"/>
      <c r="B40" s="749"/>
      <c r="C40" s="750"/>
      <c r="D40" s="749"/>
      <c r="E40" s="750"/>
      <c r="F40" s="97"/>
      <c r="G40" s="101"/>
      <c r="H40" s="97"/>
      <c r="I40" s="97"/>
      <c r="J40" s="99"/>
    </row>
    <row r="41" spans="1:10" ht="15.75" thickBot="1" x14ac:dyDescent="0.3">
      <c r="A41" s="100"/>
      <c r="B41" s="749"/>
      <c r="C41" s="750"/>
      <c r="D41" s="749"/>
      <c r="E41" s="750"/>
      <c r="F41" s="97"/>
      <c r="G41" s="101"/>
      <c r="H41" s="97"/>
      <c r="I41" s="97"/>
      <c r="J41" s="99"/>
    </row>
    <row r="42" spans="1:10" ht="15.75" thickBot="1" x14ac:dyDescent="0.3">
      <c r="A42" s="100"/>
      <c r="B42" s="749"/>
      <c r="C42" s="750"/>
      <c r="D42" s="749"/>
      <c r="E42" s="750"/>
      <c r="F42" s="97"/>
      <c r="G42" s="101"/>
      <c r="H42" s="97"/>
      <c r="I42" s="97"/>
      <c r="J42" s="99"/>
    </row>
    <row r="43" spans="1:10" ht="15.75" thickBot="1" x14ac:dyDescent="0.3">
      <c r="A43" s="100"/>
      <c r="B43" s="749"/>
      <c r="C43" s="750"/>
      <c r="D43" s="749"/>
      <c r="E43" s="750"/>
      <c r="F43" s="97"/>
      <c r="G43" s="101"/>
      <c r="H43" s="97"/>
      <c r="I43" s="97"/>
      <c r="J43" s="99"/>
    </row>
    <row r="44" spans="1:10" ht="15.75" thickBot="1" x14ac:dyDescent="0.3">
      <c r="A44" s="100"/>
      <c r="B44" s="749"/>
      <c r="C44" s="750"/>
      <c r="D44" s="749"/>
      <c r="E44" s="750"/>
      <c r="F44" s="97"/>
      <c r="G44" s="101"/>
      <c r="H44" s="97"/>
      <c r="I44" s="97"/>
      <c r="J44" s="99"/>
    </row>
    <row r="45" spans="1:10" ht="15.75" thickBot="1" x14ac:dyDescent="0.3">
      <c r="A45" s="100"/>
      <c r="B45" s="749"/>
      <c r="C45" s="750"/>
      <c r="D45" s="749"/>
      <c r="E45" s="750"/>
      <c r="F45" s="97"/>
      <c r="G45" s="101"/>
      <c r="H45" s="97"/>
      <c r="I45" s="97"/>
      <c r="J45" s="99"/>
    </row>
    <row r="46" spans="1:10" ht="15.75" thickBot="1" x14ac:dyDescent="0.3">
      <c r="A46" s="100"/>
      <c r="B46" s="749"/>
      <c r="C46" s="750"/>
      <c r="D46" s="749"/>
      <c r="E46" s="750"/>
      <c r="F46" s="97"/>
      <c r="G46" s="101"/>
      <c r="H46" s="97"/>
      <c r="I46" s="97"/>
      <c r="J46" s="99"/>
    </row>
    <row r="47" spans="1:10" ht="15.75" thickBot="1" x14ac:dyDescent="0.3">
      <c r="A47" s="100"/>
      <c r="B47" s="749"/>
      <c r="C47" s="750"/>
      <c r="D47" s="749"/>
      <c r="E47" s="750"/>
      <c r="F47" s="97"/>
      <c r="G47" s="101"/>
      <c r="H47" s="97"/>
      <c r="I47" s="97"/>
      <c r="J47" s="99"/>
    </row>
    <row r="48" spans="1:10" ht="15.75" thickBot="1" x14ac:dyDescent="0.3">
      <c r="A48" s="96"/>
      <c r="B48" s="751"/>
      <c r="C48" s="752"/>
      <c r="D48" s="751"/>
      <c r="E48" s="752"/>
      <c r="F48" s="97"/>
      <c r="G48" s="98"/>
      <c r="H48" s="97"/>
      <c r="I48" s="97"/>
      <c r="J48" s="99"/>
    </row>
    <row r="49" spans="1:10" ht="18" customHeight="1" thickTop="1" x14ac:dyDescent="0.25">
      <c r="A49" s="747" t="s">
        <v>188</v>
      </c>
      <c r="B49" s="747"/>
      <c r="C49" s="747"/>
      <c r="D49" s="747"/>
      <c r="E49" s="747"/>
      <c r="F49" s="747"/>
      <c r="G49" s="747"/>
      <c r="H49" s="747"/>
      <c r="I49" s="747"/>
      <c r="J49" s="747"/>
    </row>
    <row r="50" spans="1:10" ht="46.5" customHeight="1" thickBot="1" x14ac:dyDescent="0.3">
      <c r="A50" s="748" t="s">
        <v>186</v>
      </c>
      <c r="B50" s="748"/>
      <c r="C50" s="748"/>
      <c r="D50" s="748"/>
      <c r="E50" s="748"/>
      <c r="F50" s="748"/>
      <c r="G50" s="748"/>
      <c r="H50" s="748"/>
      <c r="I50" s="748"/>
      <c r="J50" s="748"/>
    </row>
    <row r="51" spans="1:10" ht="36" customHeight="1" thickTop="1" thickBot="1" x14ac:dyDescent="0.3">
      <c r="A51" s="753" t="s">
        <v>116</v>
      </c>
      <c r="B51" s="754"/>
      <c r="C51" s="754"/>
      <c r="D51" s="754"/>
      <c r="E51" s="754"/>
      <c r="F51" s="754"/>
      <c r="G51" s="754"/>
      <c r="H51" s="754"/>
      <c r="I51" s="754"/>
      <c r="J51" s="755"/>
    </row>
    <row r="52" spans="1:10" ht="15" customHeight="1" thickTop="1" x14ac:dyDescent="0.25">
      <c r="A52" s="756" t="s">
        <v>117</v>
      </c>
      <c r="B52" s="757"/>
      <c r="C52" s="757"/>
      <c r="D52" s="757"/>
      <c r="E52" s="758"/>
      <c r="F52" s="757" t="s">
        <v>118</v>
      </c>
      <c r="G52" s="757"/>
      <c r="H52" s="757"/>
      <c r="I52" s="757"/>
      <c r="J52" s="762"/>
    </row>
    <row r="53" spans="1:10" ht="22.5" customHeight="1" thickBot="1" x14ac:dyDescent="0.3">
      <c r="A53" s="759"/>
      <c r="B53" s="760"/>
      <c r="C53" s="760"/>
      <c r="D53" s="760"/>
      <c r="E53" s="761"/>
      <c r="F53" s="738" t="s">
        <v>119</v>
      </c>
      <c r="G53" s="738"/>
      <c r="H53" s="738"/>
      <c r="I53" s="738"/>
      <c r="J53" s="739"/>
    </row>
    <row r="54" spans="1:10" ht="30" customHeight="1" thickBot="1" x14ac:dyDescent="0.3">
      <c r="A54" s="740" t="s">
        <v>183</v>
      </c>
      <c r="B54" s="741"/>
      <c r="C54" s="742" t="s">
        <v>120</v>
      </c>
      <c r="D54" s="743"/>
      <c r="E54" s="744"/>
      <c r="F54" s="741" t="s">
        <v>183</v>
      </c>
      <c r="G54" s="745"/>
      <c r="H54" s="745" t="s">
        <v>120</v>
      </c>
      <c r="I54" s="745"/>
      <c r="J54" s="746"/>
    </row>
    <row r="55" spans="1:10" ht="22.5" customHeight="1" thickBot="1" x14ac:dyDescent="0.3">
      <c r="A55" s="715" t="s">
        <v>121</v>
      </c>
      <c r="B55" s="716"/>
      <c r="C55" s="717" t="s">
        <v>122</v>
      </c>
      <c r="D55" s="718"/>
      <c r="E55" s="716"/>
      <c r="F55" s="717" t="s">
        <v>123</v>
      </c>
      <c r="G55" s="716"/>
      <c r="H55" s="717" t="s">
        <v>124</v>
      </c>
      <c r="I55" s="718"/>
      <c r="J55" s="719"/>
    </row>
    <row r="56" spans="1:10" ht="15.75" customHeight="1" thickBot="1" x14ac:dyDescent="0.3">
      <c r="A56" s="715" t="s">
        <v>125</v>
      </c>
      <c r="B56" s="716"/>
      <c r="C56" s="717" t="s">
        <v>126</v>
      </c>
      <c r="D56" s="718"/>
      <c r="E56" s="716"/>
      <c r="F56" s="728" t="s">
        <v>127</v>
      </c>
      <c r="G56" s="729"/>
      <c r="H56" s="728" t="s">
        <v>187</v>
      </c>
      <c r="I56" s="732"/>
      <c r="J56" s="733"/>
    </row>
    <row r="57" spans="1:10" ht="22.5" customHeight="1" thickBot="1" x14ac:dyDescent="0.3">
      <c r="A57" s="715" t="s">
        <v>128</v>
      </c>
      <c r="B57" s="716"/>
      <c r="C57" s="717" t="s">
        <v>129</v>
      </c>
      <c r="D57" s="718"/>
      <c r="E57" s="716"/>
      <c r="F57" s="730"/>
      <c r="G57" s="731"/>
      <c r="H57" s="730"/>
      <c r="I57" s="734"/>
      <c r="J57" s="735"/>
    </row>
    <row r="58" spans="1:10" ht="15.75" thickBot="1" x14ac:dyDescent="0.3">
      <c r="A58" s="715" t="s">
        <v>130</v>
      </c>
      <c r="B58" s="716"/>
      <c r="C58" s="717" t="s">
        <v>131</v>
      </c>
      <c r="D58" s="718"/>
      <c r="E58" s="716"/>
      <c r="F58" s="717" t="s">
        <v>132</v>
      </c>
      <c r="G58" s="716"/>
      <c r="H58" s="717" t="s">
        <v>133</v>
      </c>
      <c r="I58" s="718"/>
      <c r="J58" s="719"/>
    </row>
    <row r="59" spans="1:10" ht="15.75" customHeight="1" thickBot="1" x14ac:dyDescent="0.3">
      <c r="A59" s="715" t="s">
        <v>134</v>
      </c>
      <c r="B59" s="716"/>
      <c r="C59" s="717" t="s">
        <v>135</v>
      </c>
      <c r="D59" s="718"/>
      <c r="E59" s="716"/>
      <c r="F59" s="728" t="s">
        <v>136</v>
      </c>
      <c r="G59" s="729"/>
      <c r="H59" s="728" t="s">
        <v>137</v>
      </c>
      <c r="I59" s="732"/>
      <c r="J59" s="733"/>
    </row>
    <row r="60" spans="1:10" ht="23.25" customHeight="1" thickBot="1" x14ac:dyDescent="0.3">
      <c r="A60" s="715" t="s">
        <v>138</v>
      </c>
      <c r="B60" s="716"/>
      <c r="C60" s="717" t="s">
        <v>139</v>
      </c>
      <c r="D60" s="718"/>
      <c r="E60" s="716"/>
      <c r="F60" s="736"/>
      <c r="G60" s="737"/>
      <c r="H60" s="736"/>
      <c r="I60" s="738"/>
      <c r="J60" s="739"/>
    </row>
    <row r="61" spans="1:10" ht="23.25" customHeight="1" thickBot="1" x14ac:dyDescent="0.3">
      <c r="A61" s="715" t="s">
        <v>140</v>
      </c>
      <c r="B61" s="716"/>
      <c r="C61" s="717" t="s">
        <v>141</v>
      </c>
      <c r="D61" s="718"/>
      <c r="E61" s="716"/>
      <c r="F61" s="730"/>
      <c r="G61" s="731"/>
      <c r="H61" s="730"/>
      <c r="I61" s="734"/>
      <c r="J61" s="735"/>
    </row>
    <row r="62" spans="1:10" ht="18.75" customHeight="1" thickBot="1" x14ac:dyDescent="0.3">
      <c r="A62" s="715" t="s">
        <v>142</v>
      </c>
      <c r="B62" s="716"/>
      <c r="C62" s="717" t="s">
        <v>143</v>
      </c>
      <c r="D62" s="718"/>
      <c r="E62" s="716"/>
      <c r="F62" s="728" t="s">
        <v>144</v>
      </c>
      <c r="G62" s="729"/>
      <c r="H62" s="728" t="s">
        <v>145</v>
      </c>
      <c r="I62" s="732"/>
      <c r="J62" s="733"/>
    </row>
    <row r="63" spans="1:10" ht="18.75" customHeight="1" thickBot="1" x14ac:dyDescent="0.3">
      <c r="A63" s="715" t="s">
        <v>146</v>
      </c>
      <c r="B63" s="716"/>
      <c r="C63" s="717" t="s">
        <v>147</v>
      </c>
      <c r="D63" s="718"/>
      <c r="E63" s="716"/>
      <c r="F63" s="730"/>
      <c r="G63" s="731"/>
      <c r="H63" s="730"/>
      <c r="I63" s="734"/>
      <c r="J63" s="735"/>
    </row>
    <row r="64" spans="1:10" ht="23.25" customHeight="1" thickBot="1" x14ac:dyDescent="0.3">
      <c r="A64" s="715" t="s">
        <v>148</v>
      </c>
      <c r="B64" s="716"/>
      <c r="C64" s="717" t="s">
        <v>149</v>
      </c>
      <c r="D64" s="718"/>
      <c r="E64" s="716"/>
      <c r="F64" s="717" t="s">
        <v>150</v>
      </c>
      <c r="G64" s="716"/>
      <c r="H64" s="717" t="s">
        <v>151</v>
      </c>
      <c r="I64" s="718"/>
      <c r="J64" s="719"/>
    </row>
    <row r="65" spans="1:10" ht="15.75" thickBot="1" x14ac:dyDescent="0.3">
      <c r="A65" s="715" t="s">
        <v>152</v>
      </c>
      <c r="B65" s="716"/>
      <c r="C65" s="717" t="s">
        <v>153</v>
      </c>
      <c r="D65" s="718"/>
      <c r="E65" s="716"/>
      <c r="F65" s="728" t="s">
        <v>154</v>
      </c>
      <c r="G65" s="729"/>
      <c r="H65" s="728" t="s">
        <v>155</v>
      </c>
      <c r="I65" s="732"/>
      <c r="J65" s="733"/>
    </row>
    <row r="66" spans="1:10" ht="15.75" thickBot="1" x14ac:dyDescent="0.3">
      <c r="A66" s="715" t="s">
        <v>156</v>
      </c>
      <c r="B66" s="716"/>
      <c r="C66" s="717" t="s">
        <v>157</v>
      </c>
      <c r="D66" s="718"/>
      <c r="E66" s="716"/>
      <c r="F66" s="730"/>
      <c r="G66" s="731"/>
      <c r="H66" s="730"/>
      <c r="I66" s="734"/>
      <c r="J66" s="735"/>
    </row>
    <row r="67" spans="1:10" ht="23.25" customHeight="1" thickBot="1" x14ac:dyDescent="0.3">
      <c r="A67" s="715" t="s">
        <v>158</v>
      </c>
      <c r="B67" s="716"/>
      <c r="C67" s="717" t="s">
        <v>159</v>
      </c>
      <c r="D67" s="718"/>
      <c r="E67" s="716"/>
      <c r="F67" s="717"/>
      <c r="G67" s="716"/>
      <c r="H67" s="717"/>
      <c r="I67" s="718"/>
      <c r="J67" s="719"/>
    </row>
    <row r="68" spans="1:10" ht="23.25" customHeight="1" thickBot="1" x14ac:dyDescent="0.3">
      <c r="A68" s="715" t="s">
        <v>160</v>
      </c>
      <c r="B68" s="716"/>
      <c r="C68" s="717" t="s">
        <v>161</v>
      </c>
      <c r="D68" s="718"/>
      <c r="E68" s="716"/>
      <c r="F68" s="717"/>
      <c r="G68" s="716"/>
      <c r="H68" s="717"/>
      <c r="I68" s="718"/>
      <c r="J68" s="719"/>
    </row>
    <row r="69" spans="1:10" ht="15.75" thickBot="1" x14ac:dyDescent="0.3">
      <c r="A69" s="715" t="s">
        <v>162</v>
      </c>
      <c r="B69" s="716"/>
      <c r="C69" s="717" t="s">
        <v>163</v>
      </c>
      <c r="D69" s="718"/>
      <c r="E69" s="716"/>
      <c r="F69" s="717"/>
      <c r="G69" s="716"/>
      <c r="H69" s="717"/>
      <c r="I69" s="718"/>
      <c r="J69" s="719"/>
    </row>
    <row r="70" spans="1:10" ht="23.25" customHeight="1" thickBot="1" x14ac:dyDescent="0.3">
      <c r="A70" s="715" t="s">
        <v>164</v>
      </c>
      <c r="B70" s="716"/>
      <c r="C70" s="717" t="s">
        <v>165</v>
      </c>
      <c r="D70" s="718"/>
      <c r="E70" s="716"/>
      <c r="F70" s="717"/>
      <c r="G70" s="716"/>
      <c r="H70" s="717"/>
      <c r="I70" s="718"/>
      <c r="J70" s="719"/>
    </row>
    <row r="71" spans="1:10" ht="23.25" customHeight="1" thickBot="1" x14ac:dyDescent="0.3">
      <c r="A71" s="715" t="s">
        <v>166</v>
      </c>
      <c r="B71" s="716"/>
      <c r="C71" s="717" t="s">
        <v>167</v>
      </c>
      <c r="D71" s="718"/>
      <c r="E71" s="716"/>
      <c r="F71" s="717"/>
      <c r="G71" s="716"/>
      <c r="H71" s="717"/>
      <c r="I71" s="718"/>
      <c r="J71" s="719"/>
    </row>
    <row r="72" spans="1:10" ht="15.75" thickBot="1" x14ac:dyDescent="0.3">
      <c r="A72" s="715" t="s">
        <v>168</v>
      </c>
      <c r="B72" s="716"/>
      <c r="C72" s="717" t="s">
        <v>169</v>
      </c>
      <c r="D72" s="718"/>
      <c r="E72" s="716"/>
      <c r="F72" s="717"/>
      <c r="G72" s="716"/>
      <c r="H72" s="717"/>
      <c r="I72" s="718"/>
      <c r="J72" s="719"/>
    </row>
    <row r="73" spans="1:10" ht="15.75" thickBot="1" x14ac:dyDescent="0.3">
      <c r="A73" s="715" t="s">
        <v>170</v>
      </c>
      <c r="B73" s="716"/>
      <c r="C73" s="717" t="s">
        <v>171</v>
      </c>
      <c r="D73" s="718"/>
      <c r="E73" s="716"/>
      <c r="F73" s="717"/>
      <c r="G73" s="716"/>
      <c r="H73" s="717"/>
      <c r="I73" s="718"/>
      <c r="J73" s="719"/>
    </row>
    <row r="74" spans="1:10" ht="15.75" thickBot="1" x14ac:dyDescent="0.3">
      <c r="A74" s="715" t="s">
        <v>172</v>
      </c>
      <c r="B74" s="716"/>
      <c r="C74" s="717" t="s">
        <v>173</v>
      </c>
      <c r="D74" s="718"/>
      <c r="E74" s="716"/>
      <c r="F74" s="717"/>
      <c r="G74" s="716"/>
      <c r="H74" s="717"/>
      <c r="I74" s="718"/>
      <c r="J74" s="719"/>
    </row>
    <row r="75" spans="1:10" ht="23.25" customHeight="1" thickBot="1" x14ac:dyDescent="0.3">
      <c r="A75" s="715" t="s">
        <v>174</v>
      </c>
      <c r="B75" s="716"/>
      <c r="C75" s="717" t="s">
        <v>175</v>
      </c>
      <c r="D75" s="718"/>
      <c r="E75" s="716"/>
      <c r="F75" s="717"/>
      <c r="G75" s="716"/>
      <c r="H75" s="717"/>
      <c r="I75" s="718"/>
      <c r="J75" s="719"/>
    </row>
    <row r="76" spans="1:10" ht="15.75" thickBot="1" x14ac:dyDescent="0.3">
      <c r="A76" s="715" t="s">
        <v>176</v>
      </c>
      <c r="B76" s="716"/>
      <c r="C76" s="717" t="s">
        <v>177</v>
      </c>
      <c r="D76" s="718"/>
      <c r="E76" s="716"/>
      <c r="F76" s="717"/>
      <c r="G76" s="716"/>
      <c r="H76" s="717"/>
      <c r="I76" s="718"/>
      <c r="J76" s="719"/>
    </row>
    <row r="77" spans="1:10" ht="15.75" thickBot="1" x14ac:dyDescent="0.3">
      <c r="A77" s="715" t="s">
        <v>178</v>
      </c>
      <c r="B77" s="716"/>
      <c r="C77" s="717" t="s">
        <v>179</v>
      </c>
      <c r="D77" s="718"/>
      <c r="E77" s="716"/>
      <c r="F77" s="717"/>
      <c r="G77" s="716"/>
      <c r="H77" s="717"/>
      <c r="I77" s="718"/>
      <c r="J77" s="719"/>
    </row>
    <row r="78" spans="1:10" ht="15.75" thickBot="1" x14ac:dyDescent="0.3">
      <c r="A78" s="723" t="s">
        <v>180</v>
      </c>
      <c r="B78" s="724"/>
      <c r="C78" s="725" t="s">
        <v>181</v>
      </c>
      <c r="D78" s="726"/>
      <c r="E78" s="724"/>
      <c r="F78" s="725"/>
      <c r="G78" s="724"/>
      <c r="H78" s="725"/>
      <c r="I78" s="726"/>
      <c r="J78" s="727"/>
    </row>
    <row r="79" spans="1:10" ht="15.75" customHeight="1" thickBot="1" x14ac:dyDescent="0.3">
      <c r="A79" s="720" t="s">
        <v>182</v>
      </c>
      <c r="B79" s="721"/>
      <c r="C79" s="721"/>
      <c r="D79" s="721"/>
      <c r="E79" s="721"/>
      <c r="F79" s="721"/>
      <c r="G79" s="721"/>
      <c r="H79" s="721"/>
      <c r="I79" s="721"/>
      <c r="J79" s="722"/>
    </row>
    <row r="80" spans="1:10" ht="15.75" thickTop="1" x14ac:dyDescent="0.25">
      <c r="A80" s="16"/>
      <c r="B80" s="16"/>
      <c r="C80" s="16"/>
      <c r="D80" s="16"/>
      <c r="E80" s="16"/>
      <c r="F80" s="16"/>
    </row>
    <row r="81" spans="1:1" ht="15.75" x14ac:dyDescent="0.25">
      <c r="A81" s="9"/>
    </row>
  </sheetData>
  <sheetProtection password="A541" sheet="1" objects="1" scenarios="1" selectLockedCells="1"/>
  <customSheetViews>
    <customSheetView guid="{F83970F9-419C-4E2C-9CF5-F83A5A5EE93C}">
      <pane ySplit="18" topLeftCell="A19" activePane="bottomLeft" state="frozen"/>
      <selection pane="bottomLeft" activeCell="A19" sqref="A19"/>
      <rowBreaks count="1" manualBreakCount="1">
        <brk id="50" max="9" man="1"/>
      </rowBreaks>
      <pageMargins left="0.34" right="0.36" top="0.7" bottom="0.5" header="0.05" footer="0.3"/>
      <printOptions horizontalCentered="1"/>
      <pageSetup scale="87" fitToHeight="2" orientation="portrait" r:id="rId1"/>
      <headerFooter>
        <oddHeader>&amp;L&amp;8Texas Departmentof Aging 
and Disability Services&amp;C&amp;"Arial,Bold"&amp;12TRANSITIONAL ASSISTANCE SERVICES (TAS)
EMPLOYEE REQUIREMENTS TABLE&amp;R&amp;8Form TBD
Page &amp;P</oddHeader>
      </headerFooter>
    </customSheetView>
    <customSheetView guid="{06D05541-CF5B-4B58-B76F-B2123A039153}">
      <selection activeCell="A19" sqref="A19"/>
      <rowBreaks count="1" manualBreakCount="1">
        <brk id="50" max="9" man="1"/>
      </rowBreaks>
      <pageMargins left="0.34" right="0.36" top="0.7" bottom="0.5" header="0.05" footer="0.3"/>
      <printOptions horizontalCentered="1"/>
      <pageSetup scale="87" fitToHeight="2" orientation="portrait" r:id="rId2"/>
      <headerFooter>
        <oddHeader>&amp;L&amp;8Texas Departmentof Aging 
and Disability Services&amp;C&amp;"Arial,Bold"&amp;12TRANSITIONAL ASSISTANCE SERVICES (TAS)
EMPLOYEE REQUIREMENTS TABLE&amp;R&amp;8Form TBD
Page &amp;P</oddHeader>
      </headerFooter>
    </customSheetView>
  </customSheetViews>
  <mergeCells count="193">
    <mergeCell ref="H17:J17"/>
    <mergeCell ref="F17:F18"/>
    <mergeCell ref="B16:E16"/>
    <mergeCell ref="B17:E17"/>
    <mergeCell ref="B18:C18"/>
    <mergeCell ref="D18:E18"/>
    <mergeCell ref="H16:J16"/>
    <mergeCell ref="A13:J13"/>
    <mergeCell ref="A14:J14"/>
    <mergeCell ref="A15:J15"/>
    <mergeCell ref="A17:A18"/>
    <mergeCell ref="G17:G18"/>
    <mergeCell ref="A7:J7"/>
    <mergeCell ref="A8:J8"/>
    <mergeCell ref="A9:J9"/>
    <mergeCell ref="A10:J10"/>
    <mergeCell ref="A11:J11"/>
    <mergeCell ref="A12:J12"/>
    <mergeCell ref="A1:E1"/>
    <mergeCell ref="F1:G1"/>
    <mergeCell ref="H1:J1"/>
    <mergeCell ref="A2:E2"/>
    <mergeCell ref="F2:G2"/>
    <mergeCell ref="H2:J2"/>
    <mergeCell ref="A6:J6"/>
    <mergeCell ref="I3:J3"/>
    <mergeCell ref="A3:B3"/>
    <mergeCell ref="C3:D3"/>
    <mergeCell ref="C4:D4"/>
    <mergeCell ref="C5:D5"/>
    <mergeCell ref="E3:F3"/>
    <mergeCell ref="E4:F4"/>
    <mergeCell ref="E5:F5"/>
    <mergeCell ref="G3:H3"/>
    <mergeCell ref="G4:H4"/>
    <mergeCell ref="G5:H5"/>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A51:J51"/>
    <mergeCell ref="A52:E53"/>
    <mergeCell ref="F52:J52"/>
    <mergeCell ref="F53:J53"/>
    <mergeCell ref="A54:B54"/>
    <mergeCell ref="C54:E54"/>
    <mergeCell ref="F54:G54"/>
    <mergeCell ref="H54:J54"/>
    <mergeCell ref="A49:J49"/>
    <mergeCell ref="A50:J50"/>
    <mergeCell ref="B47:C47"/>
    <mergeCell ref="D47:E47"/>
    <mergeCell ref="B48:C48"/>
    <mergeCell ref="D48:E48"/>
    <mergeCell ref="A55:B55"/>
    <mergeCell ref="C55:E55"/>
    <mergeCell ref="F55:G55"/>
    <mergeCell ref="H55:J55"/>
    <mergeCell ref="A56:B56"/>
    <mergeCell ref="C56:E56"/>
    <mergeCell ref="F56:G57"/>
    <mergeCell ref="H56:J57"/>
    <mergeCell ref="A57:B57"/>
    <mergeCell ref="C57:E57"/>
    <mergeCell ref="A61:B61"/>
    <mergeCell ref="C61:E61"/>
    <mergeCell ref="A62:B62"/>
    <mergeCell ref="C62:E62"/>
    <mergeCell ref="F62:G63"/>
    <mergeCell ref="H62:J63"/>
    <mergeCell ref="A63:B63"/>
    <mergeCell ref="C63:E63"/>
    <mergeCell ref="A58:B58"/>
    <mergeCell ref="C58:E58"/>
    <mergeCell ref="F58:G58"/>
    <mergeCell ref="H58:J58"/>
    <mergeCell ref="A59:B59"/>
    <mergeCell ref="C59:E59"/>
    <mergeCell ref="F59:G61"/>
    <mergeCell ref="H59:J61"/>
    <mergeCell ref="A60:B60"/>
    <mergeCell ref="C60:E60"/>
    <mergeCell ref="A67:B67"/>
    <mergeCell ref="C67:E67"/>
    <mergeCell ref="F67:G67"/>
    <mergeCell ref="H67:J67"/>
    <mergeCell ref="A68:B68"/>
    <mergeCell ref="C68:E68"/>
    <mergeCell ref="F68:G68"/>
    <mergeCell ref="H68:J68"/>
    <mergeCell ref="A64:B64"/>
    <mergeCell ref="C64:E64"/>
    <mergeCell ref="F64:G64"/>
    <mergeCell ref="H64:J64"/>
    <mergeCell ref="A65:B65"/>
    <mergeCell ref="C65:E65"/>
    <mergeCell ref="F65:G66"/>
    <mergeCell ref="H65:J66"/>
    <mergeCell ref="A66:B66"/>
    <mergeCell ref="C66:E66"/>
    <mergeCell ref="A71:B71"/>
    <mergeCell ref="C71:E71"/>
    <mergeCell ref="F71:G71"/>
    <mergeCell ref="H71:J71"/>
    <mergeCell ref="A72:B72"/>
    <mergeCell ref="C72:E72"/>
    <mergeCell ref="F72:G72"/>
    <mergeCell ref="H72:J72"/>
    <mergeCell ref="A69:B69"/>
    <mergeCell ref="C69:E69"/>
    <mergeCell ref="F69:G69"/>
    <mergeCell ref="H69:J69"/>
    <mergeCell ref="A70:B70"/>
    <mergeCell ref="C70:E70"/>
    <mergeCell ref="F70:G70"/>
    <mergeCell ref="H70:J70"/>
    <mergeCell ref="A79:J79"/>
    <mergeCell ref="A77:B77"/>
    <mergeCell ref="C77:E77"/>
    <mergeCell ref="F77:G77"/>
    <mergeCell ref="H77:J77"/>
    <mergeCell ref="A78:B78"/>
    <mergeCell ref="C78:E78"/>
    <mergeCell ref="F78:G78"/>
    <mergeCell ref="H78:J78"/>
    <mergeCell ref="A75:B75"/>
    <mergeCell ref="C75:E75"/>
    <mergeCell ref="F75:G75"/>
    <mergeCell ref="H75:J75"/>
    <mergeCell ref="A76:B76"/>
    <mergeCell ref="C76:E76"/>
    <mergeCell ref="F76:G76"/>
    <mergeCell ref="H76:J76"/>
    <mergeCell ref="A73:B73"/>
    <mergeCell ref="C73:E73"/>
    <mergeCell ref="F73:G73"/>
    <mergeCell ref="H73:J73"/>
    <mergeCell ref="A74:B74"/>
    <mergeCell ref="C74:E74"/>
    <mergeCell ref="F74:G74"/>
    <mergeCell ref="H74:J74"/>
  </mergeCells>
  <dataValidations count="3">
    <dataValidation type="whole" allowBlank="1" showInputMessage="1" showErrorMessage="1" sqref="A19:A48">
      <formula1>1</formula1>
      <formula2>99</formula2>
    </dataValidation>
    <dataValidation type="list" showInputMessage="1" showErrorMessage="1" sqref="G19:G48">
      <formula1>"Y,N"</formula1>
    </dataValidation>
    <dataValidation type="date" operator="greaterThanOrEqual" allowBlank="1" showInputMessage="1" showErrorMessage="1" sqref="H19:J48 F19:F48">
      <formula1>1</formula1>
    </dataValidation>
  </dataValidations>
  <printOptions horizontalCentered="1"/>
  <pageMargins left="0.34" right="0.36" top="0.7" bottom="0.5" header="0.05" footer="0.3"/>
  <pageSetup scale="87" fitToHeight="2" orientation="portrait" r:id="rId3"/>
  <headerFooter>
    <oddHeader>&amp;L&amp;8Texas Departmentof Aging 
and Disability Services&amp;C&amp;"Arial,Bold"&amp;12TRANSITIONAL ASSISTANCE SERVICES (TAS)
EMPLOYEE REQUIREMENTS TABLE&amp;R&amp;8Form TBD
Page &amp;P</oddHeader>
  </headerFooter>
  <rowBreaks count="1" manualBreakCount="1">
    <brk id="50" max="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H34"/>
  <sheetViews>
    <sheetView workbookViewId="0">
      <selection activeCell="B2" sqref="B2"/>
    </sheetView>
  </sheetViews>
  <sheetFormatPr defaultRowHeight="15" x14ac:dyDescent="0.25"/>
  <cols>
    <col min="1" max="1" width="10.75" style="7" customWidth="1"/>
    <col min="2" max="2" width="18.125" style="7" customWidth="1"/>
    <col min="3" max="3" width="17.375" style="7" customWidth="1"/>
    <col min="4" max="4" width="17.875" style="7" customWidth="1"/>
    <col min="5" max="5" width="17" style="7" customWidth="1"/>
    <col min="6" max="16384" width="9" style="7"/>
  </cols>
  <sheetData>
    <row r="1" spans="1:8" ht="15.75" thickBot="1" x14ac:dyDescent="0.3">
      <c r="A1" s="804" t="s">
        <v>359</v>
      </c>
      <c r="B1" s="805"/>
      <c r="C1" s="805"/>
      <c r="D1" s="806"/>
      <c r="E1" s="19"/>
    </row>
    <row r="2" spans="1:8" ht="15.75" thickBot="1" x14ac:dyDescent="0.3">
      <c r="A2" s="20" t="s">
        <v>42</v>
      </c>
      <c r="B2" s="102"/>
      <c r="C2" s="20" t="s">
        <v>44</v>
      </c>
      <c r="D2" s="103"/>
      <c r="E2" s="19"/>
    </row>
    <row r="3" spans="1:8" ht="16.5" thickBot="1" x14ac:dyDescent="0.3">
      <c r="A3" s="807"/>
      <c r="B3" s="808"/>
      <c r="C3" s="808"/>
      <c r="D3" s="808"/>
      <c r="E3" s="809"/>
      <c r="G3" s="62"/>
    </row>
    <row r="4" spans="1:8" s="22" customFormat="1" ht="39.75" thickBot="1" x14ac:dyDescent="0.3">
      <c r="A4" s="21" t="s">
        <v>185</v>
      </c>
      <c r="B4" s="21" t="s">
        <v>189</v>
      </c>
      <c r="C4" s="21" t="s">
        <v>372</v>
      </c>
      <c r="D4" s="106" t="s">
        <v>373</v>
      </c>
      <c r="E4" s="106" t="s">
        <v>374</v>
      </c>
      <c r="G4" s="63"/>
      <c r="H4" s="53"/>
    </row>
    <row r="5" spans="1:8" ht="15.75" thickBot="1" x14ac:dyDescent="0.3">
      <c r="A5" s="23">
        <v>1</v>
      </c>
      <c r="B5" s="104"/>
      <c r="C5" s="105"/>
      <c r="D5" s="107"/>
      <c r="E5" s="107"/>
      <c r="G5" s="64"/>
      <c r="H5" s="54"/>
    </row>
    <row r="6" spans="1:8" ht="15.75" thickBot="1" x14ac:dyDescent="0.3">
      <c r="A6" s="23">
        <v>2</v>
      </c>
      <c r="B6" s="104"/>
      <c r="C6" s="105"/>
      <c r="D6" s="107"/>
      <c r="E6" s="107"/>
      <c r="G6" s="64"/>
      <c r="H6" s="54"/>
    </row>
    <row r="7" spans="1:8" ht="15.75" thickBot="1" x14ac:dyDescent="0.3">
      <c r="A7" s="23">
        <v>3</v>
      </c>
      <c r="B7" s="104"/>
      <c r="C7" s="105"/>
      <c r="D7" s="107"/>
      <c r="E7" s="107"/>
      <c r="G7" s="64"/>
      <c r="H7" s="54"/>
    </row>
    <row r="8" spans="1:8" ht="15.75" thickBot="1" x14ac:dyDescent="0.3">
      <c r="A8" s="23">
        <v>4</v>
      </c>
      <c r="B8" s="104"/>
      <c r="C8" s="105"/>
      <c r="D8" s="107"/>
      <c r="E8" s="107"/>
      <c r="G8" s="65"/>
      <c r="H8" s="54"/>
    </row>
    <row r="9" spans="1:8" ht="15.75" thickBot="1" x14ac:dyDescent="0.3">
      <c r="A9" s="23">
        <v>5</v>
      </c>
      <c r="B9" s="104"/>
      <c r="C9" s="105"/>
      <c r="D9" s="107"/>
      <c r="E9" s="107"/>
      <c r="G9" s="62"/>
    </row>
    <row r="10" spans="1:8" ht="15.75" thickBot="1" x14ac:dyDescent="0.3">
      <c r="A10" s="23">
        <v>6</v>
      </c>
      <c r="B10" s="104"/>
      <c r="C10" s="105"/>
      <c r="D10" s="107"/>
      <c r="E10" s="107"/>
      <c r="G10" s="62"/>
    </row>
    <row r="11" spans="1:8" ht="15.75" thickBot="1" x14ac:dyDescent="0.3">
      <c r="A11" s="23">
        <v>7</v>
      </c>
      <c r="B11" s="104"/>
      <c r="C11" s="105"/>
      <c r="D11" s="107"/>
      <c r="E11" s="107"/>
      <c r="G11" s="62"/>
    </row>
    <row r="12" spans="1:8" ht="15.75" thickBot="1" x14ac:dyDescent="0.3">
      <c r="A12" s="23">
        <v>8</v>
      </c>
      <c r="B12" s="104"/>
      <c r="C12" s="105"/>
      <c r="D12" s="107"/>
      <c r="E12" s="107"/>
      <c r="G12" s="62"/>
    </row>
    <row r="13" spans="1:8" ht="15.75" thickBot="1" x14ac:dyDescent="0.3">
      <c r="A13" s="23">
        <v>9</v>
      </c>
      <c r="B13" s="104"/>
      <c r="C13" s="105"/>
      <c r="D13" s="107"/>
      <c r="E13" s="107"/>
      <c r="G13" s="62"/>
    </row>
    <row r="14" spans="1:8" ht="15.75" thickBot="1" x14ac:dyDescent="0.3">
      <c r="A14" s="23">
        <v>10</v>
      </c>
      <c r="B14" s="104"/>
      <c r="C14" s="105"/>
      <c r="D14" s="107"/>
      <c r="E14" s="107"/>
      <c r="G14" s="62"/>
    </row>
    <row r="15" spans="1:8" ht="15.75" thickBot="1" x14ac:dyDescent="0.3">
      <c r="A15" s="23">
        <v>11</v>
      </c>
      <c r="B15" s="104"/>
      <c r="C15" s="105"/>
      <c r="D15" s="107"/>
      <c r="E15" s="107"/>
      <c r="G15" s="62"/>
    </row>
    <row r="16" spans="1:8" ht="15.75" thickBot="1" x14ac:dyDescent="0.3">
      <c r="A16" s="23">
        <v>12</v>
      </c>
      <c r="B16" s="104"/>
      <c r="C16" s="105"/>
      <c r="D16" s="107"/>
      <c r="E16" s="107"/>
      <c r="G16" s="62"/>
    </row>
    <row r="17" spans="1:5" ht="15.75" thickBot="1" x14ac:dyDescent="0.3">
      <c r="A17" s="23">
        <v>13</v>
      </c>
      <c r="B17" s="104"/>
      <c r="C17" s="105"/>
      <c r="D17" s="107"/>
      <c r="E17" s="107"/>
    </row>
    <row r="18" spans="1:5" ht="15.75" thickBot="1" x14ac:dyDescent="0.3">
      <c r="A18" s="23">
        <v>14</v>
      </c>
      <c r="B18" s="104"/>
      <c r="C18" s="105"/>
      <c r="D18" s="107"/>
      <c r="E18" s="107"/>
    </row>
    <row r="19" spans="1:5" ht="15.75" thickBot="1" x14ac:dyDescent="0.3">
      <c r="A19" s="23">
        <v>15</v>
      </c>
      <c r="B19" s="104"/>
      <c r="C19" s="105"/>
      <c r="D19" s="107"/>
      <c r="E19" s="107"/>
    </row>
    <row r="20" spans="1:5" ht="15.75" thickBot="1" x14ac:dyDescent="0.3">
      <c r="A20" s="23">
        <v>16</v>
      </c>
      <c r="B20" s="104"/>
      <c r="C20" s="105"/>
      <c r="D20" s="107"/>
      <c r="E20" s="107"/>
    </row>
    <row r="21" spans="1:5" ht="15.75" thickBot="1" x14ac:dyDescent="0.3">
      <c r="A21" s="23">
        <v>17</v>
      </c>
      <c r="B21" s="104"/>
      <c r="C21" s="105"/>
      <c r="D21" s="107"/>
      <c r="E21" s="107"/>
    </row>
    <row r="22" spans="1:5" ht="15.75" thickBot="1" x14ac:dyDescent="0.3">
      <c r="A22" s="23">
        <v>18</v>
      </c>
      <c r="B22" s="104"/>
      <c r="C22" s="105"/>
      <c r="D22" s="107"/>
      <c r="E22" s="107"/>
    </row>
    <row r="23" spans="1:5" ht="15.75" thickBot="1" x14ac:dyDescent="0.3">
      <c r="A23" s="23">
        <v>19</v>
      </c>
      <c r="B23" s="104"/>
      <c r="C23" s="105"/>
      <c r="D23" s="107"/>
      <c r="E23" s="107"/>
    </row>
    <row r="24" spans="1:5" ht="15.75" thickBot="1" x14ac:dyDescent="0.3">
      <c r="A24" s="23">
        <v>20</v>
      </c>
      <c r="B24" s="104"/>
      <c r="C24" s="105"/>
      <c r="D24" s="107"/>
      <c r="E24" s="107"/>
    </row>
    <row r="25" spans="1:5" ht="15.75" thickBot="1" x14ac:dyDescent="0.3">
      <c r="A25" s="23">
        <v>21</v>
      </c>
      <c r="B25" s="104"/>
      <c r="C25" s="105"/>
      <c r="D25" s="107"/>
      <c r="E25" s="107"/>
    </row>
    <row r="26" spans="1:5" ht="15.75" thickBot="1" x14ac:dyDescent="0.3">
      <c r="A26" s="23">
        <v>22</v>
      </c>
      <c r="B26" s="104"/>
      <c r="C26" s="105"/>
      <c r="D26" s="107"/>
      <c r="E26" s="107"/>
    </row>
    <row r="27" spans="1:5" ht="15.75" thickBot="1" x14ac:dyDescent="0.3">
      <c r="A27" s="23">
        <v>23</v>
      </c>
      <c r="B27" s="104"/>
      <c r="C27" s="105"/>
      <c r="D27" s="107"/>
      <c r="E27" s="107"/>
    </row>
    <row r="28" spans="1:5" ht="15.75" thickBot="1" x14ac:dyDescent="0.3">
      <c r="A28" s="23">
        <v>24</v>
      </c>
      <c r="B28" s="104"/>
      <c r="C28" s="105"/>
      <c r="D28" s="107"/>
      <c r="E28" s="107"/>
    </row>
    <row r="29" spans="1:5" ht="15.75" thickBot="1" x14ac:dyDescent="0.3">
      <c r="A29" s="23">
        <v>25</v>
      </c>
      <c r="B29" s="104"/>
      <c r="C29" s="105"/>
      <c r="D29" s="107"/>
      <c r="E29" s="107"/>
    </row>
    <row r="30" spans="1:5" ht="15.75" thickBot="1" x14ac:dyDescent="0.3">
      <c r="A30" s="23">
        <v>26</v>
      </c>
      <c r="B30" s="104"/>
      <c r="C30" s="105"/>
      <c r="D30" s="107"/>
      <c r="E30" s="107"/>
    </row>
    <row r="31" spans="1:5" ht="15.75" thickBot="1" x14ac:dyDescent="0.3">
      <c r="A31" s="23">
        <v>27</v>
      </c>
      <c r="B31" s="104"/>
      <c r="C31" s="105"/>
      <c r="D31" s="107"/>
      <c r="E31" s="107"/>
    </row>
    <row r="32" spans="1:5" ht="15.75" thickBot="1" x14ac:dyDescent="0.3">
      <c r="A32" s="23">
        <v>28</v>
      </c>
      <c r="B32" s="104"/>
      <c r="C32" s="105"/>
      <c r="D32" s="107"/>
      <c r="E32" s="107"/>
    </row>
    <row r="33" spans="1:5" ht="15.75" thickBot="1" x14ac:dyDescent="0.3">
      <c r="A33" s="23">
        <v>29</v>
      </c>
      <c r="B33" s="104"/>
      <c r="C33" s="105"/>
      <c r="D33" s="107"/>
      <c r="E33" s="107"/>
    </row>
    <row r="34" spans="1:5" ht="15.75" thickBot="1" x14ac:dyDescent="0.3">
      <c r="A34" s="23">
        <v>30</v>
      </c>
      <c r="B34" s="104"/>
      <c r="C34" s="105"/>
      <c r="D34" s="107"/>
      <c r="E34" s="107"/>
    </row>
  </sheetData>
  <sheetProtection password="A541" sheet="1" objects="1" scenarios="1" selectLockedCells="1"/>
  <customSheetViews>
    <customSheetView guid="{F83970F9-419C-4E2C-9CF5-F83A5A5EE93C}" fitToPage="1">
      <selection activeCell="B2" sqref="B2"/>
      <pageMargins left="0.7" right="0.7" top="0.75" bottom="0.75" header="0.3" footer="0.3"/>
      <pageSetup fitToHeight="3" orientation="portrait" r:id="rId1"/>
      <headerFooter>
        <oddHeader>&amp;L&amp;8Texas Department Of Aging
and Disability Services&amp;C&amp;"Arial,Bold"&amp;12TRANSITION ASSISTANCE SERVICES (TAS)
SAMPLE&amp;R&amp;8Form TBD
Page &amp;P</oddHeader>
      </headerFooter>
    </customSheetView>
    <customSheetView guid="{06D05541-CF5B-4B58-B76F-B2123A039153}" fitToPage="1">
      <selection activeCell="B2" sqref="B2"/>
      <pageMargins left="0.7" right="0.7" top="0.75" bottom="0.75" header="0.3" footer="0.3"/>
      <pageSetup fitToHeight="3" orientation="portrait" r:id="rId2"/>
      <headerFooter>
        <oddHeader>&amp;L&amp;8Texas Department Of Aging
and Disability Services&amp;C&amp;"Arial,Bold"&amp;12TRANSITION ASSISTANCE SERVICES (TAS)
SAMPLE&amp;R&amp;8Form TBD
Page &amp;P</oddHeader>
      </headerFooter>
    </customSheetView>
  </customSheetViews>
  <mergeCells count="2">
    <mergeCell ref="A1:D1"/>
    <mergeCell ref="A3:E3"/>
  </mergeCells>
  <dataValidations count="5">
    <dataValidation type="date" operator="greaterThanOrEqual" allowBlank="1" showInputMessage="1" showErrorMessage="1" sqref="B2">
      <formula1>1</formula1>
    </dataValidation>
    <dataValidation type="textLength" operator="equal" allowBlank="1" showInputMessage="1" showErrorMessage="1" errorTitle="Contract Number Length" error="Contract number must be 9 digits including leading zeros." sqref="B5:B34">
      <formula1>9</formula1>
    </dataValidation>
    <dataValidation type="whole" operator="greaterThan" allowBlank="1" showInputMessage="1" showErrorMessage="1" sqref="C5:C34">
      <formula1>0</formula1>
    </dataValidation>
    <dataValidation type="date" operator="greaterThan" allowBlank="1" showInputMessage="1" showErrorMessage="1" sqref="D5:E34">
      <formula1>36526</formula1>
    </dataValidation>
    <dataValidation type="date" operator="greaterThanOrEqual" allowBlank="1" showInputMessage="1" showErrorMessage="1" errorTitle="Date Error" error=" End date cannot be earlier than begin date." sqref="D2">
      <formula1>B2</formula1>
    </dataValidation>
  </dataValidations>
  <pageMargins left="0.7" right="0.7" top="0.75" bottom="0.75" header="0.3" footer="0.3"/>
  <pageSetup fitToHeight="3" orientation="portrait" r:id="rId3"/>
  <headerFooter>
    <oddHeader>&amp;L&amp;8Texas Department Of Aging
and Disability Services&amp;C&amp;"Arial,Bold"&amp;12TRANSITION ASSISTANCE SERVICES (TAS)
SAMPLE&amp;R&amp;8Form TBD
Page &amp;P</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L28"/>
  <sheetViews>
    <sheetView workbookViewId="0">
      <selection activeCell="A8" sqref="A8:B8"/>
    </sheetView>
  </sheetViews>
  <sheetFormatPr defaultRowHeight="15" customHeight="1" x14ac:dyDescent="0.2"/>
  <cols>
    <col min="1" max="16384" width="9" style="206"/>
  </cols>
  <sheetData>
    <row r="1" spans="1:12" ht="15" customHeight="1" x14ac:dyDescent="0.2">
      <c r="A1" s="844" t="s">
        <v>35</v>
      </c>
      <c r="B1" s="845"/>
      <c r="C1" s="845"/>
      <c r="D1" s="845"/>
      <c r="E1" s="845"/>
      <c r="F1" s="846"/>
      <c r="G1" s="824" t="s">
        <v>0</v>
      </c>
      <c r="H1" s="825"/>
      <c r="I1" s="826"/>
      <c r="J1" s="824" t="s">
        <v>36</v>
      </c>
      <c r="K1" s="825"/>
      <c r="L1" s="826"/>
    </row>
    <row r="2" spans="1:12" ht="15" customHeight="1" thickBot="1" x14ac:dyDescent="0.25">
      <c r="A2" s="847">
        <f>NameOfLegalEntity</f>
        <v>0</v>
      </c>
      <c r="B2" s="841"/>
      <c r="C2" s="841"/>
      <c r="D2" s="841"/>
      <c r="E2" s="841"/>
      <c r="F2" s="842"/>
      <c r="G2" s="821">
        <f>ReviewLevel</f>
        <v>0</v>
      </c>
      <c r="H2" s="822"/>
      <c r="I2" s="823"/>
      <c r="J2" s="821">
        <f>ReviewType</f>
        <v>0</v>
      </c>
      <c r="K2" s="822"/>
      <c r="L2" s="823"/>
    </row>
    <row r="3" spans="1:12" ht="15" customHeight="1" x14ac:dyDescent="0.2">
      <c r="A3" s="824" t="s">
        <v>1</v>
      </c>
      <c r="B3" s="825"/>
      <c r="C3" s="826"/>
      <c r="D3" s="824" t="s">
        <v>37</v>
      </c>
      <c r="E3" s="826"/>
      <c r="F3" s="824" t="s">
        <v>38</v>
      </c>
      <c r="G3" s="826"/>
      <c r="H3" s="824" t="s">
        <v>38</v>
      </c>
      <c r="I3" s="826"/>
      <c r="J3" s="824" t="s">
        <v>359</v>
      </c>
      <c r="K3" s="825"/>
      <c r="L3" s="826"/>
    </row>
    <row r="4" spans="1:12" ht="15" customHeight="1" x14ac:dyDescent="0.2">
      <c r="A4" s="202" t="s">
        <v>39</v>
      </c>
      <c r="B4" s="839">
        <f>CompletedByLastName</f>
        <v>0</v>
      </c>
      <c r="C4" s="840"/>
      <c r="D4" s="831" t="s">
        <v>40</v>
      </c>
      <c r="E4" s="832"/>
      <c r="F4" s="831" t="s">
        <v>41</v>
      </c>
      <c r="G4" s="832"/>
      <c r="H4" s="831" t="s">
        <v>382</v>
      </c>
      <c r="I4" s="832"/>
      <c r="J4" s="203" t="s">
        <v>42</v>
      </c>
      <c r="K4" s="827" t="str">
        <f>IF('Samples (Print)'!B2="","",'Samples (Print)'!B2)</f>
        <v/>
      </c>
      <c r="L4" s="828"/>
    </row>
    <row r="5" spans="1:12" ht="15" customHeight="1" thickBot="1" x14ac:dyDescent="0.25">
      <c r="A5" s="204" t="s">
        <v>43</v>
      </c>
      <c r="B5" s="841">
        <f>CompletedByFirstName</f>
        <v>0</v>
      </c>
      <c r="C5" s="842"/>
      <c r="D5" s="833" t="str">
        <f>IF(DateOfEntrance="","",DateOfEntrance)</f>
        <v/>
      </c>
      <c r="E5" s="834"/>
      <c r="F5" s="833" t="str">
        <f>IF(DateOfExit="","",DateOfExit)</f>
        <v/>
      </c>
      <c r="G5" s="834"/>
      <c r="H5" s="833" t="str">
        <f>IF(DateOfRevisedExit="","",DateOfRevisedExit)</f>
        <v/>
      </c>
      <c r="I5" s="834"/>
      <c r="J5" s="205" t="s">
        <v>44</v>
      </c>
      <c r="K5" s="829" t="str">
        <f>IF('Samples (Print)'!D2="","",'Samples (Print)'!D2)</f>
        <v/>
      </c>
      <c r="L5" s="830"/>
    </row>
    <row r="6" spans="1:12" ht="15" customHeight="1" thickBot="1" x14ac:dyDescent="0.25">
      <c r="A6" s="835" t="s">
        <v>46</v>
      </c>
      <c r="B6" s="836"/>
      <c r="C6" s="836"/>
      <c r="D6" s="837">
        <f>TAScontractNumber</f>
        <v>0</v>
      </c>
      <c r="E6" s="837"/>
      <c r="F6" s="838"/>
      <c r="G6" s="835"/>
      <c r="H6" s="836"/>
      <c r="I6" s="836"/>
      <c r="J6" s="836"/>
      <c r="K6" s="836"/>
      <c r="L6" s="843"/>
    </row>
    <row r="7" spans="1:12" ht="15" customHeight="1" x14ac:dyDescent="0.2">
      <c r="A7" s="818" t="s">
        <v>97</v>
      </c>
      <c r="B7" s="819"/>
      <c r="C7" s="819" t="s">
        <v>395</v>
      </c>
      <c r="D7" s="819"/>
      <c r="E7" s="819" t="s">
        <v>396</v>
      </c>
      <c r="F7" s="819"/>
      <c r="G7" s="819"/>
      <c r="H7" s="819"/>
      <c r="I7" s="819"/>
      <c r="J7" s="819"/>
      <c r="K7" s="819"/>
      <c r="L7" s="820"/>
    </row>
    <row r="8" spans="1:12" ht="45" customHeight="1" x14ac:dyDescent="0.2">
      <c r="A8" s="810"/>
      <c r="B8" s="811"/>
      <c r="C8" s="811"/>
      <c r="D8" s="811"/>
      <c r="E8" s="812"/>
      <c r="F8" s="812"/>
      <c r="G8" s="812"/>
      <c r="H8" s="812"/>
      <c r="I8" s="812"/>
      <c r="J8" s="812"/>
      <c r="K8" s="812"/>
      <c r="L8" s="813"/>
    </row>
    <row r="9" spans="1:12" ht="45" customHeight="1" x14ac:dyDescent="0.2">
      <c r="A9" s="810"/>
      <c r="B9" s="811"/>
      <c r="C9" s="811"/>
      <c r="D9" s="811"/>
      <c r="E9" s="812"/>
      <c r="F9" s="812"/>
      <c r="G9" s="812"/>
      <c r="H9" s="812"/>
      <c r="I9" s="812"/>
      <c r="J9" s="812"/>
      <c r="K9" s="812"/>
      <c r="L9" s="813"/>
    </row>
    <row r="10" spans="1:12" ht="45" customHeight="1" x14ac:dyDescent="0.2">
      <c r="A10" s="810"/>
      <c r="B10" s="811"/>
      <c r="C10" s="811"/>
      <c r="D10" s="811"/>
      <c r="E10" s="812"/>
      <c r="F10" s="812"/>
      <c r="G10" s="812"/>
      <c r="H10" s="812"/>
      <c r="I10" s="812"/>
      <c r="J10" s="812"/>
      <c r="K10" s="812"/>
      <c r="L10" s="813"/>
    </row>
    <row r="11" spans="1:12" ht="45" customHeight="1" x14ac:dyDescent="0.2">
      <c r="A11" s="810"/>
      <c r="B11" s="811"/>
      <c r="C11" s="811"/>
      <c r="D11" s="811"/>
      <c r="E11" s="812"/>
      <c r="F11" s="812"/>
      <c r="G11" s="812"/>
      <c r="H11" s="812"/>
      <c r="I11" s="812"/>
      <c r="J11" s="812"/>
      <c r="K11" s="812"/>
      <c r="L11" s="813"/>
    </row>
    <row r="12" spans="1:12" ht="45" customHeight="1" x14ac:dyDescent="0.2">
      <c r="A12" s="810"/>
      <c r="B12" s="811"/>
      <c r="C12" s="811"/>
      <c r="D12" s="811"/>
      <c r="E12" s="812"/>
      <c r="F12" s="812"/>
      <c r="G12" s="812"/>
      <c r="H12" s="812"/>
      <c r="I12" s="812"/>
      <c r="J12" s="812"/>
      <c r="K12" s="812"/>
      <c r="L12" s="813"/>
    </row>
    <row r="13" spans="1:12" ht="45" customHeight="1" x14ac:dyDescent="0.2">
      <c r="A13" s="810"/>
      <c r="B13" s="811"/>
      <c r="C13" s="811"/>
      <c r="D13" s="811"/>
      <c r="E13" s="812"/>
      <c r="F13" s="812"/>
      <c r="G13" s="812"/>
      <c r="H13" s="812"/>
      <c r="I13" s="812"/>
      <c r="J13" s="812"/>
      <c r="K13" s="812"/>
      <c r="L13" s="813"/>
    </row>
    <row r="14" spans="1:12" ht="45" customHeight="1" x14ac:dyDescent="0.2">
      <c r="A14" s="810"/>
      <c r="B14" s="811"/>
      <c r="C14" s="811"/>
      <c r="D14" s="811"/>
      <c r="E14" s="812"/>
      <c r="F14" s="812"/>
      <c r="G14" s="812"/>
      <c r="H14" s="812"/>
      <c r="I14" s="812"/>
      <c r="J14" s="812"/>
      <c r="K14" s="812"/>
      <c r="L14" s="813"/>
    </row>
    <row r="15" spans="1:12" ht="45" customHeight="1" x14ac:dyDescent="0.2">
      <c r="A15" s="810"/>
      <c r="B15" s="811"/>
      <c r="C15" s="811"/>
      <c r="D15" s="811"/>
      <c r="E15" s="812"/>
      <c r="F15" s="812"/>
      <c r="G15" s="812"/>
      <c r="H15" s="812"/>
      <c r="I15" s="812"/>
      <c r="J15" s="812"/>
      <c r="K15" s="812"/>
      <c r="L15" s="813"/>
    </row>
    <row r="16" spans="1:12" ht="45" customHeight="1" x14ac:dyDescent="0.2">
      <c r="A16" s="810"/>
      <c r="B16" s="811"/>
      <c r="C16" s="811"/>
      <c r="D16" s="811"/>
      <c r="E16" s="812"/>
      <c r="F16" s="812"/>
      <c r="G16" s="812"/>
      <c r="H16" s="812"/>
      <c r="I16" s="812"/>
      <c r="J16" s="812"/>
      <c r="K16" s="812"/>
      <c r="L16" s="813"/>
    </row>
    <row r="17" spans="1:12" ht="45" customHeight="1" x14ac:dyDescent="0.2">
      <c r="A17" s="810"/>
      <c r="B17" s="811"/>
      <c r="C17" s="811"/>
      <c r="D17" s="811"/>
      <c r="E17" s="812"/>
      <c r="F17" s="812"/>
      <c r="G17" s="812"/>
      <c r="H17" s="812"/>
      <c r="I17" s="812"/>
      <c r="J17" s="812"/>
      <c r="K17" s="812"/>
      <c r="L17" s="813"/>
    </row>
    <row r="18" spans="1:12" ht="45" customHeight="1" x14ac:dyDescent="0.2">
      <c r="A18" s="810"/>
      <c r="B18" s="811"/>
      <c r="C18" s="811"/>
      <c r="D18" s="811"/>
      <c r="E18" s="812"/>
      <c r="F18" s="812"/>
      <c r="G18" s="812"/>
      <c r="H18" s="812"/>
      <c r="I18" s="812"/>
      <c r="J18" s="812"/>
      <c r="K18" s="812"/>
      <c r="L18" s="813"/>
    </row>
    <row r="19" spans="1:12" ht="45" customHeight="1" x14ac:dyDescent="0.2">
      <c r="A19" s="810"/>
      <c r="B19" s="811"/>
      <c r="C19" s="811"/>
      <c r="D19" s="811"/>
      <c r="E19" s="812"/>
      <c r="F19" s="812"/>
      <c r="G19" s="812"/>
      <c r="H19" s="812"/>
      <c r="I19" s="812"/>
      <c r="J19" s="812"/>
      <c r="K19" s="812"/>
      <c r="L19" s="813"/>
    </row>
    <row r="20" spans="1:12" ht="45" customHeight="1" x14ac:dyDescent="0.2">
      <c r="A20" s="810"/>
      <c r="B20" s="811"/>
      <c r="C20" s="811"/>
      <c r="D20" s="811"/>
      <c r="E20" s="812"/>
      <c r="F20" s="812"/>
      <c r="G20" s="812"/>
      <c r="H20" s="812"/>
      <c r="I20" s="812"/>
      <c r="J20" s="812"/>
      <c r="K20" s="812"/>
      <c r="L20" s="813"/>
    </row>
    <row r="21" spans="1:12" ht="45" customHeight="1" x14ac:dyDescent="0.2">
      <c r="A21" s="810"/>
      <c r="B21" s="811"/>
      <c r="C21" s="811"/>
      <c r="D21" s="811"/>
      <c r="E21" s="812"/>
      <c r="F21" s="812"/>
      <c r="G21" s="812"/>
      <c r="H21" s="812"/>
      <c r="I21" s="812"/>
      <c r="J21" s="812"/>
      <c r="K21" s="812"/>
      <c r="L21" s="813"/>
    </row>
    <row r="22" spans="1:12" ht="45" customHeight="1" x14ac:dyDescent="0.2">
      <c r="A22" s="810"/>
      <c r="B22" s="811"/>
      <c r="C22" s="811"/>
      <c r="D22" s="811"/>
      <c r="E22" s="812"/>
      <c r="F22" s="812"/>
      <c r="G22" s="812"/>
      <c r="H22" s="812"/>
      <c r="I22" s="812"/>
      <c r="J22" s="812"/>
      <c r="K22" s="812"/>
      <c r="L22" s="813"/>
    </row>
    <row r="23" spans="1:12" ht="45" customHeight="1" x14ac:dyDescent="0.2">
      <c r="A23" s="810"/>
      <c r="B23" s="811"/>
      <c r="C23" s="811"/>
      <c r="D23" s="811"/>
      <c r="E23" s="812"/>
      <c r="F23" s="812"/>
      <c r="G23" s="812"/>
      <c r="H23" s="812"/>
      <c r="I23" s="812"/>
      <c r="J23" s="812"/>
      <c r="K23" s="812"/>
      <c r="L23" s="813"/>
    </row>
    <row r="24" spans="1:12" ht="45" customHeight="1" x14ac:dyDescent="0.2">
      <c r="A24" s="810"/>
      <c r="B24" s="811"/>
      <c r="C24" s="811"/>
      <c r="D24" s="811"/>
      <c r="E24" s="812"/>
      <c r="F24" s="812"/>
      <c r="G24" s="812"/>
      <c r="H24" s="812"/>
      <c r="I24" s="812"/>
      <c r="J24" s="812"/>
      <c r="K24" s="812"/>
      <c r="L24" s="813"/>
    </row>
    <row r="25" spans="1:12" ht="45" customHeight="1" x14ac:dyDescent="0.2">
      <c r="A25" s="810"/>
      <c r="B25" s="811"/>
      <c r="C25" s="811"/>
      <c r="D25" s="811"/>
      <c r="E25" s="812"/>
      <c r="F25" s="812"/>
      <c r="G25" s="812"/>
      <c r="H25" s="812"/>
      <c r="I25" s="812"/>
      <c r="J25" s="812"/>
      <c r="K25" s="812"/>
      <c r="L25" s="813"/>
    </row>
    <row r="26" spans="1:12" ht="45" customHeight="1" x14ac:dyDescent="0.2">
      <c r="A26" s="810"/>
      <c r="B26" s="811"/>
      <c r="C26" s="811"/>
      <c r="D26" s="811"/>
      <c r="E26" s="812"/>
      <c r="F26" s="812"/>
      <c r="G26" s="812"/>
      <c r="H26" s="812"/>
      <c r="I26" s="812"/>
      <c r="J26" s="812"/>
      <c r="K26" s="812"/>
      <c r="L26" s="813"/>
    </row>
    <row r="27" spans="1:12" ht="45" customHeight="1" x14ac:dyDescent="0.2">
      <c r="A27" s="810"/>
      <c r="B27" s="811"/>
      <c r="C27" s="811"/>
      <c r="D27" s="811"/>
      <c r="E27" s="812"/>
      <c r="F27" s="812"/>
      <c r="G27" s="812"/>
      <c r="H27" s="812"/>
      <c r="I27" s="812"/>
      <c r="J27" s="812"/>
      <c r="K27" s="812"/>
      <c r="L27" s="813"/>
    </row>
    <row r="28" spans="1:12" ht="45" customHeight="1" thickBot="1" x14ac:dyDescent="0.25">
      <c r="A28" s="814"/>
      <c r="B28" s="815"/>
      <c r="C28" s="815"/>
      <c r="D28" s="815"/>
      <c r="E28" s="816"/>
      <c r="F28" s="816"/>
      <c r="G28" s="816"/>
      <c r="H28" s="816"/>
      <c r="I28" s="816"/>
      <c r="J28" s="816"/>
      <c r="K28" s="816"/>
      <c r="L28" s="817"/>
    </row>
  </sheetData>
  <sheetProtection password="A541" sheet="1" objects="1" scenarios="1" selectLockedCells="1"/>
  <customSheetViews>
    <customSheetView guid="{F83970F9-419C-4E2C-9CF5-F83A5A5EE93C}">
      <selection activeCell="A8" sqref="A8:B8"/>
      <pageMargins left="0.7" right="0.7" top="0.75" bottom="0.75" header="0.3" footer="0.3"/>
      <pageSetup orientation="portrait" r:id="rId1"/>
    </customSheetView>
  </customSheetViews>
  <mergeCells count="90">
    <mergeCell ref="A1:F1"/>
    <mergeCell ref="A2:F2"/>
    <mergeCell ref="G1:I1"/>
    <mergeCell ref="G2:I2"/>
    <mergeCell ref="H3:I3"/>
    <mergeCell ref="F3:G3"/>
    <mergeCell ref="D3:E3"/>
    <mergeCell ref="A3:C3"/>
    <mergeCell ref="H4:I4"/>
    <mergeCell ref="H5:I5"/>
    <mergeCell ref="F5:G5"/>
    <mergeCell ref="A6:C6"/>
    <mergeCell ref="D6:F6"/>
    <mergeCell ref="F4:G4"/>
    <mergeCell ref="D4:E4"/>
    <mergeCell ref="D5:E5"/>
    <mergeCell ref="B4:C4"/>
    <mergeCell ref="B5:C5"/>
    <mergeCell ref="G6:L6"/>
    <mergeCell ref="J2:L2"/>
    <mergeCell ref="J1:L1"/>
    <mergeCell ref="J3:L3"/>
    <mergeCell ref="K4:L4"/>
    <mergeCell ref="K5:L5"/>
    <mergeCell ref="A7:B7"/>
    <mergeCell ref="C7:D7"/>
    <mergeCell ref="E7:L7"/>
    <mergeCell ref="A8:B8"/>
    <mergeCell ref="C8:D8"/>
    <mergeCell ref="E8:L8"/>
    <mergeCell ref="A9:B9"/>
    <mergeCell ref="C9:D9"/>
    <mergeCell ref="E9:L9"/>
    <mergeCell ref="A10:B10"/>
    <mergeCell ref="C10:D10"/>
    <mergeCell ref="E10:L10"/>
    <mergeCell ref="A11:B11"/>
    <mergeCell ref="C11:D11"/>
    <mergeCell ref="E11:L11"/>
    <mergeCell ref="A12:B12"/>
    <mergeCell ref="C12:D12"/>
    <mergeCell ref="E12:L12"/>
    <mergeCell ref="A13:B13"/>
    <mergeCell ref="C13:D13"/>
    <mergeCell ref="E13:L13"/>
    <mergeCell ref="A14:B14"/>
    <mergeCell ref="C14:D14"/>
    <mergeCell ref="E14:L14"/>
    <mergeCell ref="A15:B15"/>
    <mergeCell ref="C15:D15"/>
    <mergeCell ref="E15:L15"/>
    <mergeCell ref="A16:B16"/>
    <mergeCell ref="C16:D16"/>
    <mergeCell ref="E16:L16"/>
    <mergeCell ref="A17:B17"/>
    <mergeCell ref="C17:D17"/>
    <mergeCell ref="E17:L17"/>
    <mergeCell ref="A18:B18"/>
    <mergeCell ref="C18:D18"/>
    <mergeCell ref="E18:L18"/>
    <mergeCell ref="A19:B19"/>
    <mergeCell ref="C19:D19"/>
    <mergeCell ref="E19:L19"/>
    <mergeCell ref="A20:B20"/>
    <mergeCell ref="C20:D20"/>
    <mergeCell ref="E20:L20"/>
    <mergeCell ref="A21:B21"/>
    <mergeCell ref="C21:D21"/>
    <mergeCell ref="E21:L21"/>
    <mergeCell ref="A22:B22"/>
    <mergeCell ref="C22:D22"/>
    <mergeCell ref="E22:L22"/>
    <mergeCell ref="A23:B23"/>
    <mergeCell ref="C23:D23"/>
    <mergeCell ref="E23:L23"/>
    <mergeCell ref="A24:B24"/>
    <mergeCell ref="C24:D24"/>
    <mergeCell ref="E24:L24"/>
    <mergeCell ref="A25:B25"/>
    <mergeCell ref="C25:D25"/>
    <mergeCell ref="E25:L25"/>
    <mergeCell ref="A26:B26"/>
    <mergeCell ref="C26:D26"/>
    <mergeCell ref="E26:L26"/>
    <mergeCell ref="A27:B27"/>
    <mergeCell ref="C27:D27"/>
    <mergeCell ref="E27:L27"/>
    <mergeCell ref="A28:B28"/>
    <mergeCell ref="C28:D28"/>
    <mergeCell ref="E28:L28"/>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2</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WSfSigRw/Ubt0oCmx1WzqwaWNARYgx0LV5sKJTP1Nn05hdxciR9tXfeQ4CHHDadQ6j/Na0lNXeKea5BRsiDtLQ==" saltValue="lnqdXnS8xiH0b3rNnEbndA=="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3</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15" customHeight="1" x14ac:dyDescent="0.2">
      <c r="A63" s="227" t="s">
        <v>461</v>
      </c>
      <c r="B63" s="228"/>
      <c r="C63" s="228"/>
      <c r="D63" s="228"/>
      <c r="E63" s="228"/>
      <c r="F63" s="228"/>
      <c r="G63" s="228"/>
      <c r="H63" s="229"/>
      <c r="I63" s="230"/>
      <c r="J63" s="548"/>
      <c r="K63" s="549"/>
      <c r="L63" s="40"/>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DhmFEzaXHC68lOVIoTED69X8Gm2hApyyFaf7L+X2PeNA4lR6/A6SPZky83ndowyiJ8VMVfXM7vnnqX6resCb1w==" saltValue="Q5mN8y7ntu4GbidfJ/zQkA=="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2">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4:I64"/>
    <mergeCell ref="A65:I65"/>
    <mergeCell ref="I71:K71"/>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64:K65 J42 J73 J56:K62">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4</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PdSwsBtSYD9nJ6Frj0RF4RYyEC40Yl432peOxKLE0udNMa9mxehw069yCKs0+m313jWnLwbGJKlNLG6YIXFf3Q==" saltValue="JR/VVKYeoROU9xbkTLsdxg=="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5</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vhMhU2G/3cY09qfDF+n5I5wknJFnpfCNYSVh/L2+V7igy1+nOnv667sip1hsNppqvo1Vz48MgKHdRwWoyQTSDA==" saltValue="8eVihFMdMGstHl35kZr6iA=="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6</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d8r+H1L/JpzpU0WsB0oZBO55CyWpy6BvTUWMtzmgE7sC/rXdVgmi/arz84f6qabMeeMBtgyJavLIEMtew6F4Ew==" saltValue="Qqse+1yeF/e5iGlv9HiiS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V77"/>
  <sheetViews>
    <sheetView zoomScaleNormal="100" workbookViewId="0">
      <selection activeCell="D3" sqref="D3:F3"/>
    </sheetView>
  </sheetViews>
  <sheetFormatPr defaultRowHeight="14.25" x14ac:dyDescent="0.2"/>
  <cols>
    <col min="1" max="5" width="9" style="69"/>
    <col min="6" max="6" width="9.125" style="69" customWidth="1"/>
    <col min="7" max="7" width="9" style="69"/>
    <col min="8" max="8" width="9.875" style="69" bestFit="1" customWidth="1"/>
    <col min="9" max="10" width="9" style="69"/>
    <col min="11" max="11" width="9.25" style="69" customWidth="1"/>
    <col min="12" max="12" width="10.75" style="37" customWidth="1"/>
    <col min="13" max="13" width="9.25" style="214" customWidth="1"/>
    <col min="14" max="15" width="9" style="214"/>
    <col min="16" max="16" width="9" style="214" customWidth="1"/>
    <col min="17" max="18" width="9" style="214"/>
    <col min="19" max="19" width="9" style="210"/>
    <col min="20" max="20" width="9" style="210" customWidth="1"/>
    <col min="21" max="22" width="9" style="210"/>
    <col min="23" max="16384" width="9" style="69"/>
  </cols>
  <sheetData>
    <row r="1" spans="1:22" s="11" customFormat="1" ht="27" customHeight="1" thickTop="1" x14ac:dyDescent="0.2">
      <c r="A1" s="24" t="s">
        <v>97</v>
      </c>
      <c r="B1" s="471" t="s">
        <v>77</v>
      </c>
      <c r="C1" s="472"/>
      <c r="D1" s="222" t="s">
        <v>45</v>
      </c>
      <c r="E1" s="475" t="s">
        <v>12</v>
      </c>
      <c r="F1" s="476"/>
      <c r="G1" s="476"/>
      <c r="H1" s="476"/>
      <c r="I1" s="113"/>
      <c r="J1" s="113"/>
      <c r="K1" s="114"/>
      <c r="L1" s="112"/>
      <c r="M1" s="213"/>
      <c r="N1" s="213"/>
      <c r="O1" s="214"/>
      <c r="P1" s="225" t="s">
        <v>190</v>
      </c>
      <c r="Q1" s="214"/>
      <c r="R1" s="214"/>
      <c r="S1" s="210"/>
      <c r="T1" s="210"/>
      <c r="U1" s="210"/>
      <c r="V1" s="210"/>
    </row>
    <row r="2" spans="1:22" ht="15" thickBot="1" x14ac:dyDescent="0.25">
      <c r="A2" s="115">
        <v>7</v>
      </c>
      <c r="B2" s="473" t="str">
        <f ca="1">IF(INDIRECT("'Samples (Print)'!B" &amp; (4+SampleNumber))="","",INDIRECT("'Samples (Print)'!B" &amp; (4+SampleNumber)))</f>
        <v/>
      </c>
      <c r="C2" s="474"/>
      <c r="D2" s="116" t="s">
        <v>16</v>
      </c>
      <c r="E2" s="117" t="s">
        <v>42</v>
      </c>
      <c r="F2" s="118" t="str">
        <f ca="1">IF(INDIRECT("'Samples (Print)'!D" &amp; (4+SampleNumber))="","",INDIRECT("'Samples (Print)'!D" &amp; (4+SampleNumber)))</f>
        <v/>
      </c>
      <c r="G2" s="119" t="s">
        <v>44</v>
      </c>
      <c r="H2" s="118" t="str">
        <f ca="1">IF(INDIRECT("'Samples (Print)'!E" &amp; (4+SampleNumber))="","",INDIRECT("'Samples (Print)'!E" &amp; (4+SampleNumber)))</f>
        <v/>
      </c>
      <c r="I2" s="110"/>
      <c r="J2" s="120"/>
      <c r="K2" s="121"/>
      <c r="L2" s="111"/>
      <c r="M2" s="216"/>
      <c r="N2" s="216"/>
      <c r="P2" s="226">
        <f>'Samples (Print)'!C5</f>
        <v>0</v>
      </c>
      <c r="T2" s="211"/>
    </row>
    <row r="3" spans="1:22" ht="15" thickTop="1" x14ac:dyDescent="0.2">
      <c r="A3" s="505" t="s">
        <v>1</v>
      </c>
      <c r="B3" s="506"/>
      <c r="C3" s="25" t="s">
        <v>98</v>
      </c>
      <c r="D3" s="498"/>
      <c r="E3" s="499"/>
      <c r="F3" s="500"/>
      <c r="G3" s="519" t="s">
        <v>59</v>
      </c>
      <c r="H3" s="520"/>
      <c r="I3" s="520"/>
      <c r="J3" s="520"/>
      <c r="K3" s="274"/>
      <c r="L3" s="36"/>
    </row>
    <row r="4" spans="1:22" ht="15" thickBot="1" x14ac:dyDescent="0.25">
      <c r="A4" s="505"/>
      <c r="B4" s="506"/>
      <c r="C4" s="25" t="s">
        <v>99</v>
      </c>
      <c r="D4" s="498"/>
      <c r="E4" s="499"/>
      <c r="F4" s="500"/>
      <c r="G4" s="521"/>
      <c r="H4" s="522"/>
      <c r="I4" s="522"/>
      <c r="J4" s="522"/>
      <c r="K4" s="385"/>
      <c r="L4" s="36"/>
    </row>
    <row r="5" spans="1:22" ht="16.5" thickTop="1" thickBot="1" x14ac:dyDescent="0.3">
      <c r="A5" s="523" t="s">
        <v>60</v>
      </c>
      <c r="B5" s="524"/>
      <c r="C5" s="524"/>
      <c r="D5" s="524"/>
      <c r="E5" s="524"/>
      <c r="F5" s="524"/>
      <c r="G5" s="524"/>
      <c r="H5" s="524"/>
      <c r="I5" s="524"/>
      <c r="J5" s="524"/>
      <c r="K5" s="525"/>
      <c r="L5" s="38"/>
    </row>
    <row r="6" spans="1:22" ht="15" customHeight="1" thickTop="1" x14ac:dyDescent="0.2">
      <c r="A6" s="507" t="s">
        <v>61</v>
      </c>
      <c r="B6" s="508"/>
      <c r="C6" s="526" t="s">
        <v>62</v>
      </c>
      <c r="D6" s="483"/>
      <c r="E6" s="483"/>
      <c r="F6" s="483"/>
      <c r="G6" s="483"/>
      <c r="H6" s="483"/>
      <c r="I6" s="483"/>
      <c r="J6" s="483"/>
      <c r="K6" s="484"/>
      <c r="L6" s="44"/>
    </row>
    <row r="7" spans="1:22" ht="14.25" customHeight="1" x14ac:dyDescent="0.2">
      <c r="A7" s="509"/>
      <c r="B7" s="510"/>
      <c r="C7" s="527" t="s">
        <v>63</v>
      </c>
      <c r="D7" s="282"/>
      <c r="E7" s="282"/>
      <c r="F7" s="282"/>
      <c r="G7" s="282"/>
      <c r="H7" s="282"/>
      <c r="I7" s="282"/>
      <c r="J7" s="282"/>
      <c r="K7" s="283"/>
      <c r="L7" s="44"/>
    </row>
    <row r="8" spans="1:22" ht="27" customHeight="1" thickBot="1" x14ac:dyDescent="0.25">
      <c r="A8" s="511"/>
      <c r="B8" s="512"/>
      <c r="C8" s="528" t="s">
        <v>64</v>
      </c>
      <c r="D8" s="529"/>
      <c r="E8" s="529"/>
      <c r="F8" s="529"/>
      <c r="G8" s="529"/>
      <c r="H8" s="529"/>
      <c r="I8" s="529"/>
      <c r="J8" s="529"/>
      <c r="K8" s="530"/>
      <c r="L8" s="39"/>
    </row>
    <row r="9" spans="1:22" ht="15" customHeight="1" x14ac:dyDescent="0.2">
      <c r="A9" s="531" t="s">
        <v>376</v>
      </c>
      <c r="B9" s="532"/>
      <c r="C9" s="532"/>
      <c r="D9" s="532"/>
      <c r="E9" s="532"/>
      <c r="F9" s="532"/>
      <c r="G9" s="532"/>
      <c r="H9" s="532"/>
      <c r="I9" s="532"/>
      <c r="J9" s="532"/>
      <c r="K9" s="533"/>
      <c r="L9" s="40"/>
    </row>
    <row r="10" spans="1:22" ht="15" customHeight="1" x14ac:dyDescent="0.2">
      <c r="A10" s="501" t="s">
        <v>401</v>
      </c>
      <c r="B10" s="502"/>
      <c r="C10" s="502"/>
      <c r="D10" s="502"/>
      <c r="E10" s="502"/>
      <c r="F10" s="502"/>
      <c r="G10" s="502"/>
      <c r="H10" s="502"/>
      <c r="I10" s="502"/>
      <c r="J10" s="502"/>
      <c r="K10" s="503"/>
      <c r="L10" s="41"/>
    </row>
    <row r="11" spans="1:22" ht="15" customHeight="1" x14ac:dyDescent="0.2">
      <c r="A11" s="504" t="s">
        <v>362</v>
      </c>
      <c r="B11" s="502"/>
      <c r="C11" s="502"/>
      <c r="D11" s="502"/>
      <c r="E11" s="502"/>
      <c r="F11" s="502"/>
      <c r="G11" s="502"/>
      <c r="H11" s="502"/>
      <c r="I11" s="502"/>
      <c r="J11" s="502"/>
      <c r="K11" s="503"/>
      <c r="L11" s="40"/>
    </row>
    <row r="12" spans="1:22" ht="15" customHeight="1" x14ac:dyDescent="0.2">
      <c r="A12" s="504" t="s">
        <v>363</v>
      </c>
      <c r="B12" s="502"/>
      <c r="C12" s="502"/>
      <c r="D12" s="502"/>
      <c r="E12" s="502"/>
      <c r="F12" s="502"/>
      <c r="G12" s="502"/>
      <c r="H12" s="502"/>
      <c r="I12" s="502"/>
      <c r="J12" s="502"/>
      <c r="K12" s="503"/>
      <c r="L12" s="40"/>
    </row>
    <row r="13" spans="1:22" ht="15" customHeight="1" x14ac:dyDescent="0.2">
      <c r="A13" s="504" t="s">
        <v>364</v>
      </c>
      <c r="B13" s="502"/>
      <c r="C13" s="502"/>
      <c r="D13" s="502"/>
      <c r="E13" s="502"/>
      <c r="F13" s="502"/>
      <c r="G13" s="502"/>
      <c r="H13" s="502"/>
      <c r="I13" s="502"/>
      <c r="J13" s="502"/>
      <c r="K13" s="503"/>
      <c r="L13" s="40"/>
    </row>
    <row r="14" spans="1:22" ht="15" customHeight="1" x14ac:dyDescent="0.2">
      <c r="A14" s="504" t="s">
        <v>365</v>
      </c>
      <c r="B14" s="502"/>
      <c r="C14" s="502"/>
      <c r="D14" s="502"/>
      <c r="E14" s="502"/>
      <c r="F14" s="502"/>
      <c r="G14" s="502"/>
      <c r="H14" s="502"/>
      <c r="I14" s="502"/>
      <c r="J14" s="502"/>
      <c r="K14" s="503"/>
      <c r="L14" s="40"/>
    </row>
    <row r="15" spans="1:22" ht="15" customHeight="1" x14ac:dyDescent="0.2">
      <c r="A15" s="504" t="s">
        <v>462</v>
      </c>
      <c r="B15" s="502"/>
      <c r="C15" s="502"/>
      <c r="D15" s="502"/>
      <c r="E15" s="502"/>
      <c r="F15" s="502"/>
      <c r="G15" s="502"/>
      <c r="H15" s="502"/>
      <c r="I15" s="502"/>
      <c r="J15" s="502"/>
      <c r="K15" s="503"/>
      <c r="L15" s="40"/>
    </row>
    <row r="16" spans="1:22" ht="30" customHeight="1" x14ac:dyDescent="0.2">
      <c r="A16" s="504" t="s">
        <v>405</v>
      </c>
      <c r="B16" s="502"/>
      <c r="C16" s="502"/>
      <c r="D16" s="502"/>
      <c r="E16" s="502"/>
      <c r="F16" s="502"/>
      <c r="G16" s="502"/>
      <c r="H16" s="502"/>
      <c r="I16" s="502"/>
      <c r="J16" s="502"/>
      <c r="K16" s="503"/>
      <c r="L16" s="40"/>
    </row>
    <row r="17" spans="1:18" ht="30" customHeight="1" x14ac:dyDescent="0.2">
      <c r="A17" s="504" t="s">
        <v>404</v>
      </c>
      <c r="B17" s="502"/>
      <c r="C17" s="502"/>
      <c r="D17" s="502"/>
      <c r="E17" s="502"/>
      <c r="F17" s="502"/>
      <c r="G17" s="502"/>
      <c r="H17" s="502"/>
      <c r="I17" s="502"/>
      <c r="J17" s="502"/>
      <c r="K17" s="503"/>
      <c r="L17" s="42"/>
    </row>
    <row r="18" spans="1:18" ht="15" customHeight="1" x14ac:dyDescent="0.2">
      <c r="A18" s="534" t="s">
        <v>406</v>
      </c>
      <c r="B18" s="535"/>
      <c r="C18" s="535"/>
      <c r="D18" s="535"/>
      <c r="E18" s="535"/>
      <c r="F18" s="535"/>
      <c r="G18" s="535"/>
      <c r="H18" s="535"/>
      <c r="I18" s="535"/>
      <c r="J18" s="535"/>
      <c r="K18" s="536"/>
      <c r="L18" s="42"/>
    </row>
    <row r="19" spans="1:18" ht="30" customHeight="1" thickBot="1" x14ac:dyDescent="0.25">
      <c r="A19" s="513" t="s">
        <v>407</v>
      </c>
      <c r="B19" s="514"/>
      <c r="C19" s="514"/>
      <c r="D19" s="514"/>
      <c r="E19" s="514"/>
      <c r="F19" s="514"/>
      <c r="G19" s="514"/>
      <c r="H19" s="514"/>
      <c r="I19" s="514"/>
      <c r="J19" s="514"/>
      <c r="K19" s="515"/>
      <c r="L19" s="42"/>
    </row>
    <row r="20" spans="1:18" ht="30" customHeight="1" thickBot="1" x14ac:dyDescent="0.25">
      <c r="A20" s="516" t="s">
        <v>402</v>
      </c>
      <c r="B20" s="517"/>
      <c r="C20" s="517"/>
      <c r="D20" s="517"/>
      <c r="E20" s="517"/>
      <c r="F20" s="517"/>
      <c r="G20" s="517"/>
      <c r="H20" s="517"/>
      <c r="I20" s="517"/>
      <c r="J20" s="517"/>
      <c r="K20" s="518"/>
      <c r="L20" s="40"/>
    </row>
    <row r="21" spans="1:18" x14ac:dyDescent="0.2">
      <c r="A21" s="545" t="s">
        <v>13</v>
      </c>
      <c r="B21" s="546"/>
      <c r="C21" s="26" t="s">
        <v>14</v>
      </c>
      <c r="D21" s="207" t="s">
        <v>112</v>
      </c>
      <c r="E21" s="207" t="s">
        <v>15</v>
      </c>
      <c r="F21" s="207" t="s">
        <v>69</v>
      </c>
      <c r="G21" s="207" t="s">
        <v>71</v>
      </c>
      <c r="H21" s="208" t="s">
        <v>72</v>
      </c>
      <c r="I21" s="537" t="s">
        <v>100</v>
      </c>
      <c r="J21" s="538"/>
      <c r="K21" s="539"/>
      <c r="L21" s="32" t="s">
        <v>399</v>
      </c>
      <c r="M21" s="215"/>
    </row>
    <row r="22" spans="1:18" ht="114.75" customHeight="1" thickBot="1" x14ac:dyDescent="0.25">
      <c r="A22" s="490" t="s">
        <v>65</v>
      </c>
      <c r="B22" s="491"/>
      <c r="C22" s="494" t="s">
        <v>66</v>
      </c>
      <c r="D22" s="494" t="s">
        <v>67</v>
      </c>
      <c r="E22" s="494" t="s">
        <v>68</v>
      </c>
      <c r="F22" s="494" t="s">
        <v>70</v>
      </c>
      <c r="G22" s="494" t="s">
        <v>366</v>
      </c>
      <c r="H22" s="543" t="s">
        <v>400</v>
      </c>
      <c r="I22" s="540" t="s">
        <v>463</v>
      </c>
      <c r="J22" s="541"/>
      <c r="K22" s="542"/>
      <c r="L22" s="496" t="s">
        <v>464</v>
      </c>
      <c r="M22" s="215"/>
    </row>
    <row r="23" spans="1:18" ht="15" thickBot="1" x14ac:dyDescent="0.25">
      <c r="A23" s="492"/>
      <c r="B23" s="493"/>
      <c r="C23" s="495"/>
      <c r="D23" s="495"/>
      <c r="E23" s="495"/>
      <c r="F23" s="495"/>
      <c r="G23" s="495"/>
      <c r="H23" s="544"/>
      <c r="I23" s="209" t="s">
        <v>73</v>
      </c>
      <c r="J23" s="209" t="s">
        <v>74</v>
      </c>
      <c r="K23" s="209" t="s">
        <v>75</v>
      </c>
      <c r="L23" s="497"/>
      <c r="M23" s="215"/>
    </row>
    <row r="24" spans="1:18" ht="15" thickBot="1" x14ac:dyDescent="0.25">
      <c r="A24" s="488"/>
      <c r="B24" s="489"/>
      <c r="C24" s="91"/>
      <c r="D24" s="91"/>
      <c r="E24" s="91"/>
      <c r="F24" s="91"/>
      <c r="G24" s="91"/>
      <c r="H24" s="92"/>
      <c r="I24" s="92"/>
      <c r="J24" s="92"/>
      <c r="K24" s="92"/>
      <c r="L24" s="93"/>
      <c r="M24" s="210" t="str">
        <f>IF(A24="","",IF(COUNTBLANK(I24:K24)&gt;0,"E",IF(COUNTIF(I24:K24,"N")&gt;0,"N","Y")))</f>
        <v/>
      </c>
      <c r="N24" s="225" t="str">
        <f>IF(COUNTBLANK(A24:G24)=7,"",IF(A24="","E",IF(G24="N","NA",IF(AND(G24="Y",H24="Y"),"NA",IF(AND(M24="Y",L24="Y"),"Y",IF(OR(M24="E",L24=""),"E","N"))))))</f>
        <v/>
      </c>
      <c r="O24" s="217"/>
      <c r="Q24" s="217"/>
      <c r="R24" s="217"/>
    </row>
    <row r="25" spans="1:18" ht="15" thickBot="1" x14ac:dyDescent="0.25">
      <c r="A25" s="488"/>
      <c r="B25" s="489"/>
      <c r="C25" s="94"/>
      <c r="D25" s="94"/>
      <c r="E25" s="94"/>
      <c r="F25" s="94"/>
      <c r="G25" s="94"/>
      <c r="H25" s="94"/>
      <c r="I25" s="92"/>
      <c r="J25" s="92"/>
      <c r="K25" s="92"/>
      <c r="L25" s="93"/>
      <c r="M25" s="210" t="str">
        <f t="shared" ref="M25:M33" si="0">IF(A25="","",IF(COUNTBLANK(I25:K25)&gt;0,"E",IF(COUNTIF(I25:K25,"N")&gt;0,"N","Y")))</f>
        <v/>
      </c>
      <c r="N25" s="225" t="str">
        <f t="shared" ref="N25:N33" si="1">IF(COUNTBLANK(A25:G25)=7,"",IF(A25="","E",IF(G25="N","NA",IF(AND(G25="Y",H25="Y"),"NA",IF(AND(M25="Y",L25="Y"),"Y",IF(OR(M25="E",L25=""),"E","N"))))))</f>
        <v/>
      </c>
      <c r="O25" s="217"/>
      <c r="Q25" s="217"/>
      <c r="R25" s="217"/>
    </row>
    <row r="26" spans="1:18" ht="15" thickBot="1" x14ac:dyDescent="0.25">
      <c r="A26" s="488"/>
      <c r="B26" s="489"/>
      <c r="C26" s="94"/>
      <c r="D26" s="94"/>
      <c r="E26" s="94"/>
      <c r="F26" s="94"/>
      <c r="G26" s="94"/>
      <c r="H26" s="94"/>
      <c r="I26" s="92"/>
      <c r="J26" s="92"/>
      <c r="K26" s="92"/>
      <c r="L26" s="93"/>
      <c r="M26" s="210" t="str">
        <f t="shared" si="0"/>
        <v/>
      </c>
      <c r="N26" s="225" t="str">
        <f t="shared" si="1"/>
        <v/>
      </c>
      <c r="O26" s="217"/>
      <c r="Q26" s="217"/>
      <c r="R26" s="217"/>
    </row>
    <row r="27" spans="1:18" ht="15" thickBot="1" x14ac:dyDescent="0.25">
      <c r="A27" s="488"/>
      <c r="B27" s="489"/>
      <c r="C27" s="91"/>
      <c r="D27" s="91"/>
      <c r="E27" s="91"/>
      <c r="F27" s="91"/>
      <c r="G27" s="91"/>
      <c r="H27" s="91"/>
      <c r="I27" s="92"/>
      <c r="J27" s="92"/>
      <c r="K27" s="92"/>
      <c r="L27" s="93"/>
      <c r="M27" s="210" t="str">
        <f t="shared" si="0"/>
        <v/>
      </c>
      <c r="N27" s="225" t="str">
        <f t="shared" si="1"/>
        <v/>
      </c>
      <c r="O27" s="217"/>
      <c r="Q27" s="217"/>
      <c r="R27" s="217"/>
    </row>
    <row r="28" spans="1:18" ht="15" thickBot="1" x14ac:dyDescent="0.25">
      <c r="A28" s="488"/>
      <c r="B28" s="489"/>
      <c r="C28" s="91"/>
      <c r="D28" s="91"/>
      <c r="E28" s="91"/>
      <c r="F28" s="91"/>
      <c r="G28" s="91"/>
      <c r="H28" s="91"/>
      <c r="I28" s="92"/>
      <c r="J28" s="92"/>
      <c r="K28" s="92"/>
      <c r="L28" s="93"/>
      <c r="M28" s="210" t="str">
        <f t="shared" si="0"/>
        <v/>
      </c>
      <c r="N28" s="225" t="str">
        <f t="shared" si="1"/>
        <v/>
      </c>
      <c r="O28" s="217"/>
      <c r="Q28" s="217"/>
      <c r="R28" s="217"/>
    </row>
    <row r="29" spans="1:18" ht="15" thickBot="1" x14ac:dyDescent="0.25">
      <c r="A29" s="488"/>
      <c r="B29" s="489"/>
      <c r="C29" s="91"/>
      <c r="D29" s="91"/>
      <c r="E29" s="91"/>
      <c r="F29" s="91"/>
      <c r="G29" s="91"/>
      <c r="H29" s="91"/>
      <c r="I29" s="92"/>
      <c r="J29" s="92"/>
      <c r="K29" s="92"/>
      <c r="L29" s="93"/>
      <c r="M29" s="210" t="str">
        <f t="shared" si="0"/>
        <v/>
      </c>
      <c r="N29" s="225" t="str">
        <f t="shared" si="1"/>
        <v/>
      </c>
      <c r="O29" s="217"/>
      <c r="Q29" s="217"/>
      <c r="R29" s="217"/>
    </row>
    <row r="30" spans="1:18" ht="15" thickBot="1" x14ac:dyDescent="0.25">
      <c r="A30" s="488"/>
      <c r="B30" s="489"/>
      <c r="C30" s="91"/>
      <c r="D30" s="91"/>
      <c r="E30" s="91"/>
      <c r="F30" s="91"/>
      <c r="G30" s="91"/>
      <c r="H30" s="91"/>
      <c r="I30" s="92"/>
      <c r="J30" s="92"/>
      <c r="K30" s="92"/>
      <c r="L30" s="93"/>
      <c r="M30" s="210" t="str">
        <f t="shared" si="0"/>
        <v/>
      </c>
      <c r="N30" s="225" t="str">
        <f t="shared" si="1"/>
        <v/>
      </c>
      <c r="O30" s="217"/>
      <c r="Q30" s="217"/>
      <c r="R30" s="217"/>
    </row>
    <row r="31" spans="1:18" ht="15" thickBot="1" x14ac:dyDescent="0.25">
      <c r="A31" s="488"/>
      <c r="B31" s="489"/>
      <c r="C31" s="91"/>
      <c r="D31" s="91"/>
      <c r="E31" s="91"/>
      <c r="F31" s="91"/>
      <c r="G31" s="91"/>
      <c r="H31" s="91"/>
      <c r="I31" s="92"/>
      <c r="J31" s="92"/>
      <c r="K31" s="92"/>
      <c r="L31" s="93"/>
      <c r="M31" s="210" t="str">
        <f t="shared" si="0"/>
        <v/>
      </c>
      <c r="N31" s="225" t="str">
        <f t="shared" si="1"/>
        <v/>
      </c>
      <c r="O31" s="217"/>
      <c r="Q31" s="217"/>
      <c r="R31" s="217"/>
    </row>
    <row r="32" spans="1:18" ht="15" thickBot="1" x14ac:dyDescent="0.25">
      <c r="A32" s="488"/>
      <c r="B32" s="489"/>
      <c r="C32" s="91"/>
      <c r="D32" s="91"/>
      <c r="E32" s="91"/>
      <c r="F32" s="91"/>
      <c r="G32" s="91"/>
      <c r="H32" s="91"/>
      <c r="I32" s="92"/>
      <c r="J32" s="92"/>
      <c r="K32" s="92"/>
      <c r="L32" s="93"/>
      <c r="M32" s="210" t="str">
        <f t="shared" si="0"/>
        <v/>
      </c>
      <c r="N32" s="225" t="str">
        <f t="shared" si="1"/>
        <v/>
      </c>
      <c r="O32" s="217"/>
      <c r="Q32" s="217"/>
      <c r="R32" s="217"/>
    </row>
    <row r="33" spans="1:18" ht="15" thickBot="1" x14ac:dyDescent="0.25">
      <c r="A33" s="438"/>
      <c r="B33" s="439"/>
      <c r="C33" s="94"/>
      <c r="D33" s="94"/>
      <c r="E33" s="94"/>
      <c r="F33" s="94"/>
      <c r="G33" s="94"/>
      <c r="H33" s="94"/>
      <c r="I33" s="92"/>
      <c r="J33" s="92"/>
      <c r="K33" s="92"/>
      <c r="L33" s="95"/>
      <c r="M33" s="210" t="str">
        <f t="shared" si="0"/>
        <v/>
      </c>
      <c r="N33" s="225" t="str">
        <f t="shared" si="1"/>
        <v/>
      </c>
      <c r="O33" s="217"/>
      <c r="Q33" s="217"/>
      <c r="R33" s="217"/>
    </row>
    <row r="34" spans="1:18" ht="30" customHeight="1" thickTop="1" thickBot="1" x14ac:dyDescent="0.25">
      <c r="A34" s="555" t="s">
        <v>76</v>
      </c>
      <c r="B34" s="556"/>
      <c r="C34" s="556"/>
      <c r="D34" s="556"/>
      <c r="E34" s="556"/>
      <c r="F34" s="556"/>
      <c r="G34" s="556"/>
      <c r="H34" s="556"/>
      <c r="I34" s="557"/>
      <c r="J34" s="436" t="str">
        <f>IF(COUNTBLANK(A24:A33)=10,"",IF(SUMPRODUCT(--(A24:A33&lt;&gt;""),--(C24:C33&lt;&gt;""),--(D24:D33&lt;&gt;""),--(E24:E33&lt;&gt;""),--(F24:F33&lt;&gt;""))&lt;&gt;10-COUNTBLANK(A24:A33),"",IF(4 * (10 - COUNTBLANK(A24:A33)) &lt;&gt; 40 - COUNTBLANK(C24:F33), "", IF(COUNTIF(C24:F33, "N") &gt; 0, "N", "Y"))))</f>
        <v/>
      </c>
      <c r="K34" s="437"/>
      <c r="L34" s="212"/>
      <c r="M34" s="218"/>
      <c r="N34" s="217"/>
      <c r="O34" s="217"/>
      <c r="P34" s="217"/>
      <c r="Q34" s="217"/>
    </row>
    <row r="35" spans="1:18" ht="30" customHeight="1" thickTop="1" thickBot="1" x14ac:dyDescent="0.25">
      <c r="A35" s="555" t="s">
        <v>367</v>
      </c>
      <c r="B35" s="556"/>
      <c r="C35" s="556"/>
      <c r="D35" s="556"/>
      <c r="E35" s="556"/>
      <c r="F35" s="556"/>
      <c r="G35" s="556"/>
      <c r="H35" s="556"/>
      <c r="I35" s="557"/>
      <c r="J35" s="436" t="str">
        <f>IF(COUNTBLANK(N24:N33)=10,"",IF(COUNTIF(N24:N33,"E")&gt;0,"",IF(COUNTIF(N24:N33,"N")&gt;0,"N",IF(COUNTIF(N24:N34,"Y")&gt;0,"Y","NA"))))</f>
        <v/>
      </c>
      <c r="K35" s="437"/>
      <c r="L35" s="212"/>
      <c r="M35" s="217"/>
      <c r="N35" s="217"/>
      <c r="O35" s="217"/>
      <c r="P35" s="217"/>
      <c r="Q35" s="217"/>
    </row>
    <row r="36" spans="1:18" ht="17.25" customHeight="1" thickTop="1" thickBot="1" x14ac:dyDescent="0.25">
      <c r="A36" s="552" t="s">
        <v>50</v>
      </c>
      <c r="B36" s="553"/>
      <c r="C36" s="553"/>
      <c r="D36" s="553"/>
      <c r="E36" s="553"/>
      <c r="F36" s="553"/>
      <c r="G36" s="553"/>
      <c r="H36" s="553"/>
      <c r="I36" s="553"/>
      <c r="J36" s="553"/>
      <c r="K36" s="554"/>
      <c r="L36" s="36"/>
    </row>
    <row r="37" spans="1:18" ht="27.75" customHeight="1" thickTop="1" x14ac:dyDescent="0.2">
      <c r="A37" s="432" t="s">
        <v>78</v>
      </c>
      <c r="B37" s="479" t="s">
        <v>79</v>
      </c>
      <c r="C37" s="479"/>
      <c r="D37" s="479"/>
      <c r="E37" s="479"/>
      <c r="F37" s="334"/>
      <c r="G37" s="334"/>
      <c r="H37" s="334"/>
      <c r="I37" s="334"/>
      <c r="J37" s="334"/>
      <c r="K37" s="334"/>
      <c r="L37" s="36"/>
    </row>
    <row r="38" spans="1:18" ht="45" customHeight="1" thickBot="1" x14ac:dyDescent="0.25">
      <c r="A38" s="433"/>
      <c r="B38" s="480" t="s">
        <v>80</v>
      </c>
      <c r="C38" s="480"/>
      <c r="D38" s="480"/>
      <c r="E38" s="480"/>
      <c r="F38" s="337"/>
      <c r="G38" s="337"/>
      <c r="H38" s="337"/>
      <c r="I38" s="337"/>
      <c r="J38" s="337"/>
      <c r="K38" s="337"/>
      <c r="L38" s="36"/>
    </row>
    <row r="39" spans="1:18" ht="60" customHeight="1" thickTop="1" thickBot="1" x14ac:dyDescent="0.25">
      <c r="A39" s="433"/>
      <c r="B39" s="485" t="s">
        <v>353</v>
      </c>
      <c r="C39" s="486"/>
      <c r="D39" s="486"/>
      <c r="E39" s="486"/>
      <c r="F39" s="486"/>
      <c r="G39" s="486"/>
      <c r="H39" s="486"/>
      <c r="I39" s="486"/>
      <c r="J39" s="486"/>
      <c r="K39" s="487"/>
      <c r="L39" s="36"/>
    </row>
    <row r="40" spans="1:18" ht="18" customHeight="1" thickTop="1" thickBot="1" x14ac:dyDescent="0.25">
      <c r="A40" s="433"/>
      <c r="B40" s="463" t="s">
        <v>81</v>
      </c>
      <c r="C40" s="463"/>
      <c r="D40" s="463"/>
      <c r="E40" s="463"/>
      <c r="F40" s="391"/>
      <c r="G40" s="391"/>
      <c r="H40" s="391"/>
      <c r="I40" s="391"/>
      <c r="J40" s="362"/>
      <c r="K40" s="435"/>
      <c r="L40" s="36"/>
    </row>
    <row r="41" spans="1:18" ht="18" customHeight="1" thickTop="1" thickBot="1" x14ac:dyDescent="0.25">
      <c r="A41" s="433"/>
      <c r="B41" s="463" t="s">
        <v>82</v>
      </c>
      <c r="C41" s="463"/>
      <c r="D41" s="463"/>
      <c r="E41" s="463"/>
      <c r="F41" s="391"/>
      <c r="G41" s="391"/>
      <c r="H41" s="391"/>
      <c r="I41" s="391"/>
      <c r="J41" s="362"/>
      <c r="K41" s="435"/>
      <c r="L41" s="36"/>
    </row>
    <row r="42" spans="1:18" ht="26.25" customHeight="1" thickTop="1" thickBot="1" x14ac:dyDescent="0.25">
      <c r="A42" s="434"/>
      <c r="B42" s="463" t="s">
        <v>83</v>
      </c>
      <c r="C42" s="463"/>
      <c r="D42" s="463"/>
      <c r="E42" s="463"/>
      <c r="F42" s="391"/>
      <c r="G42" s="391"/>
      <c r="H42" s="391"/>
      <c r="I42" s="391"/>
      <c r="J42" s="362"/>
      <c r="K42" s="435"/>
      <c r="L42" s="36"/>
    </row>
    <row r="43" spans="1:18" ht="34.5" customHeight="1" thickTop="1" thickBot="1" x14ac:dyDescent="0.25">
      <c r="A43" s="481" t="s">
        <v>84</v>
      </c>
      <c r="B43" s="482"/>
      <c r="C43" s="482"/>
      <c r="D43" s="482"/>
      <c r="E43" s="482"/>
      <c r="F43" s="482"/>
      <c r="G43" s="482"/>
      <c r="H43" s="483"/>
      <c r="I43" s="484"/>
      <c r="J43" s="477" t="str">
        <f>IF(COUNTBLANK(J40:J42) &gt; 0, "", IF(J40 = "N", "N", IF(COUNTIF(J41:J42, "Y") = 2, "Y", IF(J41 = "Y", IF(J42 = "NA", "", "N"), "Y"))))</f>
        <v/>
      </c>
      <c r="K43" s="478"/>
      <c r="L43" s="36"/>
    </row>
    <row r="44" spans="1:18" ht="15" thickTop="1" x14ac:dyDescent="0.2">
      <c r="A44" s="432" t="s">
        <v>85</v>
      </c>
      <c r="B44" s="479" t="s">
        <v>86</v>
      </c>
      <c r="C44" s="479"/>
      <c r="D44" s="479"/>
      <c r="E44" s="479"/>
      <c r="F44" s="578"/>
      <c r="G44" s="578"/>
      <c r="H44" s="578"/>
      <c r="I44" s="578"/>
      <c r="J44" s="334"/>
      <c r="K44" s="334"/>
      <c r="L44" s="36"/>
    </row>
    <row r="45" spans="1:18" ht="15" thickBot="1" x14ac:dyDescent="0.25">
      <c r="A45" s="433"/>
      <c r="B45" s="558" t="s">
        <v>87</v>
      </c>
      <c r="C45" s="558"/>
      <c r="D45" s="558"/>
      <c r="E45" s="558"/>
      <c r="F45" s="559"/>
      <c r="G45" s="559"/>
      <c r="H45" s="559"/>
      <c r="I45" s="559"/>
      <c r="J45" s="337"/>
      <c r="K45" s="337"/>
      <c r="L45" s="36"/>
    </row>
    <row r="46" spans="1:18" ht="15.75" thickTop="1" thickBot="1" x14ac:dyDescent="0.25">
      <c r="A46" s="433"/>
      <c r="B46" s="463" t="s">
        <v>88</v>
      </c>
      <c r="C46" s="463"/>
      <c r="D46" s="463"/>
      <c r="E46" s="463"/>
      <c r="F46" s="458"/>
      <c r="G46" s="458"/>
      <c r="H46" s="391"/>
      <c r="I46" s="391"/>
      <c r="J46" s="362"/>
      <c r="K46" s="435"/>
      <c r="L46" s="36"/>
    </row>
    <row r="47" spans="1:18" ht="27.95" customHeight="1" thickTop="1" thickBot="1" x14ac:dyDescent="0.25">
      <c r="A47" s="433"/>
      <c r="B47" s="463" t="s">
        <v>89</v>
      </c>
      <c r="C47" s="463"/>
      <c r="D47" s="463"/>
      <c r="E47" s="463"/>
      <c r="F47" s="458"/>
      <c r="G47" s="458"/>
      <c r="H47" s="391"/>
      <c r="I47" s="391"/>
      <c r="J47" s="362"/>
      <c r="K47" s="435"/>
      <c r="L47" s="36"/>
    </row>
    <row r="48" spans="1:18" ht="27.95" customHeight="1" thickTop="1" thickBot="1" x14ac:dyDescent="0.25">
      <c r="A48" s="433"/>
      <c r="B48" s="463" t="s">
        <v>90</v>
      </c>
      <c r="C48" s="463"/>
      <c r="D48" s="463"/>
      <c r="E48" s="463"/>
      <c r="F48" s="458"/>
      <c r="G48" s="458"/>
      <c r="H48" s="391"/>
      <c r="I48" s="391"/>
      <c r="J48" s="362"/>
      <c r="K48" s="435"/>
      <c r="L48" s="36"/>
    </row>
    <row r="49" spans="1:12" ht="42" customHeight="1" thickTop="1" thickBot="1" x14ac:dyDescent="0.25">
      <c r="A49" s="434"/>
      <c r="B49" s="463" t="s">
        <v>91</v>
      </c>
      <c r="C49" s="463"/>
      <c r="D49" s="463"/>
      <c r="E49" s="463"/>
      <c r="F49" s="458"/>
      <c r="G49" s="458"/>
      <c r="H49" s="391"/>
      <c r="I49" s="391"/>
      <c r="J49" s="362"/>
      <c r="K49" s="435"/>
      <c r="L49" s="36"/>
    </row>
    <row r="50" spans="1:12" ht="31.5" customHeight="1" thickTop="1" thickBot="1" x14ac:dyDescent="0.25">
      <c r="A50" s="582" t="s">
        <v>92</v>
      </c>
      <c r="B50" s="583"/>
      <c r="C50" s="583"/>
      <c r="D50" s="583"/>
      <c r="E50" s="583"/>
      <c r="F50" s="583"/>
      <c r="G50" s="583"/>
      <c r="H50" s="584"/>
      <c r="I50" s="424"/>
      <c r="J50" s="469" t="str">
        <f>IF(OR(Std3dot2a = "N", Std3dot2b = "N"),"N",IF(COUNTBLANK(J46:J49)&gt;0,"", IF(Std3dot2c = "Y", IF(Std3dot2d = "NA", "Y", ""), IF(Std3dot2d = "NA", "", Std3dot2d ))))</f>
        <v/>
      </c>
      <c r="K50" s="470"/>
      <c r="L50" s="36"/>
    </row>
    <row r="51" spans="1:12" ht="25.5" customHeight="1" thickTop="1" thickBot="1" x14ac:dyDescent="0.25">
      <c r="A51" s="28" t="s">
        <v>93</v>
      </c>
      <c r="B51" s="579" t="s">
        <v>354</v>
      </c>
      <c r="C51" s="580"/>
      <c r="D51" s="580"/>
      <c r="E51" s="580"/>
      <c r="F51" s="580"/>
      <c r="G51" s="580"/>
      <c r="H51" s="580"/>
      <c r="I51" s="580"/>
      <c r="J51" s="491"/>
      <c r="K51" s="581"/>
      <c r="L51" s="36"/>
    </row>
    <row r="52" spans="1:12" ht="31.5" customHeight="1" thickTop="1" x14ac:dyDescent="0.2">
      <c r="A52" s="560" t="s">
        <v>342</v>
      </c>
      <c r="B52" s="561"/>
      <c r="C52" s="561"/>
      <c r="D52" s="561"/>
      <c r="E52" s="561"/>
      <c r="F52" s="561"/>
      <c r="G52" s="561"/>
      <c r="H52" s="562"/>
      <c r="I52" s="563"/>
      <c r="J52" s="382"/>
      <c r="K52" s="547"/>
      <c r="L52" s="36"/>
    </row>
    <row r="53" spans="1:12" x14ac:dyDescent="0.2">
      <c r="A53" s="564" t="s">
        <v>213</v>
      </c>
      <c r="B53" s="565"/>
      <c r="C53" s="565"/>
      <c r="D53" s="565"/>
      <c r="E53" s="565"/>
      <c r="F53" s="565"/>
      <c r="G53" s="565"/>
      <c r="H53" s="566"/>
      <c r="I53" s="567"/>
      <c r="J53" s="548"/>
      <c r="K53" s="549"/>
      <c r="L53" s="36"/>
    </row>
    <row r="54" spans="1:12" ht="15" thickBot="1" x14ac:dyDescent="0.25">
      <c r="A54" s="568" t="s">
        <v>214</v>
      </c>
      <c r="B54" s="569"/>
      <c r="C54" s="569"/>
      <c r="D54" s="569"/>
      <c r="E54" s="569"/>
      <c r="F54" s="569"/>
      <c r="G54" s="569"/>
      <c r="H54" s="570"/>
      <c r="I54" s="571"/>
      <c r="J54" s="550"/>
      <c r="K54" s="551"/>
      <c r="L54" s="36"/>
    </row>
    <row r="55" spans="1:12" ht="15.75" thickTop="1" thickBot="1" x14ac:dyDescent="0.25">
      <c r="A55" s="28" t="s">
        <v>94</v>
      </c>
      <c r="B55" s="572" t="s">
        <v>425</v>
      </c>
      <c r="C55" s="573"/>
      <c r="D55" s="573"/>
      <c r="E55" s="573"/>
      <c r="F55" s="573"/>
      <c r="G55" s="573"/>
      <c r="H55" s="573"/>
      <c r="I55" s="573"/>
      <c r="J55" s="574"/>
      <c r="K55" s="575"/>
      <c r="L55" s="36"/>
    </row>
    <row r="56" spans="1:12" ht="32.25" customHeight="1" thickTop="1" x14ac:dyDescent="0.2">
      <c r="A56" s="560" t="s">
        <v>209</v>
      </c>
      <c r="B56" s="561"/>
      <c r="C56" s="561"/>
      <c r="D56" s="561"/>
      <c r="E56" s="561"/>
      <c r="F56" s="562"/>
      <c r="G56" s="562"/>
      <c r="H56" s="576"/>
      <c r="I56" s="577"/>
      <c r="J56" s="382"/>
      <c r="K56" s="547"/>
      <c r="L56" s="36"/>
    </row>
    <row r="57" spans="1:12" ht="15.95" customHeight="1" x14ac:dyDescent="0.2">
      <c r="A57" s="440" t="s">
        <v>428</v>
      </c>
      <c r="B57" s="441"/>
      <c r="C57" s="441"/>
      <c r="D57" s="441"/>
      <c r="E57" s="441"/>
      <c r="F57" s="442"/>
      <c r="G57" s="442"/>
      <c r="H57" s="443"/>
      <c r="I57" s="444"/>
      <c r="J57" s="548"/>
      <c r="K57" s="549"/>
      <c r="L57" s="36"/>
    </row>
    <row r="58" spans="1:12" ht="15.95" customHeight="1" thickBot="1" x14ac:dyDescent="0.25">
      <c r="A58" s="445" t="s">
        <v>429</v>
      </c>
      <c r="B58" s="446"/>
      <c r="C58" s="446"/>
      <c r="D58" s="446"/>
      <c r="E58" s="446"/>
      <c r="F58" s="447"/>
      <c r="G58" s="447"/>
      <c r="H58" s="448"/>
      <c r="I58" s="449"/>
      <c r="J58" s="550"/>
      <c r="K58" s="551"/>
      <c r="L58" s="36"/>
    </row>
    <row r="59" spans="1:12" ht="32.25" customHeight="1" thickTop="1" x14ac:dyDescent="0.2">
      <c r="A59" s="560" t="s">
        <v>426</v>
      </c>
      <c r="B59" s="561"/>
      <c r="C59" s="561"/>
      <c r="D59" s="561"/>
      <c r="E59" s="561"/>
      <c r="F59" s="562"/>
      <c r="G59" s="562"/>
      <c r="H59" s="576"/>
      <c r="I59" s="577"/>
      <c r="J59" s="382"/>
      <c r="K59" s="547"/>
      <c r="L59" s="36"/>
    </row>
    <row r="60" spans="1:12" ht="15.95" customHeight="1" x14ac:dyDescent="0.2">
      <c r="A60" s="585" t="s">
        <v>427</v>
      </c>
      <c r="B60" s="586"/>
      <c r="C60" s="586"/>
      <c r="D60" s="586"/>
      <c r="E60" s="586"/>
      <c r="F60" s="442"/>
      <c r="G60" s="442"/>
      <c r="H60" s="443"/>
      <c r="I60" s="444"/>
      <c r="J60" s="548"/>
      <c r="K60" s="549"/>
      <c r="L60" s="36"/>
    </row>
    <row r="61" spans="1:12" ht="47.25" customHeight="1" thickBot="1" x14ac:dyDescent="0.25">
      <c r="A61" s="587" t="s">
        <v>445</v>
      </c>
      <c r="B61" s="588"/>
      <c r="C61" s="588"/>
      <c r="D61" s="588"/>
      <c r="E61" s="588"/>
      <c r="F61" s="447"/>
      <c r="G61" s="447"/>
      <c r="H61" s="448"/>
      <c r="I61" s="449"/>
      <c r="J61" s="550"/>
      <c r="K61" s="551"/>
      <c r="L61" s="36"/>
    </row>
    <row r="62" spans="1:12" ht="51" customHeight="1" thickTop="1" x14ac:dyDescent="0.2">
      <c r="A62" s="560" t="s">
        <v>430</v>
      </c>
      <c r="B62" s="561"/>
      <c r="C62" s="561"/>
      <c r="D62" s="561"/>
      <c r="E62" s="561"/>
      <c r="F62" s="562"/>
      <c r="G62" s="562"/>
      <c r="H62" s="576"/>
      <c r="I62" s="577"/>
      <c r="J62" s="382"/>
      <c r="K62" s="547"/>
      <c r="L62" s="36"/>
    </row>
    <row r="63" spans="1:12" ht="30" customHeight="1" x14ac:dyDescent="0.2">
      <c r="A63" s="589" t="s">
        <v>461</v>
      </c>
      <c r="B63" s="590"/>
      <c r="C63" s="590"/>
      <c r="D63" s="590"/>
      <c r="E63" s="590"/>
      <c r="F63" s="590"/>
      <c r="G63" s="590"/>
      <c r="H63" s="591"/>
      <c r="I63" s="592"/>
      <c r="J63" s="548"/>
      <c r="K63" s="549"/>
      <c r="L63" s="36"/>
    </row>
    <row r="64" spans="1:12" ht="15.95" customHeight="1" x14ac:dyDescent="0.2">
      <c r="A64" s="585" t="s">
        <v>431</v>
      </c>
      <c r="B64" s="586"/>
      <c r="C64" s="586"/>
      <c r="D64" s="586"/>
      <c r="E64" s="586"/>
      <c r="F64" s="586"/>
      <c r="G64" s="586"/>
      <c r="H64" s="586"/>
      <c r="I64" s="593"/>
      <c r="J64" s="548"/>
      <c r="K64" s="549"/>
      <c r="L64" s="36"/>
    </row>
    <row r="65" spans="1:12" ht="15.95" customHeight="1" thickBot="1" x14ac:dyDescent="0.25">
      <c r="A65" s="587" t="s">
        <v>432</v>
      </c>
      <c r="B65" s="588"/>
      <c r="C65" s="588"/>
      <c r="D65" s="588"/>
      <c r="E65" s="588"/>
      <c r="F65" s="447"/>
      <c r="G65" s="447"/>
      <c r="H65" s="448"/>
      <c r="I65" s="449"/>
      <c r="J65" s="550"/>
      <c r="K65" s="551"/>
      <c r="L65" s="36"/>
    </row>
    <row r="66" spans="1:12" ht="17.25" thickTop="1" thickBot="1" x14ac:dyDescent="0.3">
      <c r="A66" s="450" t="s">
        <v>95</v>
      </c>
      <c r="B66" s="450"/>
      <c r="C66" s="450"/>
      <c r="D66" s="450"/>
      <c r="E66" s="450"/>
      <c r="F66" s="450"/>
      <c r="G66" s="450"/>
      <c r="H66" s="450"/>
      <c r="I66" s="450"/>
      <c r="J66" s="450"/>
      <c r="K66" s="451"/>
      <c r="L66" s="36"/>
    </row>
    <row r="67" spans="1:12" ht="30" customHeight="1" thickTop="1" thickBot="1" x14ac:dyDescent="0.25">
      <c r="A67" s="432" t="s">
        <v>96</v>
      </c>
      <c r="B67" s="457" t="s">
        <v>368</v>
      </c>
      <c r="C67" s="457"/>
      <c r="D67" s="457"/>
      <c r="E67" s="457"/>
      <c r="F67" s="457"/>
      <c r="G67" s="457"/>
      <c r="H67" s="457"/>
      <c r="I67" s="457"/>
      <c r="J67" s="457"/>
      <c r="K67" s="458"/>
      <c r="L67" s="36"/>
    </row>
    <row r="68" spans="1:12" ht="15.75" thickTop="1" thickBot="1" x14ac:dyDescent="0.25">
      <c r="A68" s="433"/>
      <c r="B68" s="461" t="s">
        <v>101</v>
      </c>
      <c r="C68" s="462"/>
      <c r="D68" s="462"/>
      <c r="E68" s="462"/>
      <c r="F68" s="462"/>
      <c r="G68" s="462"/>
      <c r="H68" s="462"/>
      <c r="I68" s="452"/>
      <c r="J68" s="453"/>
      <c r="K68" s="454"/>
      <c r="L68" s="36"/>
    </row>
    <row r="69" spans="1:12" ht="15.75" thickTop="1" thickBot="1" x14ac:dyDescent="0.25">
      <c r="A69" s="433"/>
      <c r="B69" s="461" t="s">
        <v>102</v>
      </c>
      <c r="C69" s="462"/>
      <c r="D69" s="462"/>
      <c r="E69" s="462"/>
      <c r="F69" s="462"/>
      <c r="G69" s="462"/>
      <c r="H69" s="462"/>
      <c r="I69" s="452"/>
      <c r="J69" s="453"/>
      <c r="K69" s="454"/>
      <c r="L69" s="36"/>
    </row>
    <row r="70" spans="1:12" ht="15.75" customHeight="1" thickTop="1" thickBot="1" x14ac:dyDescent="0.25">
      <c r="A70" s="433"/>
      <c r="B70" s="461" t="s">
        <v>397</v>
      </c>
      <c r="C70" s="462"/>
      <c r="D70" s="462"/>
      <c r="E70" s="462"/>
      <c r="F70" s="462"/>
      <c r="G70" s="462"/>
      <c r="H70" s="462"/>
      <c r="I70" s="455" t="str">
        <f>IF(COUNTBLANK(I68:I69) &gt; 0, "", MIN(I68, I69))</f>
        <v/>
      </c>
      <c r="J70" s="455"/>
      <c r="K70" s="456"/>
      <c r="L70" s="36"/>
    </row>
    <row r="71" spans="1:12" ht="15.75" customHeight="1" thickTop="1" thickBot="1" x14ac:dyDescent="0.25">
      <c r="A71" s="433"/>
      <c r="B71" s="463" t="s">
        <v>355</v>
      </c>
      <c r="C71" s="464"/>
      <c r="D71" s="464"/>
      <c r="E71" s="464"/>
      <c r="F71" s="464"/>
      <c r="G71" s="464"/>
      <c r="H71" s="464"/>
      <c r="I71" s="452"/>
      <c r="J71" s="453"/>
      <c r="K71" s="454"/>
      <c r="L71" s="36"/>
    </row>
    <row r="72" spans="1:12" ht="15.75" thickTop="1" thickBot="1" x14ac:dyDescent="0.25">
      <c r="A72" s="433"/>
      <c r="B72" s="461" t="s">
        <v>103</v>
      </c>
      <c r="C72" s="462"/>
      <c r="D72" s="462"/>
      <c r="E72" s="462"/>
      <c r="F72" s="462"/>
      <c r="G72" s="462"/>
      <c r="H72" s="462"/>
      <c r="I72" s="455" t="str">
        <f>IF(COUNTBLANK(I70:I71) &gt; 0, "", I70 - I71)</f>
        <v/>
      </c>
      <c r="J72" s="455"/>
      <c r="K72" s="456"/>
      <c r="L72" s="36"/>
    </row>
    <row r="73" spans="1:12" ht="26.1" customHeight="1" thickTop="1" thickBot="1" x14ac:dyDescent="0.25">
      <c r="A73" s="434"/>
      <c r="B73" s="430" t="s">
        <v>433</v>
      </c>
      <c r="C73" s="431"/>
      <c r="D73" s="431"/>
      <c r="E73" s="431"/>
      <c r="F73" s="431"/>
      <c r="G73" s="431"/>
      <c r="H73" s="431"/>
      <c r="I73" s="424"/>
      <c r="J73" s="428"/>
      <c r="K73" s="429"/>
      <c r="L73" s="36"/>
    </row>
    <row r="74" spans="1:12" ht="15.75" thickTop="1" thickBot="1" x14ac:dyDescent="0.25">
      <c r="A74" s="425" t="s">
        <v>358</v>
      </c>
      <c r="B74" s="425"/>
      <c r="C74" s="425"/>
      <c r="D74" s="425"/>
      <c r="E74" s="425"/>
      <c r="F74" s="425"/>
      <c r="G74" s="426"/>
      <c r="H74" s="426"/>
      <c r="I74" s="427"/>
      <c r="J74" s="459" t="str">
        <f>IF(Std4dot1e="","",IF(Std4dot1e&gt;=0,IF(OR(Std4dot1f="NA",Std4dot1f=""),"Y",""),IF(Std4dot1f="Y","Y",IF(Std4dot1f="N","N",""))))</f>
        <v/>
      </c>
      <c r="K74" s="460"/>
      <c r="L74" s="36"/>
    </row>
    <row r="75" spans="1:12" ht="60" customHeight="1" thickTop="1" thickBot="1" x14ac:dyDescent="0.25">
      <c r="A75" s="465" t="s">
        <v>403</v>
      </c>
      <c r="B75" s="466"/>
      <c r="C75" s="466"/>
      <c r="D75" s="466"/>
      <c r="E75" s="466"/>
      <c r="F75" s="466"/>
      <c r="G75" s="467"/>
      <c r="H75" s="467"/>
      <c r="I75" s="468"/>
      <c r="J75" s="460"/>
      <c r="K75" s="460"/>
      <c r="L75" s="36"/>
    </row>
    <row r="76" spans="1:12" ht="15" thickTop="1" x14ac:dyDescent="0.2">
      <c r="A76" s="1"/>
      <c r="B76" s="1"/>
      <c r="C76" s="1"/>
      <c r="D76" s="1"/>
      <c r="E76" s="1"/>
      <c r="F76" s="1"/>
      <c r="G76" s="1"/>
      <c r="H76" s="1"/>
      <c r="I76" s="1"/>
      <c r="J76" s="1"/>
    </row>
    <row r="77" spans="1:12" ht="16.5" x14ac:dyDescent="0.3">
      <c r="A77" s="10"/>
    </row>
  </sheetData>
  <sheetProtection algorithmName="SHA-512" hashValue="qxofrl5tswX3re+f3yqGG+Xq3nX8628o4XXWmdrScGo8zBMbnYy6kemncGLWo3jRwuoHwhKeegcyFYADN70Y5Q==" saltValue="WPS7O4gWR8gcTKOfACu0kQ==" spinCount="100000" sheet="1" objects="1" scenarios="1" selectLockedCells="1"/>
  <customSheetViews>
    <customSheetView guid="{F83970F9-419C-4E2C-9CF5-F83A5A5EE93C}" fitToPage="1">
      <selection activeCell="D3" sqref="D3:F3"/>
      <rowBreaks count="2" manualBreakCount="2">
        <brk id="35" max="10" man="1"/>
        <brk id="65" max="10" man="1"/>
      </rowBreaks>
      <pageMargins left="0.5" right="0.5" top="0.75" bottom="0.53" header="0.25" footer="0.25"/>
      <printOptions horizontalCentered="1"/>
      <pageSetup scale="87" fitToHeight="0" orientation="portrait" r:id="rId1"/>
      <headerFooter>
        <oddHeader>&amp;L&amp;8Texas Department Of Aging
and Disability Services&amp;C&amp;"Arial,Bold"&amp;12TRANSITION ASSISTANCE SERVICES (TAS)
INDIVIDUAL WORKPAPER&amp;R&amp;8Form TBD
Page &amp;P</oddHeader>
      </headerFooter>
    </customSheetView>
  </customSheetViews>
  <mergeCells count="113">
    <mergeCell ref="I71:K71"/>
    <mergeCell ref="B72:H72"/>
    <mergeCell ref="I72:K72"/>
    <mergeCell ref="B73:I73"/>
    <mergeCell ref="J73:K73"/>
    <mergeCell ref="A74:I74"/>
    <mergeCell ref="J74:K75"/>
    <mergeCell ref="A75:I75"/>
    <mergeCell ref="A66:K66"/>
    <mergeCell ref="A67:A73"/>
    <mergeCell ref="B67:K67"/>
    <mergeCell ref="B68:H68"/>
    <mergeCell ref="I68:K68"/>
    <mergeCell ref="B69:H69"/>
    <mergeCell ref="I69:K69"/>
    <mergeCell ref="B70:H70"/>
    <mergeCell ref="I70:K70"/>
    <mergeCell ref="B71:H71"/>
    <mergeCell ref="A59:I59"/>
    <mergeCell ref="J59:K61"/>
    <mergeCell ref="A60:I60"/>
    <mergeCell ref="A61:I61"/>
    <mergeCell ref="A62:I62"/>
    <mergeCell ref="J62:K65"/>
    <mergeCell ref="A63:I63"/>
    <mergeCell ref="A64:I64"/>
    <mergeCell ref="A65:I65"/>
    <mergeCell ref="A52:I52"/>
    <mergeCell ref="J52:K54"/>
    <mergeCell ref="A53:I53"/>
    <mergeCell ref="A54:I54"/>
    <mergeCell ref="B55:K55"/>
    <mergeCell ref="A56:I56"/>
    <mergeCell ref="J56:K58"/>
    <mergeCell ref="A57:I57"/>
    <mergeCell ref="A58:I58"/>
    <mergeCell ref="J48:K48"/>
    <mergeCell ref="B49:I49"/>
    <mergeCell ref="J49:K49"/>
    <mergeCell ref="A50:I50"/>
    <mergeCell ref="J50:K50"/>
    <mergeCell ref="B51:K51"/>
    <mergeCell ref="A43:I43"/>
    <mergeCell ref="J43:K43"/>
    <mergeCell ref="A44:A49"/>
    <mergeCell ref="B44:K44"/>
    <mergeCell ref="B45:K45"/>
    <mergeCell ref="B46:I46"/>
    <mergeCell ref="J46:K46"/>
    <mergeCell ref="B47:I47"/>
    <mergeCell ref="J47:K47"/>
    <mergeCell ref="B48:I48"/>
    <mergeCell ref="A37:A42"/>
    <mergeCell ref="B37:K37"/>
    <mergeCell ref="B38:K38"/>
    <mergeCell ref="B39:K39"/>
    <mergeCell ref="B40:I40"/>
    <mergeCell ref="J40:K40"/>
    <mergeCell ref="B41:I41"/>
    <mergeCell ref="J41:K41"/>
    <mergeCell ref="B42:I42"/>
    <mergeCell ref="J42:K42"/>
    <mergeCell ref="A33:B33"/>
    <mergeCell ref="A34:I34"/>
    <mergeCell ref="J34:K34"/>
    <mergeCell ref="A35:I35"/>
    <mergeCell ref="J35:K35"/>
    <mergeCell ref="A36:K36"/>
    <mergeCell ref="A27:B27"/>
    <mergeCell ref="A28:B28"/>
    <mergeCell ref="A29:B29"/>
    <mergeCell ref="A30:B30"/>
    <mergeCell ref="A31:B31"/>
    <mergeCell ref="A32:B32"/>
    <mergeCell ref="H22:H23"/>
    <mergeCell ref="I22:K22"/>
    <mergeCell ref="L22:L23"/>
    <mergeCell ref="A24:B24"/>
    <mergeCell ref="A25:B25"/>
    <mergeCell ref="A26:B26"/>
    <mergeCell ref="A22:B23"/>
    <mergeCell ref="C22:C23"/>
    <mergeCell ref="D22:D23"/>
    <mergeCell ref="E22:E23"/>
    <mergeCell ref="F22:F23"/>
    <mergeCell ref="G22:G23"/>
    <mergeCell ref="A16:K16"/>
    <mergeCell ref="A17:K17"/>
    <mergeCell ref="A18:K18"/>
    <mergeCell ref="A19:K19"/>
    <mergeCell ref="A20:K20"/>
    <mergeCell ref="A21:B21"/>
    <mergeCell ref="I21:K21"/>
    <mergeCell ref="A10:K10"/>
    <mergeCell ref="A11:K11"/>
    <mergeCell ref="A12:K12"/>
    <mergeCell ref="A13:K13"/>
    <mergeCell ref="A14:K14"/>
    <mergeCell ref="A15:K15"/>
    <mergeCell ref="A5:K5"/>
    <mergeCell ref="A6:B8"/>
    <mergeCell ref="C6:K6"/>
    <mergeCell ref="C7:K7"/>
    <mergeCell ref="C8:K8"/>
    <mergeCell ref="A9:K9"/>
    <mergeCell ref="B1:C1"/>
    <mergeCell ref="E1:H1"/>
    <mergeCell ref="B2:C2"/>
    <mergeCell ref="A3:B4"/>
    <mergeCell ref="D3:F3"/>
    <mergeCell ref="G3:K3"/>
    <mergeCell ref="D4:F4"/>
    <mergeCell ref="G4:K4"/>
  </mergeCells>
  <dataValidations count="7">
    <dataValidation type="date" operator="greaterThanOrEqual" allowBlank="1" showInputMessage="1" showErrorMessage="1" sqref="G4:K4">
      <formula1>1</formula1>
    </dataValidation>
    <dataValidation type="textLength" operator="greaterThan" allowBlank="1" showInputMessage="1" showErrorMessage="1" sqref="D3:F4">
      <formula1>1</formula1>
    </dataValidation>
    <dataValidation type="whole" allowBlank="1" showInputMessage="1" showErrorMessage="1" sqref="A2">
      <formula1>1</formula1>
      <formula2>99</formula2>
    </dataValidation>
    <dataValidation type="list" allowBlank="1" showInputMessage="1" showErrorMessage="1" sqref="D2">
      <formula1>"TAS"</formula1>
    </dataValidation>
    <dataValidation type="decimal" operator="greaterThanOrEqual" allowBlank="1" showInputMessage="1" showErrorMessage="1" sqref="I68:K69 I71:K71">
      <formula1>0</formula1>
    </dataValidation>
    <dataValidation type="list" allowBlank="1" showInputMessage="1" showErrorMessage="1" sqref="J46:J48 J40:J41 J52:K54 C24:L33">
      <formula1>"Y,N"</formula1>
    </dataValidation>
    <dataValidation type="list" allowBlank="1" showInputMessage="1" showErrorMessage="1" sqref="J49 J56:K65 J42 J73">
      <formula1>"Y,N,NA"</formula1>
    </dataValidation>
  </dataValidations>
  <printOptions horizontalCentered="1"/>
  <pageMargins left="0.5" right="0.5" top="0.75" bottom="0.53" header="0.25" footer="0.25"/>
  <pageSetup scale="87" fitToHeight="0" orientation="portrait" r:id="rId2"/>
  <headerFooter>
    <oddHeader>&amp;L&amp;8Texas Department Of Aging
and Disability Services&amp;C&amp;"Arial,Bold"&amp;12TRANSITION ASSISTANCE SERVICES (TAS)
INDIVIDUAL WORKPAPER&amp;R&amp;8Form TBD
Page &amp;P</oddHeader>
  </headerFooter>
  <rowBreaks count="2" manualBreakCount="2">
    <brk id="35" max="10" man="1"/>
    <brk id="6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677874B3514409BDDEAC8FE0A737A" ma:contentTypeVersion="2" ma:contentTypeDescription="Create a new document." ma:contentTypeScope="" ma:versionID="1f10fd494ab1716a1c8952288cc06e4c">
  <xsd:schema xmlns:xsd="http://www.w3.org/2001/XMLSchema" xmlns:xs="http://www.w3.org/2001/XMLSchema" xmlns:p="http://schemas.microsoft.com/office/2006/metadata/properties" xmlns:ns2="dc0c49df-aeb1-40b2-bf34-b2932f1e8c91" targetNamespace="http://schemas.microsoft.com/office/2006/metadata/properties" ma:root="true" ma:fieldsID="6cc89cae3a9a45b69ae85d425a4b0343" ns2:_="">
    <xsd:import namespace="dc0c49df-aeb1-40b2-bf34-b2932f1e8c9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0c49df-aeb1-40b2-bf34-b2932f1e8c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dc0c49df-aeb1-40b2-bf34-b2932f1e8c91">QU2XRS35KENR-9-1150</_dlc_DocId>
    <_dlc_DocIdUrl xmlns="dc0c49df-aeb1-40b2-bf34-b2932f1e8c91">
      <Url>https://extranet.appliedis.com/sites/Texas/DADS/MFP/_layouts/DocIdRedir.aspx?ID=QU2XRS35KENR-9-1150</Url>
      <Description>QU2XRS35KENR-9-1150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BB7EB9-E260-4A31-B8D4-93009CD06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0c49df-aeb1-40b2-bf34-b2932f1e8c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6C2C74-6164-49A8-826F-59DDCD6BEBBC}">
  <ds:schemaRefs>
    <ds:schemaRef ds:uri="http://schemas.microsoft.com/sharepoint/events"/>
  </ds:schemaRefs>
</ds:datastoreItem>
</file>

<file path=customXml/itemProps3.xml><?xml version="1.0" encoding="utf-8"?>
<ds:datastoreItem xmlns:ds="http://schemas.openxmlformats.org/officeDocument/2006/customXml" ds:itemID="{0A96D0D9-EE3E-46FB-8AA5-E729E308BC85}">
  <ds:schemaRefs>
    <ds:schemaRef ds:uri="http://purl.org/dc/elements/1.1/"/>
    <ds:schemaRef ds:uri="http://purl.org/dc/dcmitype/"/>
    <ds:schemaRef ds:uri="http://schemas.microsoft.com/office/2006/documentManagement/types"/>
    <ds:schemaRef ds:uri="dc0c49df-aeb1-40b2-bf34-b2932f1e8c9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D83EBD22-90BE-4467-80DE-ED530CC1C3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1154</vt:i4>
      </vt:variant>
    </vt:vector>
  </HeadingPairs>
  <TitlesOfParts>
    <vt:vector size="1191" baseType="lpstr">
      <vt:lpstr>Data</vt:lpstr>
      <vt:lpstr>Monitoring Workbook</vt:lpstr>
      <vt:lpstr>IWP01</vt:lpstr>
      <vt:lpstr>IWP02</vt:lpstr>
      <vt:lpstr>IWP03</vt:lpstr>
      <vt:lpstr>IWP04</vt:lpstr>
      <vt:lpstr>IWP05</vt:lpstr>
      <vt:lpstr>IWP06</vt:lpstr>
      <vt:lpstr>IWP07</vt:lpstr>
      <vt:lpstr>IWP08</vt:lpstr>
      <vt:lpstr>IWP09</vt:lpstr>
      <vt:lpstr>IWP10</vt:lpstr>
      <vt:lpstr>IWP11</vt:lpstr>
      <vt:lpstr>IWP12</vt:lpstr>
      <vt:lpstr>IWP13</vt:lpstr>
      <vt:lpstr>IWP14</vt:lpstr>
      <vt:lpstr>IWP15</vt:lpstr>
      <vt:lpstr>IWP16</vt:lpstr>
      <vt:lpstr>IWP17</vt:lpstr>
      <vt:lpstr>IWP18</vt:lpstr>
      <vt:lpstr>IWP19</vt:lpstr>
      <vt:lpstr>IWP20</vt:lpstr>
      <vt:lpstr>IWP21</vt:lpstr>
      <vt:lpstr>IWP22</vt:lpstr>
      <vt:lpstr>IWP23</vt:lpstr>
      <vt:lpstr>IWP24</vt:lpstr>
      <vt:lpstr>IWP25</vt:lpstr>
      <vt:lpstr>IWP26</vt:lpstr>
      <vt:lpstr>IWP27</vt:lpstr>
      <vt:lpstr>IWP28</vt:lpstr>
      <vt:lpstr>IWP29</vt:lpstr>
      <vt:lpstr>IWP30</vt:lpstr>
      <vt:lpstr>Compliance Summary (Print)</vt:lpstr>
      <vt:lpstr>Demand for Payment (Print)</vt:lpstr>
      <vt:lpstr>Employee Req. Table (Print)</vt:lpstr>
      <vt:lpstr>Samples (Print)</vt:lpstr>
      <vt:lpstr>Notes (Print)</vt:lpstr>
      <vt:lpstr>Amount_Dud_DADS_Total</vt:lpstr>
      <vt:lpstr>'IWP01'!ClientFirstName</vt:lpstr>
      <vt:lpstr>'IWP02'!ClientFirstName</vt:lpstr>
      <vt:lpstr>'IWP03'!ClientFirstName</vt:lpstr>
      <vt:lpstr>'IWP04'!ClientFirstName</vt:lpstr>
      <vt:lpstr>'IWP05'!ClientFirstName</vt:lpstr>
      <vt:lpstr>'IWP06'!ClientFirstName</vt:lpstr>
      <vt:lpstr>'IWP07'!ClientFirstName</vt:lpstr>
      <vt:lpstr>'IWP08'!ClientFirstName</vt:lpstr>
      <vt:lpstr>'IWP09'!ClientFirstName</vt:lpstr>
      <vt:lpstr>'IWP10'!ClientFirstName</vt:lpstr>
      <vt:lpstr>'IWP11'!ClientFirstName</vt:lpstr>
      <vt:lpstr>'IWP12'!ClientFirstName</vt:lpstr>
      <vt:lpstr>'IWP13'!ClientFirstName</vt:lpstr>
      <vt:lpstr>'IWP14'!ClientFirstName</vt:lpstr>
      <vt:lpstr>'IWP15'!ClientFirstName</vt:lpstr>
      <vt:lpstr>'IWP16'!ClientFirstName</vt:lpstr>
      <vt:lpstr>'IWP17'!ClientFirstName</vt:lpstr>
      <vt:lpstr>'IWP18'!ClientFirstName</vt:lpstr>
      <vt:lpstr>'IWP19'!ClientFirstName</vt:lpstr>
      <vt:lpstr>'IWP20'!ClientFirstName</vt:lpstr>
      <vt:lpstr>'IWP21'!ClientFirstName</vt:lpstr>
      <vt:lpstr>'IWP22'!ClientFirstName</vt:lpstr>
      <vt:lpstr>'IWP23'!ClientFirstName</vt:lpstr>
      <vt:lpstr>'IWP24'!ClientFirstName</vt:lpstr>
      <vt:lpstr>'IWP25'!ClientFirstName</vt:lpstr>
      <vt:lpstr>'IWP26'!ClientFirstName</vt:lpstr>
      <vt:lpstr>'IWP27'!ClientFirstName</vt:lpstr>
      <vt:lpstr>'IWP28'!ClientFirstName</vt:lpstr>
      <vt:lpstr>'IWP29'!ClientFirstName</vt:lpstr>
      <vt:lpstr>'IWP30'!ClientFirstName</vt:lpstr>
      <vt:lpstr>'IWP01'!ClientID</vt:lpstr>
      <vt:lpstr>'IWP02'!ClientID</vt:lpstr>
      <vt:lpstr>'IWP03'!ClientID</vt:lpstr>
      <vt:lpstr>'IWP04'!ClientID</vt:lpstr>
      <vt:lpstr>'IWP05'!ClientID</vt:lpstr>
      <vt:lpstr>'IWP06'!ClientID</vt:lpstr>
      <vt:lpstr>'IWP07'!ClientID</vt:lpstr>
      <vt:lpstr>'IWP08'!ClientID</vt:lpstr>
      <vt:lpstr>'IWP09'!ClientID</vt:lpstr>
      <vt:lpstr>'IWP10'!ClientID</vt:lpstr>
      <vt:lpstr>'IWP11'!ClientID</vt:lpstr>
      <vt:lpstr>'IWP12'!ClientID</vt:lpstr>
      <vt:lpstr>'IWP13'!ClientID</vt:lpstr>
      <vt:lpstr>'IWP14'!ClientID</vt:lpstr>
      <vt:lpstr>'IWP15'!ClientID</vt:lpstr>
      <vt:lpstr>'IWP16'!ClientID</vt:lpstr>
      <vt:lpstr>'IWP17'!ClientID</vt:lpstr>
      <vt:lpstr>'IWP18'!ClientID</vt:lpstr>
      <vt:lpstr>'IWP19'!ClientID</vt:lpstr>
      <vt:lpstr>'IWP20'!ClientID</vt:lpstr>
      <vt:lpstr>'IWP21'!ClientID</vt:lpstr>
      <vt:lpstr>'IWP22'!ClientID</vt:lpstr>
      <vt:lpstr>'IWP23'!ClientID</vt:lpstr>
      <vt:lpstr>'IWP24'!ClientID</vt:lpstr>
      <vt:lpstr>'IWP25'!ClientID</vt:lpstr>
      <vt:lpstr>'IWP26'!ClientID</vt:lpstr>
      <vt:lpstr>'IWP27'!ClientID</vt:lpstr>
      <vt:lpstr>'IWP28'!ClientID</vt:lpstr>
      <vt:lpstr>'IWP29'!ClientID</vt:lpstr>
      <vt:lpstr>'IWP30'!ClientID</vt:lpstr>
      <vt:lpstr>'IWP01'!ClientLastName</vt:lpstr>
      <vt:lpstr>'IWP02'!ClientLastName</vt:lpstr>
      <vt:lpstr>'IWP03'!ClientLastName</vt:lpstr>
      <vt:lpstr>'IWP04'!ClientLastName</vt:lpstr>
      <vt:lpstr>'IWP05'!ClientLastName</vt:lpstr>
      <vt:lpstr>'IWP06'!ClientLastName</vt:lpstr>
      <vt:lpstr>'IWP07'!ClientLastName</vt:lpstr>
      <vt:lpstr>'IWP08'!ClientLastName</vt:lpstr>
      <vt:lpstr>'IWP09'!ClientLastName</vt:lpstr>
      <vt:lpstr>'IWP10'!ClientLastName</vt:lpstr>
      <vt:lpstr>'IWP11'!ClientLastName</vt:lpstr>
      <vt:lpstr>'IWP12'!ClientLastName</vt:lpstr>
      <vt:lpstr>'IWP13'!ClientLastName</vt:lpstr>
      <vt:lpstr>'IWP14'!ClientLastName</vt:lpstr>
      <vt:lpstr>'IWP15'!ClientLastName</vt:lpstr>
      <vt:lpstr>'IWP16'!ClientLastName</vt:lpstr>
      <vt:lpstr>'IWP17'!ClientLastName</vt:lpstr>
      <vt:lpstr>'IWP18'!ClientLastName</vt:lpstr>
      <vt:lpstr>'IWP19'!ClientLastName</vt:lpstr>
      <vt:lpstr>'IWP20'!ClientLastName</vt:lpstr>
      <vt:lpstr>'IWP21'!ClientLastName</vt:lpstr>
      <vt:lpstr>'IWP22'!ClientLastName</vt:lpstr>
      <vt:lpstr>'IWP23'!ClientLastName</vt:lpstr>
      <vt:lpstr>'IWP24'!ClientLastName</vt:lpstr>
      <vt:lpstr>'IWP25'!ClientLastName</vt:lpstr>
      <vt:lpstr>'IWP26'!ClientLastName</vt:lpstr>
      <vt:lpstr>'IWP27'!ClientLastName</vt:lpstr>
      <vt:lpstr>'IWP28'!ClientLastName</vt:lpstr>
      <vt:lpstr>'IWP29'!ClientLastName</vt:lpstr>
      <vt:lpstr>'IWP30'!ClientLastName</vt:lpstr>
      <vt:lpstr>'IWP01'!CompletedByFirstName</vt:lpstr>
      <vt:lpstr>'IWP02'!CompletedByFirstName</vt:lpstr>
      <vt:lpstr>'IWP03'!CompletedByFirstName</vt:lpstr>
      <vt:lpstr>'IWP04'!CompletedByFirstName</vt:lpstr>
      <vt:lpstr>'IWP05'!CompletedByFirstName</vt:lpstr>
      <vt:lpstr>'IWP06'!CompletedByFirstName</vt:lpstr>
      <vt:lpstr>'IWP07'!CompletedByFirstName</vt:lpstr>
      <vt:lpstr>'IWP08'!CompletedByFirstName</vt:lpstr>
      <vt:lpstr>'IWP09'!CompletedByFirstName</vt:lpstr>
      <vt:lpstr>'IWP10'!CompletedByFirstName</vt:lpstr>
      <vt:lpstr>'IWP11'!CompletedByFirstName</vt:lpstr>
      <vt:lpstr>'IWP12'!CompletedByFirstName</vt:lpstr>
      <vt:lpstr>'IWP13'!CompletedByFirstName</vt:lpstr>
      <vt:lpstr>'IWP14'!CompletedByFirstName</vt:lpstr>
      <vt:lpstr>'IWP15'!CompletedByFirstName</vt:lpstr>
      <vt:lpstr>'IWP16'!CompletedByFirstName</vt:lpstr>
      <vt:lpstr>'IWP17'!CompletedByFirstName</vt:lpstr>
      <vt:lpstr>'IWP18'!CompletedByFirstName</vt:lpstr>
      <vt:lpstr>'IWP19'!CompletedByFirstName</vt:lpstr>
      <vt:lpstr>'IWP20'!CompletedByFirstName</vt:lpstr>
      <vt:lpstr>'IWP21'!CompletedByFirstName</vt:lpstr>
      <vt:lpstr>'IWP22'!CompletedByFirstName</vt:lpstr>
      <vt:lpstr>'IWP23'!CompletedByFirstName</vt:lpstr>
      <vt:lpstr>'IWP24'!CompletedByFirstName</vt:lpstr>
      <vt:lpstr>'IWP25'!CompletedByFirstName</vt:lpstr>
      <vt:lpstr>'IWP26'!CompletedByFirstName</vt:lpstr>
      <vt:lpstr>'IWP27'!CompletedByFirstName</vt:lpstr>
      <vt:lpstr>'IWP28'!CompletedByFirstName</vt:lpstr>
      <vt:lpstr>'IWP29'!CompletedByFirstName</vt:lpstr>
      <vt:lpstr>'IWP30'!CompletedByFirstName</vt:lpstr>
      <vt:lpstr>CompletedByFirstName</vt:lpstr>
      <vt:lpstr>'IWP01'!CompletedByLastName</vt:lpstr>
      <vt:lpstr>'IWP02'!CompletedByLastName</vt:lpstr>
      <vt:lpstr>'IWP03'!CompletedByLastName</vt:lpstr>
      <vt:lpstr>'IWP04'!CompletedByLastName</vt:lpstr>
      <vt:lpstr>'IWP05'!CompletedByLastName</vt:lpstr>
      <vt:lpstr>'IWP06'!CompletedByLastName</vt:lpstr>
      <vt:lpstr>'IWP07'!CompletedByLastName</vt:lpstr>
      <vt:lpstr>'IWP08'!CompletedByLastName</vt:lpstr>
      <vt:lpstr>'IWP09'!CompletedByLastName</vt:lpstr>
      <vt:lpstr>'IWP10'!CompletedByLastName</vt:lpstr>
      <vt:lpstr>'IWP11'!CompletedByLastName</vt:lpstr>
      <vt:lpstr>'IWP12'!CompletedByLastName</vt:lpstr>
      <vt:lpstr>'IWP13'!CompletedByLastName</vt:lpstr>
      <vt:lpstr>'IWP14'!CompletedByLastName</vt:lpstr>
      <vt:lpstr>'IWP15'!CompletedByLastName</vt:lpstr>
      <vt:lpstr>'IWP16'!CompletedByLastName</vt:lpstr>
      <vt:lpstr>'IWP17'!CompletedByLastName</vt:lpstr>
      <vt:lpstr>'IWP18'!CompletedByLastName</vt:lpstr>
      <vt:lpstr>'IWP19'!CompletedByLastName</vt:lpstr>
      <vt:lpstr>'IWP20'!CompletedByLastName</vt:lpstr>
      <vt:lpstr>'IWP21'!CompletedByLastName</vt:lpstr>
      <vt:lpstr>'IWP22'!CompletedByLastName</vt:lpstr>
      <vt:lpstr>'IWP23'!CompletedByLastName</vt:lpstr>
      <vt:lpstr>'IWP24'!CompletedByLastName</vt:lpstr>
      <vt:lpstr>'IWP25'!CompletedByLastName</vt:lpstr>
      <vt:lpstr>'IWP26'!CompletedByLastName</vt:lpstr>
      <vt:lpstr>'IWP27'!CompletedByLastName</vt:lpstr>
      <vt:lpstr>'IWP28'!CompletedByLastName</vt:lpstr>
      <vt:lpstr>'IWP29'!CompletedByLastName</vt:lpstr>
      <vt:lpstr>'IWP30'!CompletedByLastName</vt:lpstr>
      <vt:lpstr>CompletedByLastName</vt:lpstr>
      <vt:lpstr>'IWP01'!ContractNumber</vt:lpstr>
      <vt:lpstr>'IWP02'!ContractNumber</vt:lpstr>
      <vt:lpstr>'IWP03'!ContractNumber</vt:lpstr>
      <vt:lpstr>'IWP04'!ContractNumber</vt:lpstr>
      <vt:lpstr>'IWP05'!ContractNumber</vt:lpstr>
      <vt:lpstr>'IWP06'!ContractNumber</vt:lpstr>
      <vt:lpstr>'IWP07'!ContractNumber</vt:lpstr>
      <vt:lpstr>'IWP08'!ContractNumber</vt:lpstr>
      <vt:lpstr>'IWP09'!ContractNumber</vt:lpstr>
      <vt:lpstr>'IWP10'!ContractNumber</vt:lpstr>
      <vt:lpstr>'IWP11'!ContractNumber</vt:lpstr>
      <vt:lpstr>'IWP12'!ContractNumber</vt:lpstr>
      <vt:lpstr>'IWP13'!ContractNumber</vt:lpstr>
      <vt:lpstr>'IWP14'!ContractNumber</vt:lpstr>
      <vt:lpstr>'IWP15'!ContractNumber</vt:lpstr>
      <vt:lpstr>'IWP16'!ContractNumber</vt:lpstr>
      <vt:lpstr>'IWP17'!ContractNumber</vt:lpstr>
      <vt:lpstr>'IWP18'!ContractNumber</vt:lpstr>
      <vt:lpstr>'IWP19'!ContractNumber</vt:lpstr>
      <vt:lpstr>'IWP20'!ContractNumber</vt:lpstr>
      <vt:lpstr>'IWP21'!ContractNumber</vt:lpstr>
      <vt:lpstr>'IWP22'!ContractNumber</vt:lpstr>
      <vt:lpstr>'IWP23'!ContractNumber</vt:lpstr>
      <vt:lpstr>'IWP24'!ContractNumber</vt:lpstr>
      <vt:lpstr>'IWP25'!ContractNumber</vt:lpstr>
      <vt:lpstr>'IWP26'!ContractNumber</vt:lpstr>
      <vt:lpstr>'IWP27'!ContractNumber</vt:lpstr>
      <vt:lpstr>'IWP28'!ContractNumber</vt:lpstr>
      <vt:lpstr>'IWP29'!ContractNumber</vt:lpstr>
      <vt:lpstr>'IWP30'!ContractNumber</vt:lpstr>
      <vt:lpstr>Data!ContractNumbers</vt:lpstr>
      <vt:lpstr>'IWP01'!ContractType</vt:lpstr>
      <vt:lpstr>'IWP02'!ContractType</vt:lpstr>
      <vt:lpstr>'IWP03'!ContractType</vt:lpstr>
      <vt:lpstr>'IWP04'!ContractType</vt:lpstr>
      <vt:lpstr>'IWP05'!ContractType</vt:lpstr>
      <vt:lpstr>'IWP06'!ContractType</vt:lpstr>
      <vt:lpstr>'IWP07'!ContractType</vt:lpstr>
      <vt:lpstr>'IWP08'!ContractType</vt:lpstr>
      <vt:lpstr>'IWP09'!ContractType</vt:lpstr>
      <vt:lpstr>'IWP10'!ContractType</vt:lpstr>
      <vt:lpstr>'IWP11'!ContractType</vt:lpstr>
      <vt:lpstr>'IWP12'!ContractType</vt:lpstr>
      <vt:lpstr>'IWP13'!ContractType</vt:lpstr>
      <vt:lpstr>'IWP14'!ContractType</vt:lpstr>
      <vt:lpstr>'IWP15'!ContractType</vt:lpstr>
      <vt:lpstr>'IWP16'!ContractType</vt:lpstr>
      <vt:lpstr>'IWP17'!ContractType</vt:lpstr>
      <vt:lpstr>'IWP18'!ContractType</vt:lpstr>
      <vt:lpstr>'IWP19'!ContractType</vt:lpstr>
      <vt:lpstr>'IWP20'!ContractType</vt:lpstr>
      <vt:lpstr>'IWP21'!ContractType</vt:lpstr>
      <vt:lpstr>'IWP22'!ContractType</vt:lpstr>
      <vt:lpstr>'IWP23'!ContractType</vt:lpstr>
      <vt:lpstr>'IWP24'!ContractType</vt:lpstr>
      <vt:lpstr>'IWP25'!ContractType</vt:lpstr>
      <vt:lpstr>'IWP26'!ContractType</vt:lpstr>
      <vt:lpstr>'IWP27'!ContractType</vt:lpstr>
      <vt:lpstr>'IWP28'!ContractType</vt:lpstr>
      <vt:lpstr>'IWP29'!ContractType</vt:lpstr>
      <vt:lpstr>'IWP30'!ContractType</vt:lpstr>
      <vt:lpstr>'IWP01'!DateCompleted</vt:lpstr>
      <vt:lpstr>'IWP02'!DateCompleted</vt:lpstr>
      <vt:lpstr>'IWP03'!DateCompleted</vt:lpstr>
      <vt:lpstr>'IWP04'!DateCompleted</vt:lpstr>
      <vt:lpstr>'IWP05'!DateCompleted</vt:lpstr>
      <vt:lpstr>'IWP06'!DateCompleted</vt:lpstr>
      <vt:lpstr>'IWP07'!DateCompleted</vt:lpstr>
      <vt:lpstr>'IWP08'!DateCompleted</vt:lpstr>
      <vt:lpstr>'IWP09'!DateCompleted</vt:lpstr>
      <vt:lpstr>'IWP10'!DateCompleted</vt:lpstr>
      <vt:lpstr>'IWP11'!DateCompleted</vt:lpstr>
      <vt:lpstr>'IWP12'!DateCompleted</vt:lpstr>
      <vt:lpstr>'IWP13'!DateCompleted</vt:lpstr>
      <vt:lpstr>'IWP14'!DateCompleted</vt:lpstr>
      <vt:lpstr>'IWP15'!DateCompleted</vt:lpstr>
      <vt:lpstr>'IWP16'!DateCompleted</vt:lpstr>
      <vt:lpstr>'IWP17'!DateCompleted</vt:lpstr>
      <vt:lpstr>'IWP18'!DateCompleted</vt:lpstr>
      <vt:lpstr>'IWP19'!DateCompleted</vt:lpstr>
      <vt:lpstr>'IWP20'!DateCompleted</vt:lpstr>
      <vt:lpstr>'IWP21'!DateCompleted</vt:lpstr>
      <vt:lpstr>'IWP22'!DateCompleted</vt:lpstr>
      <vt:lpstr>'IWP23'!DateCompleted</vt:lpstr>
      <vt:lpstr>'IWP24'!DateCompleted</vt:lpstr>
      <vt:lpstr>'IWP25'!DateCompleted</vt:lpstr>
      <vt:lpstr>'IWP26'!DateCompleted</vt:lpstr>
      <vt:lpstr>'IWP27'!DateCompleted</vt:lpstr>
      <vt:lpstr>'IWP28'!DateCompleted</vt:lpstr>
      <vt:lpstr>'IWP29'!DateCompleted</vt:lpstr>
      <vt:lpstr>'IWP30'!DateCompleted</vt:lpstr>
      <vt:lpstr>DateOfEntrance</vt:lpstr>
      <vt:lpstr>DateOfExit</vt:lpstr>
      <vt:lpstr>DateOfMonitoringPeriodBegin</vt:lpstr>
      <vt:lpstr>DateOfMonitoringPeriodEnd</vt:lpstr>
      <vt:lpstr>'IWP01'!DateOfReviewBegin</vt:lpstr>
      <vt:lpstr>'IWP02'!DateOfReviewBegin</vt:lpstr>
      <vt:lpstr>'IWP03'!DateOfReviewBegin</vt:lpstr>
      <vt:lpstr>'IWP04'!DateOfReviewBegin</vt:lpstr>
      <vt:lpstr>'IWP05'!DateOfReviewBegin</vt:lpstr>
      <vt:lpstr>'IWP06'!DateOfReviewBegin</vt:lpstr>
      <vt:lpstr>'IWP07'!DateOfReviewBegin</vt:lpstr>
      <vt:lpstr>'IWP08'!DateOfReviewBegin</vt:lpstr>
      <vt:lpstr>'IWP09'!DateOfReviewBegin</vt:lpstr>
      <vt:lpstr>'IWP10'!DateOfReviewBegin</vt:lpstr>
      <vt:lpstr>'IWP11'!DateOfReviewBegin</vt:lpstr>
      <vt:lpstr>'IWP12'!DateOfReviewBegin</vt:lpstr>
      <vt:lpstr>'IWP13'!DateOfReviewBegin</vt:lpstr>
      <vt:lpstr>'IWP14'!DateOfReviewBegin</vt:lpstr>
      <vt:lpstr>'IWP15'!DateOfReviewBegin</vt:lpstr>
      <vt:lpstr>'IWP16'!DateOfReviewBegin</vt:lpstr>
      <vt:lpstr>'IWP17'!DateOfReviewBegin</vt:lpstr>
      <vt:lpstr>'IWP18'!DateOfReviewBegin</vt:lpstr>
      <vt:lpstr>'IWP19'!DateOfReviewBegin</vt:lpstr>
      <vt:lpstr>'IWP20'!DateOfReviewBegin</vt:lpstr>
      <vt:lpstr>'IWP21'!DateOfReviewBegin</vt:lpstr>
      <vt:lpstr>'IWP22'!DateOfReviewBegin</vt:lpstr>
      <vt:lpstr>'IWP23'!DateOfReviewBegin</vt:lpstr>
      <vt:lpstr>'IWP24'!DateOfReviewBegin</vt:lpstr>
      <vt:lpstr>'IWP25'!DateOfReviewBegin</vt:lpstr>
      <vt:lpstr>'IWP26'!DateOfReviewBegin</vt:lpstr>
      <vt:lpstr>'IWP27'!DateOfReviewBegin</vt:lpstr>
      <vt:lpstr>'IWP28'!DateOfReviewBegin</vt:lpstr>
      <vt:lpstr>'IWP29'!DateOfReviewBegin</vt:lpstr>
      <vt:lpstr>'IWP30'!DateOfReviewBegin</vt:lpstr>
      <vt:lpstr>'IWP01'!DateOfReviewEnd</vt:lpstr>
      <vt:lpstr>'IWP02'!DateOfReviewEnd</vt:lpstr>
      <vt:lpstr>'IWP03'!DateOfReviewEnd</vt:lpstr>
      <vt:lpstr>'IWP04'!DateOfReviewEnd</vt:lpstr>
      <vt:lpstr>'IWP05'!DateOfReviewEnd</vt:lpstr>
      <vt:lpstr>'IWP06'!DateOfReviewEnd</vt:lpstr>
      <vt:lpstr>'IWP07'!DateOfReviewEnd</vt:lpstr>
      <vt:lpstr>'IWP08'!DateOfReviewEnd</vt:lpstr>
      <vt:lpstr>'IWP09'!DateOfReviewEnd</vt:lpstr>
      <vt:lpstr>'IWP10'!DateOfReviewEnd</vt:lpstr>
      <vt:lpstr>'IWP11'!DateOfReviewEnd</vt:lpstr>
      <vt:lpstr>'IWP12'!DateOfReviewEnd</vt:lpstr>
      <vt:lpstr>'IWP13'!DateOfReviewEnd</vt:lpstr>
      <vt:lpstr>'IWP14'!DateOfReviewEnd</vt:lpstr>
      <vt:lpstr>'IWP15'!DateOfReviewEnd</vt:lpstr>
      <vt:lpstr>'IWP16'!DateOfReviewEnd</vt:lpstr>
      <vt:lpstr>'IWP17'!DateOfReviewEnd</vt:lpstr>
      <vt:lpstr>'IWP18'!DateOfReviewEnd</vt:lpstr>
      <vt:lpstr>'IWP19'!DateOfReviewEnd</vt:lpstr>
      <vt:lpstr>'IWP20'!DateOfReviewEnd</vt:lpstr>
      <vt:lpstr>'IWP21'!DateOfReviewEnd</vt:lpstr>
      <vt:lpstr>'IWP22'!DateOfReviewEnd</vt:lpstr>
      <vt:lpstr>'IWP23'!DateOfReviewEnd</vt:lpstr>
      <vt:lpstr>'IWP24'!DateOfReviewEnd</vt:lpstr>
      <vt:lpstr>'IWP25'!DateOfReviewEnd</vt:lpstr>
      <vt:lpstr>'IWP26'!DateOfReviewEnd</vt:lpstr>
      <vt:lpstr>'IWP27'!DateOfReviewEnd</vt:lpstr>
      <vt:lpstr>'IWP28'!DateOfReviewEnd</vt:lpstr>
      <vt:lpstr>'IWP29'!DateOfReviewEnd</vt:lpstr>
      <vt:lpstr>'IWP30'!DateOfReviewEnd</vt:lpstr>
      <vt:lpstr>DateOfRevisedExit</vt:lpstr>
      <vt:lpstr>NameOfLegalEntity</vt:lpstr>
      <vt:lpstr>'Employee Req. Table (Print)'!Print_Area</vt:lpstr>
      <vt:lpstr>'IWP01'!Print_Area</vt:lpstr>
      <vt:lpstr>'IWP02'!Print_Area</vt:lpstr>
      <vt:lpstr>'IWP03'!Print_Area</vt:lpstr>
      <vt:lpstr>'IWP04'!Print_Area</vt:lpstr>
      <vt:lpstr>'IWP05'!Print_Area</vt:lpstr>
      <vt:lpstr>'IWP06'!Print_Area</vt:lpstr>
      <vt:lpstr>'IWP07'!Print_Area</vt:lpstr>
      <vt:lpstr>'IWP08'!Print_Area</vt:lpstr>
      <vt:lpstr>'IWP09'!Print_Area</vt:lpstr>
      <vt:lpstr>'IWP10'!Print_Area</vt:lpstr>
      <vt:lpstr>'IWP11'!Print_Area</vt:lpstr>
      <vt:lpstr>'IWP12'!Print_Area</vt:lpstr>
      <vt:lpstr>'IWP13'!Print_Area</vt:lpstr>
      <vt:lpstr>'IWP14'!Print_Area</vt:lpstr>
      <vt:lpstr>'IWP15'!Print_Area</vt:lpstr>
      <vt:lpstr>'IWP16'!Print_Area</vt:lpstr>
      <vt:lpstr>'IWP17'!Print_Area</vt:lpstr>
      <vt:lpstr>'IWP18'!Print_Area</vt:lpstr>
      <vt:lpstr>'IWP19'!Print_Area</vt:lpstr>
      <vt:lpstr>'IWP20'!Print_Area</vt:lpstr>
      <vt:lpstr>'IWP21'!Print_Area</vt:lpstr>
      <vt:lpstr>'IWP22'!Print_Area</vt:lpstr>
      <vt:lpstr>'IWP23'!Print_Area</vt:lpstr>
      <vt:lpstr>'IWP24'!Print_Area</vt:lpstr>
      <vt:lpstr>'IWP25'!Print_Area</vt:lpstr>
      <vt:lpstr>'IWP26'!Print_Area</vt:lpstr>
      <vt:lpstr>'IWP27'!Print_Area</vt:lpstr>
      <vt:lpstr>'IWP28'!Print_Area</vt:lpstr>
      <vt:lpstr>'IWP29'!Print_Area</vt:lpstr>
      <vt:lpstr>'IWP30'!Print_Area</vt:lpstr>
      <vt:lpstr>'Demand for Payment (Print)'!Print_Titles</vt:lpstr>
      <vt:lpstr>'IWP01'!Print_Titles</vt:lpstr>
      <vt:lpstr>'IWP02'!Print_Titles</vt:lpstr>
      <vt:lpstr>'IWP03'!Print_Titles</vt:lpstr>
      <vt:lpstr>'IWP04'!Print_Titles</vt:lpstr>
      <vt:lpstr>'IWP05'!Print_Titles</vt:lpstr>
      <vt:lpstr>'IWP06'!Print_Titles</vt:lpstr>
      <vt:lpstr>'IWP07'!Print_Titles</vt:lpstr>
      <vt:lpstr>'IWP08'!Print_Titles</vt:lpstr>
      <vt:lpstr>'IWP09'!Print_Titles</vt:lpstr>
      <vt:lpstr>'IWP10'!Print_Titles</vt:lpstr>
      <vt:lpstr>'IWP11'!Print_Titles</vt:lpstr>
      <vt:lpstr>'IWP12'!Print_Titles</vt:lpstr>
      <vt:lpstr>'IWP13'!Print_Titles</vt:lpstr>
      <vt:lpstr>'IWP14'!Print_Titles</vt:lpstr>
      <vt:lpstr>'IWP15'!Print_Titles</vt:lpstr>
      <vt:lpstr>'IWP16'!Print_Titles</vt:lpstr>
      <vt:lpstr>'IWP17'!Print_Titles</vt:lpstr>
      <vt:lpstr>'IWP18'!Print_Titles</vt:lpstr>
      <vt:lpstr>'IWP19'!Print_Titles</vt:lpstr>
      <vt:lpstr>'IWP20'!Print_Titles</vt:lpstr>
      <vt:lpstr>'IWP21'!Print_Titles</vt:lpstr>
      <vt:lpstr>'IWP22'!Print_Titles</vt:lpstr>
      <vt:lpstr>'IWP23'!Print_Titles</vt:lpstr>
      <vt:lpstr>'IWP24'!Print_Titles</vt:lpstr>
      <vt:lpstr>'IWP25'!Print_Titles</vt:lpstr>
      <vt:lpstr>'IWP26'!Print_Titles</vt:lpstr>
      <vt:lpstr>'IWP27'!Print_Titles</vt:lpstr>
      <vt:lpstr>'IWP28'!Print_Titles</vt:lpstr>
      <vt:lpstr>'IWP29'!Print_Titles</vt:lpstr>
      <vt:lpstr>'IWP30'!Print_Titles</vt:lpstr>
      <vt:lpstr>'Monitoring Workbook'!Print_Titles</vt:lpstr>
      <vt:lpstr>ReviewLevel</vt:lpstr>
      <vt:lpstr>ReviewType</vt:lpstr>
      <vt:lpstr>'IWP01'!SampleNumber</vt:lpstr>
      <vt:lpstr>'IWP02'!SampleNumber</vt:lpstr>
      <vt:lpstr>'IWP03'!SampleNumber</vt:lpstr>
      <vt:lpstr>'IWP04'!SampleNumber</vt:lpstr>
      <vt:lpstr>'IWP05'!SampleNumber</vt:lpstr>
      <vt:lpstr>'IWP06'!SampleNumber</vt:lpstr>
      <vt:lpstr>'IWP07'!SampleNumber</vt:lpstr>
      <vt:lpstr>'IWP08'!SampleNumber</vt:lpstr>
      <vt:lpstr>'IWP09'!SampleNumber</vt:lpstr>
      <vt:lpstr>'IWP10'!SampleNumber</vt:lpstr>
      <vt:lpstr>'IWP11'!SampleNumber</vt:lpstr>
      <vt:lpstr>'IWP12'!SampleNumber</vt:lpstr>
      <vt:lpstr>'IWP13'!SampleNumber</vt:lpstr>
      <vt:lpstr>'IWP14'!SampleNumber</vt:lpstr>
      <vt:lpstr>'IWP15'!SampleNumber</vt:lpstr>
      <vt:lpstr>'IWP16'!SampleNumber</vt:lpstr>
      <vt:lpstr>'IWP17'!SampleNumber</vt:lpstr>
      <vt:lpstr>'IWP18'!SampleNumber</vt:lpstr>
      <vt:lpstr>'IWP19'!SampleNumber</vt:lpstr>
      <vt:lpstr>'IWP20'!SampleNumber</vt:lpstr>
      <vt:lpstr>'IWP21'!SampleNumber</vt:lpstr>
      <vt:lpstr>'IWP22'!SampleNumber</vt:lpstr>
      <vt:lpstr>'IWP23'!SampleNumber</vt:lpstr>
      <vt:lpstr>'IWP24'!SampleNumber</vt:lpstr>
      <vt:lpstr>'IWP25'!SampleNumber</vt:lpstr>
      <vt:lpstr>'IWP26'!SampleNumber</vt:lpstr>
      <vt:lpstr>'IWP27'!SampleNumber</vt:lpstr>
      <vt:lpstr>'IWP28'!SampleNumber</vt:lpstr>
      <vt:lpstr>'IWP29'!SampleNumber</vt:lpstr>
      <vt:lpstr>'IWP30'!SampleNumber</vt:lpstr>
      <vt:lpstr>Data!SpreadsheetInfo</vt:lpstr>
      <vt:lpstr>Standard_I_1</vt:lpstr>
      <vt:lpstr>Standard_I_2a</vt:lpstr>
      <vt:lpstr>Standard_I_2b</vt:lpstr>
      <vt:lpstr>Standard_I_3a</vt:lpstr>
      <vt:lpstr>Standard_I_3a_Comments</vt:lpstr>
      <vt:lpstr>Standard_I_3b</vt:lpstr>
      <vt:lpstr>Standard_I_3b_Comments</vt:lpstr>
      <vt:lpstr>Standard_I_Comments</vt:lpstr>
      <vt:lpstr>'Compliance Summary (Print)'!Standard_I_Score</vt:lpstr>
      <vt:lpstr>Standard_I_Total_No</vt:lpstr>
      <vt:lpstr>Standard_I_Total_Yes</vt:lpstr>
      <vt:lpstr>Standard_II_1_Comments</vt:lpstr>
      <vt:lpstr>Standard_II_1_Number_No</vt:lpstr>
      <vt:lpstr>Standard_II_1_Number_Yes</vt:lpstr>
      <vt:lpstr>Standard_II_2_Comments</vt:lpstr>
      <vt:lpstr>Standard_II_2_Number_No</vt:lpstr>
      <vt:lpstr>Standard_II_2_Number_Yes</vt:lpstr>
      <vt:lpstr>'Compliance Summary (Print)'!Standard_II_Score</vt:lpstr>
      <vt:lpstr>Standard_II_Total_No</vt:lpstr>
      <vt:lpstr>Standard_II_Total_Yes</vt:lpstr>
      <vt:lpstr>Standard_III_1_Comments</vt:lpstr>
      <vt:lpstr>Standard_III_1_Number_No</vt:lpstr>
      <vt:lpstr>Standard_III_1_Number_Yes</vt:lpstr>
      <vt:lpstr>Standard_III_2_Comments</vt:lpstr>
      <vt:lpstr>Standard_III_2_Number_No</vt:lpstr>
      <vt:lpstr>Standard_III_2_Number_Yes</vt:lpstr>
      <vt:lpstr>Standard_III_3_Comments</vt:lpstr>
      <vt:lpstr>Standard_III_3_Number_No</vt:lpstr>
      <vt:lpstr>Standard_III_3_Number_Yes</vt:lpstr>
      <vt:lpstr>Standard_III_4_Comments</vt:lpstr>
      <vt:lpstr>Standard_III_4_Number_No</vt:lpstr>
      <vt:lpstr>Standard_III_4_Number_Yes</vt:lpstr>
      <vt:lpstr>Standard_III_5_Comments</vt:lpstr>
      <vt:lpstr>Standard_III_5_Number_No</vt:lpstr>
      <vt:lpstr>Standard_III_5_Number_Yes</vt:lpstr>
      <vt:lpstr>Standard_III_6_Comments</vt:lpstr>
      <vt:lpstr>Standard_III_6_Number_No</vt:lpstr>
      <vt:lpstr>Standard_III_6_Number_Yes</vt:lpstr>
      <vt:lpstr>'Compliance Summary (Print)'!Standard_III_Score</vt:lpstr>
      <vt:lpstr>Standard_III_Total_No</vt:lpstr>
      <vt:lpstr>Standard_III_Total_Yes</vt:lpstr>
      <vt:lpstr>Standard_IV_1_Comments</vt:lpstr>
      <vt:lpstr>'Compliance Summary (Print)'!Standard_IV_Score</vt:lpstr>
      <vt:lpstr>Standard_IV_Total_No</vt:lpstr>
      <vt:lpstr>Standard_IV_Total_Yes</vt:lpstr>
      <vt:lpstr>'IWP01'!Std2dot1</vt:lpstr>
      <vt:lpstr>'IWP02'!Std2dot1</vt:lpstr>
      <vt:lpstr>'IWP03'!Std2dot1</vt:lpstr>
      <vt:lpstr>'IWP04'!Std2dot1</vt:lpstr>
      <vt:lpstr>'IWP05'!Std2dot1</vt:lpstr>
      <vt:lpstr>'IWP06'!Std2dot1</vt:lpstr>
      <vt:lpstr>'IWP07'!Std2dot1</vt:lpstr>
      <vt:lpstr>'IWP08'!Std2dot1</vt:lpstr>
      <vt:lpstr>'IWP09'!Std2dot1</vt:lpstr>
      <vt:lpstr>'IWP10'!Std2dot1</vt:lpstr>
      <vt:lpstr>'IWP11'!Std2dot1</vt:lpstr>
      <vt:lpstr>'IWP12'!Std2dot1</vt:lpstr>
      <vt:lpstr>'IWP13'!Std2dot1</vt:lpstr>
      <vt:lpstr>'IWP14'!Std2dot1</vt:lpstr>
      <vt:lpstr>'IWP15'!Std2dot1</vt:lpstr>
      <vt:lpstr>'IWP16'!Std2dot1</vt:lpstr>
      <vt:lpstr>'IWP17'!Std2dot1</vt:lpstr>
      <vt:lpstr>'IWP18'!Std2dot1</vt:lpstr>
      <vt:lpstr>'IWP19'!Std2dot1</vt:lpstr>
      <vt:lpstr>'IWP20'!Std2dot1</vt:lpstr>
      <vt:lpstr>'IWP21'!Std2dot1</vt:lpstr>
      <vt:lpstr>'IWP22'!Std2dot1</vt:lpstr>
      <vt:lpstr>'IWP23'!Std2dot1</vt:lpstr>
      <vt:lpstr>'IWP24'!Std2dot1</vt:lpstr>
      <vt:lpstr>'IWP25'!Std2dot1</vt:lpstr>
      <vt:lpstr>'IWP26'!Std2dot1</vt:lpstr>
      <vt:lpstr>'IWP27'!Std2dot1</vt:lpstr>
      <vt:lpstr>'IWP28'!Std2dot1</vt:lpstr>
      <vt:lpstr>'IWP29'!Std2dot1</vt:lpstr>
      <vt:lpstr>'IWP30'!Std2dot1</vt:lpstr>
      <vt:lpstr>'IWP01'!Std2dot2</vt:lpstr>
      <vt:lpstr>'IWP02'!Std2dot2</vt:lpstr>
      <vt:lpstr>'IWP03'!Std2dot2</vt:lpstr>
      <vt:lpstr>'IWP04'!Std2dot2</vt:lpstr>
      <vt:lpstr>'IWP05'!Std2dot2</vt:lpstr>
      <vt:lpstr>'IWP06'!Std2dot2</vt:lpstr>
      <vt:lpstr>'IWP07'!Std2dot2</vt:lpstr>
      <vt:lpstr>'IWP08'!Std2dot2</vt:lpstr>
      <vt:lpstr>'IWP09'!Std2dot2</vt:lpstr>
      <vt:lpstr>'IWP10'!Std2dot2</vt:lpstr>
      <vt:lpstr>'IWP11'!Std2dot2</vt:lpstr>
      <vt:lpstr>'IWP12'!Std2dot2</vt:lpstr>
      <vt:lpstr>'IWP13'!Std2dot2</vt:lpstr>
      <vt:lpstr>'IWP14'!Std2dot2</vt:lpstr>
      <vt:lpstr>'IWP15'!Std2dot2</vt:lpstr>
      <vt:lpstr>'IWP16'!Std2dot2</vt:lpstr>
      <vt:lpstr>'IWP17'!Std2dot2</vt:lpstr>
      <vt:lpstr>'IWP18'!Std2dot2</vt:lpstr>
      <vt:lpstr>'IWP19'!Std2dot2</vt:lpstr>
      <vt:lpstr>'IWP20'!Std2dot2</vt:lpstr>
      <vt:lpstr>'IWP21'!Std2dot2</vt:lpstr>
      <vt:lpstr>'IWP22'!Std2dot2</vt:lpstr>
      <vt:lpstr>'IWP23'!Std2dot2</vt:lpstr>
      <vt:lpstr>'IWP24'!Std2dot2</vt:lpstr>
      <vt:lpstr>'IWP25'!Std2dot2</vt:lpstr>
      <vt:lpstr>'IWP26'!Std2dot2</vt:lpstr>
      <vt:lpstr>'IWP27'!Std2dot2</vt:lpstr>
      <vt:lpstr>'IWP28'!Std2dot2</vt:lpstr>
      <vt:lpstr>'IWP29'!Std2dot2</vt:lpstr>
      <vt:lpstr>'IWP30'!Std2dot2</vt:lpstr>
      <vt:lpstr>'IWP01'!Std2EmployeeRequirements</vt:lpstr>
      <vt:lpstr>'IWP02'!Std2EmployeeRequirements</vt:lpstr>
      <vt:lpstr>'IWP03'!Std2EmployeeRequirements</vt:lpstr>
      <vt:lpstr>'IWP04'!Std2EmployeeRequirements</vt:lpstr>
      <vt:lpstr>'IWP05'!Std2EmployeeRequirements</vt:lpstr>
      <vt:lpstr>'IWP06'!Std2EmployeeRequirements</vt:lpstr>
      <vt:lpstr>'IWP07'!Std2EmployeeRequirements</vt:lpstr>
      <vt:lpstr>'IWP08'!Std2EmployeeRequirements</vt:lpstr>
      <vt:lpstr>'IWP09'!Std2EmployeeRequirements</vt:lpstr>
      <vt:lpstr>'IWP10'!Std2EmployeeRequirements</vt:lpstr>
      <vt:lpstr>'IWP11'!Std2EmployeeRequirements</vt:lpstr>
      <vt:lpstr>'IWP12'!Std2EmployeeRequirements</vt:lpstr>
      <vt:lpstr>'IWP13'!Std2EmployeeRequirements</vt:lpstr>
      <vt:lpstr>'IWP14'!Std2EmployeeRequirements</vt:lpstr>
      <vt:lpstr>'IWP15'!Std2EmployeeRequirements</vt:lpstr>
      <vt:lpstr>'IWP16'!Std2EmployeeRequirements</vt:lpstr>
      <vt:lpstr>'IWP17'!Std2EmployeeRequirements</vt:lpstr>
      <vt:lpstr>'IWP18'!Std2EmployeeRequirements</vt:lpstr>
      <vt:lpstr>'IWP19'!Std2EmployeeRequirements</vt:lpstr>
      <vt:lpstr>'IWP20'!Std2EmployeeRequirements</vt:lpstr>
      <vt:lpstr>'IWP21'!Std2EmployeeRequirements</vt:lpstr>
      <vt:lpstr>'IWP22'!Std2EmployeeRequirements</vt:lpstr>
      <vt:lpstr>'IWP23'!Std2EmployeeRequirements</vt:lpstr>
      <vt:lpstr>'IWP24'!Std2EmployeeRequirements</vt:lpstr>
      <vt:lpstr>'IWP25'!Std2EmployeeRequirements</vt:lpstr>
      <vt:lpstr>'IWP26'!Std2EmployeeRequirements</vt:lpstr>
      <vt:lpstr>'IWP27'!Std2EmployeeRequirements</vt:lpstr>
      <vt:lpstr>'IWP28'!Std2EmployeeRequirements</vt:lpstr>
      <vt:lpstr>'IWP29'!Std2EmployeeRequirements</vt:lpstr>
      <vt:lpstr>'IWP30'!Std2EmployeeRequirements</vt:lpstr>
      <vt:lpstr>'IWP01'!Std3dot1</vt:lpstr>
      <vt:lpstr>'IWP02'!Std3dot1</vt:lpstr>
      <vt:lpstr>'IWP03'!Std3dot1</vt:lpstr>
      <vt:lpstr>'IWP04'!Std3dot1</vt:lpstr>
      <vt:lpstr>'IWP05'!Std3dot1</vt:lpstr>
      <vt:lpstr>'IWP06'!Std3dot1</vt:lpstr>
      <vt:lpstr>'IWP07'!Std3dot1</vt:lpstr>
      <vt:lpstr>'IWP08'!Std3dot1</vt:lpstr>
      <vt:lpstr>'IWP09'!Std3dot1</vt:lpstr>
      <vt:lpstr>'IWP10'!Std3dot1</vt:lpstr>
      <vt:lpstr>'IWP11'!Std3dot1</vt:lpstr>
      <vt:lpstr>'IWP12'!Std3dot1</vt:lpstr>
      <vt:lpstr>'IWP13'!Std3dot1</vt:lpstr>
      <vt:lpstr>'IWP14'!Std3dot1</vt:lpstr>
      <vt:lpstr>'IWP15'!Std3dot1</vt:lpstr>
      <vt:lpstr>'IWP16'!Std3dot1</vt:lpstr>
      <vt:lpstr>'IWP17'!Std3dot1</vt:lpstr>
      <vt:lpstr>'IWP18'!Std3dot1</vt:lpstr>
      <vt:lpstr>'IWP19'!Std3dot1</vt:lpstr>
      <vt:lpstr>'IWP20'!Std3dot1</vt:lpstr>
      <vt:lpstr>'IWP21'!Std3dot1</vt:lpstr>
      <vt:lpstr>'IWP22'!Std3dot1</vt:lpstr>
      <vt:lpstr>'IWP23'!Std3dot1</vt:lpstr>
      <vt:lpstr>'IWP24'!Std3dot1</vt:lpstr>
      <vt:lpstr>'IWP25'!Std3dot1</vt:lpstr>
      <vt:lpstr>'IWP26'!Std3dot1</vt:lpstr>
      <vt:lpstr>'IWP27'!Std3dot1</vt:lpstr>
      <vt:lpstr>'IWP28'!Std3dot1</vt:lpstr>
      <vt:lpstr>'IWP29'!Std3dot1</vt:lpstr>
      <vt:lpstr>'IWP30'!Std3dot1</vt:lpstr>
      <vt:lpstr>'Demand for Payment (Print)'!Std3dot1a</vt:lpstr>
      <vt:lpstr>'IWP01'!Std3dot1a</vt:lpstr>
      <vt:lpstr>'IWP02'!Std3dot1a</vt:lpstr>
      <vt:lpstr>'IWP03'!Std3dot1a</vt:lpstr>
      <vt:lpstr>'IWP04'!Std3dot1a</vt:lpstr>
      <vt:lpstr>'IWP05'!Std3dot1a</vt:lpstr>
      <vt:lpstr>'IWP06'!Std3dot1a</vt:lpstr>
      <vt:lpstr>'IWP07'!Std3dot1a</vt:lpstr>
      <vt:lpstr>'IWP08'!Std3dot1a</vt:lpstr>
      <vt:lpstr>'IWP09'!Std3dot1a</vt:lpstr>
      <vt:lpstr>'IWP10'!Std3dot1a</vt:lpstr>
      <vt:lpstr>'IWP11'!Std3dot1a</vt:lpstr>
      <vt:lpstr>'IWP12'!Std3dot1a</vt:lpstr>
      <vt:lpstr>'IWP13'!Std3dot1a</vt:lpstr>
      <vt:lpstr>'IWP14'!Std3dot1a</vt:lpstr>
      <vt:lpstr>'IWP15'!Std3dot1a</vt:lpstr>
      <vt:lpstr>'IWP16'!Std3dot1a</vt:lpstr>
      <vt:lpstr>'IWP17'!Std3dot1a</vt:lpstr>
      <vt:lpstr>'IWP18'!Std3dot1a</vt:lpstr>
      <vt:lpstr>'IWP19'!Std3dot1a</vt:lpstr>
      <vt:lpstr>'IWP20'!Std3dot1a</vt:lpstr>
      <vt:lpstr>'IWP21'!Std3dot1a</vt:lpstr>
      <vt:lpstr>'IWP22'!Std3dot1a</vt:lpstr>
      <vt:lpstr>'IWP23'!Std3dot1a</vt:lpstr>
      <vt:lpstr>'IWP24'!Std3dot1a</vt:lpstr>
      <vt:lpstr>'IWP25'!Std3dot1a</vt:lpstr>
      <vt:lpstr>'IWP26'!Std3dot1a</vt:lpstr>
      <vt:lpstr>'IWP27'!Std3dot1a</vt:lpstr>
      <vt:lpstr>'IWP28'!Std3dot1a</vt:lpstr>
      <vt:lpstr>'IWP29'!Std3dot1a</vt:lpstr>
      <vt:lpstr>'IWP30'!Std3dot1a</vt:lpstr>
      <vt:lpstr>'IWP01'!Std3dot1b</vt:lpstr>
      <vt:lpstr>'IWP02'!Std3dot1b</vt:lpstr>
      <vt:lpstr>'IWP03'!Std3dot1b</vt:lpstr>
      <vt:lpstr>'IWP04'!Std3dot1b</vt:lpstr>
      <vt:lpstr>'IWP05'!Std3dot1b</vt:lpstr>
      <vt:lpstr>'IWP06'!Std3dot1b</vt:lpstr>
      <vt:lpstr>'IWP07'!Std3dot1b</vt:lpstr>
      <vt:lpstr>'IWP08'!Std3dot1b</vt:lpstr>
      <vt:lpstr>'IWP09'!Std3dot1b</vt:lpstr>
      <vt:lpstr>'IWP10'!Std3dot1b</vt:lpstr>
      <vt:lpstr>'IWP11'!Std3dot1b</vt:lpstr>
      <vt:lpstr>'IWP12'!Std3dot1b</vt:lpstr>
      <vt:lpstr>'IWP13'!Std3dot1b</vt:lpstr>
      <vt:lpstr>'IWP14'!Std3dot1b</vt:lpstr>
      <vt:lpstr>'IWP15'!Std3dot1b</vt:lpstr>
      <vt:lpstr>'IWP16'!Std3dot1b</vt:lpstr>
      <vt:lpstr>'IWP17'!Std3dot1b</vt:lpstr>
      <vt:lpstr>'IWP18'!Std3dot1b</vt:lpstr>
      <vt:lpstr>'IWP19'!Std3dot1b</vt:lpstr>
      <vt:lpstr>'IWP20'!Std3dot1b</vt:lpstr>
      <vt:lpstr>'IWP21'!Std3dot1b</vt:lpstr>
      <vt:lpstr>'IWP22'!Std3dot1b</vt:lpstr>
      <vt:lpstr>'IWP23'!Std3dot1b</vt:lpstr>
      <vt:lpstr>'IWP24'!Std3dot1b</vt:lpstr>
      <vt:lpstr>'IWP25'!Std3dot1b</vt:lpstr>
      <vt:lpstr>'IWP26'!Std3dot1b</vt:lpstr>
      <vt:lpstr>'IWP27'!Std3dot1b</vt:lpstr>
      <vt:lpstr>'IWP28'!Std3dot1b</vt:lpstr>
      <vt:lpstr>'IWP29'!Std3dot1b</vt:lpstr>
      <vt:lpstr>'IWP30'!Std3dot1b</vt:lpstr>
      <vt:lpstr>'IWP01'!Std3dot1c</vt:lpstr>
      <vt:lpstr>'IWP02'!Std3dot1c</vt:lpstr>
      <vt:lpstr>'IWP03'!Std3dot1c</vt:lpstr>
      <vt:lpstr>'IWP04'!Std3dot1c</vt:lpstr>
      <vt:lpstr>'IWP05'!Std3dot1c</vt:lpstr>
      <vt:lpstr>'IWP06'!Std3dot1c</vt:lpstr>
      <vt:lpstr>'IWP07'!Std3dot1c</vt:lpstr>
      <vt:lpstr>'IWP08'!Std3dot1c</vt:lpstr>
      <vt:lpstr>'IWP09'!Std3dot1c</vt:lpstr>
      <vt:lpstr>'IWP10'!Std3dot1c</vt:lpstr>
      <vt:lpstr>'IWP11'!Std3dot1c</vt:lpstr>
      <vt:lpstr>'IWP12'!Std3dot1c</vt:lpstr>
      <vt:lpstr>'IWP13'!Std3dot1c</vt:lpstr>
      <vt:lpstr>'IWP14'!Std3dot1c</vt:lpstr>
      <vt:lpstr>'IWP15'!Std3dot1c</vt:lpstr>
      <vt:lpstr>'IWP16'!Std3dot1c</vt:lpstr>
      <vt:lpstr>'IWP17'!Std3dot1c</vt:lpstr>
      <vt:lpstr>'IWP18'!Std3dot1c</vt:lpstr>
      <vt:lpstr>'IWP19'!Std3dot1c</vt:lpstr>
      <vt:lpstr>'IWP20'!Std3dot1c</vt:lpstr>
      <vt:lpstr>'IWP21'!Std3dot1c</vt:lpstr>
      <vt:lpstr>'IWP22'!Std3dot1c</vt:lpstr>
      <vt:lpstr>'IWP23'!Std3dot1c</vt:lpstr>
      <vt:lpstr>'IWP24'!Std3dot1c</vt:lpstr>
      <vt:lpstr>'IWP25'!Std3dot1c</vt:lpstr>
      <vt:lpstr>'IWP26'!Std3dot1c</vt:lpstr>
      <vt:lpstr>'IWP27'!Std3dot1c</vt:lpstr>
      <vt:lpstr>'IWP28'!Std3dot1c</vt:lpstr>
      <vt:lpstr>'IWP29'!Std3dot1c</vt:lpstr>
      <vt:lpstr>'IWP30'!Std3dot1c</vt:lpstr>
      <vt:lpstr>'IWP01'!Std3dot2</vt:lpstr>
      <vt:lpstr>'IWP02'!Std3dot2</vt:lpstr>
      <vt:lpstr>'IWP03'!Std3dot2</vt:lpstr>
      <vt:lpstr>'IWP04'!Std3dot2</vt:lpstr>
      <vt:lpstr>'IWP05'!Std3dot2</vt:lpstr>
      <vt:lpstr>'IWP06'!Std3dot2</vt:lpstr>
      <vt:lpstr>'IWP07'!Std3dot2</vt:lpstr>
      <vt:lpstr>'IWP08'!Std3dot2</vt:lpstr>
      <vt:lpstr>'IWP09'!Std3dot2</vt:lpstr>
      <vt:lpstr>'IWP10'!Std3dot2</vt:lpstr>
      <vt:lpstr>'IWP11'!Std3dot2</vt:lpstr>
      <vt:lpstr>'IWP12'!Std3dot2</vt:lpstr>
      <vt:lpstr>'IWP13'!Std3dot2</vt:lpstr>
      <vt:lpstr>'IWP14'!Std3dot2</vt:lpstr>
      <vt:lpstr>'IWP15'!Std3dot2</vt:lpstr>
      <vt:lpstr>'IWP16'!Std3dot2</vt:lpstr>
      <vt:lpstr>'IWP17'!Std3dot2</vt:lpstr>
      <vt:lpstr>'IWP18'!Std3dot2</vt:lpstr>
      <vt:lpstr>'IWP19'!Std3dot2</vt:lpstr>
      <vt:lpstr>'IWP20'!Std3dot2</vt:lpstr>
      <vt:lpstr>'IWP21'!Std3dot2</vt:lpstr>
      <vt:lpstr>'IWP22'!Std3dot2</vt:lpstr>
      <vt:lpstr>'IWP23'!Std3dot2</vt:lpstr>
      <vt:lpstr>'IWP24'!Std3dot2</vt:lpstr>
      <vt:lpstr>'IWP25'!Std3dot2</vt:lpstr>
      <vt:lpstr>'IWP26'!Std3dot2</vt:lpstr>
      <vt:lpstr>'IWP27'!Std3dot2</vt:lpstr>
      <vt:lpstr>'IWP28'!Std3dot2</vt:lpstr>
      <vt:lpstr>'IWP29'!Std3dot2</vt:lpstr>
      <vt:lpstr>'IWP30'!Std3dot2</vt:lpstr>
      <vt:lpstr>'IWP01'!Std3dot2a</vt:lpstr>
      <vt:lpstr>'IWP02'!Std3dot2a</vt:lpstr>
      <vt:lpstr>'IWP03'!Std3dot2a</vt:lpstr>
      <vt:lpstr>'IWP04'!Std3dot2a</vt:lpstr>
      <vt:lpstr>'IWP05'!Std3dot2a</vt:lpstr>
      <vt:lpstr>'IWP06'!Std3dot2a</vt:lpstr>
      <vt:lpstr>'IWP07'!Std3dot2a</vt:lpstr>
      <vt:lpstr>'IWP08'!Std3dot2a</vt:lpstr>
      <vt:lpstr>'IWP09'!Std3dot2a</vt:lpstr>
      <vt:lpstr>'IWP10'!Std3dot2a</vt:lpstr>
      <vt:lpstr>'IWP11'!Std3dot2a</vt:lpstr>
      <vt:lpstr>'IWP12'!Std3dot2a</vt:lpstr>
      <vt:lpstr>'IWP13'!Std3dot2a</vt:lpstr>
      <vt:lpstr>'IWP14'!Std3dot2a</vt:lpstr>
      <vt:lpstr>'IWP15'!Std3dot2a</vt:lpstr>
      <vt:lpstr>'IWP16'!Std3dot2a</vt:lpstr>
      <vt:lpstr>'IWP17'!Std3dot2a</vt:lpstr>
      <vt:lpstr>'IWP18'!Std3dot2a</vt:lpstr>
      <vt:lpstr>'IWP19'!Std3dot2a</vt:lpstr>
      <vt:lpstr>'IWP20'!Std3dot2a</vt:lpstr>
      <vt:lpstr>'IWP21'!Std3dot2a</vt:lpstr>
      <vt:lpstr>'IWP22'!Std3dot2a</vt:lpstr>
      <vt:lpstr>'IWP23'!Std3dot2a</vt:lpstr>
      <vt:lpstr>'IWP24'!Std3dot2a</vt:lpstr>
      <vt:lpstr>'IWP25'!Std3dot2a</vt:lpstr>
      <vt:lpstr>'IWP26'!Std3dot2a</vt:lpstr>
      <vt:lpstr>'IWP27'!Std3dot2a</vt:lpstr>
      <vt:lpstr>'IWP28'!Std3dot2a</vt:lpstr>
      <vt:lpstr>'IWP29'!Std3dot2a</vt:lpstr>
      <vt:lpstr>'IWP30'!Std3dot2a</vt:lpstr>
      <vt:lpstr>'IWP01'!Std3dot2b</vt:lpstr>
      <vt:lpstr>'IWP02'!Std3dot2b</vt:lpstr>
      <vt:lpstr>'IWP03'!Std3dot2b</vt:lpstr>
      <vt:lpstr>'IWP04'!Std3dot2b</vt:lpstr>
      <vt:lpstr>'IWP05'!Std3dot2b</vt:lpstr>
      <vt:lpstr>'IWP06'!Std3dot2b</vt:lpstr>
      <vt:lpstr>'IWP07'!Std3dot2b</vt:lpstr>
      <vt:lpstr>'IWP08'!Std3dot2b</vt:lpstr>
      <vt:lpstr>'IWP09'!Std3dot2b</vt:lpstr>
      <vt:lpstr>'IWP10'!Std3dot2b</vt:lpstr>
      <vt:lpstr>'IWP11'!Std3dot2b</vt:lpstr>
      <vt:lpstr>'IWP12'!Std3dot2b</vt:lpstr>
      <vt:lpstr>'IWP13'!Std3dot2b</vt:lpstr>
      <vt:lpstr>'IWP14'!Std3dot2b</vt:lpstr>
      <vt:lpstr>'IWP15'!Std3dot2b</vt:lpstr>
      <vt:lpstr>'IWP16'!Std3dot2b</vt:lpstr>
      <vt:lpstr>'IWP17'!Std3dot2b</vt:lpstr>
      <vt:lpstr>'IWP18'!Std3dot2b</vt:lpstr>
      <vt:lpstr>'IWP19'!Std3dot2b</vt:lpstr>
      <vt:lpstr>'IWP20'!Std3dot2b</vt:lpstr>
      <vt:lpstr>'IWP21'!Std3dot2b</vt:lpstr>
      <vt:lpstr>'IWP22'!Std3dot2b</vt:lpstr>
      <vt:lpstr>'IWP23'!Std3dot2b</vt:lpstr>
      <vt:lpstr>'IWP24'!Std3dot2b</vt:lpstr>
      <vt:lpstr>'IWP25'!Std3dot2b</vt:lpstr>
      <vt:lpstr>'IWP26'!Std3dot2b</vt:lpstr>
      <vt:lpstr>'IWP27'!Std3dot2b</vt:lpstr>
      <vt:lpstr>'IWP28'!Std3dot2b</vt:lpstr>
      <vt:lpstr>'IWP29'!Std3dot2b</vt:lpstr>
      <vt:lpstr>'IWP30'!Std3dot2b</vt:lpstr>
      <vt:lpstr>'IWP01'!Std3dot2c</vt:lpstr>
      <vt:lpstr>'IWP02'!Std3dot2c</vt:lpstr>
      <vt:lpstr>'IWP03'!Std3dot2c</vt:lpstr>
      <vt:lpstr>'IWP04'!Std3dot2c</vt:lpstr>
      <vt:lpstr>'IWP05'!Std3dot2c</vt:lpstr>
      <vt:lpstr>'IWP06'!Std3dot2c</vt:lpstr>
      <vt:lpstr>'IWP07'!Std3dot2c</vt:lpstr>
      <vt:lpstr>'IWP08'!Std3dot2c</vt:lpstr>
      <vt:lpstr>'IWP09'!Std3dot2c</vt:lpstr>
      <vt:lpstr>'IWP10'!Std3dot2c</vt:lpstr>
      <vt:lpstr>'IWP11'!Std3dot2c</vt:lpstr>
      <vt:lpstr>'IWP12'!Std3dot2c</vt:lpstr>
      <vt:lpstr>'IWP13'!Std3dot2c</vt:lpstr>
      <vt:lpstr>'IWP14'!Std3dot2c</vt:lpstr>
      <vt:lpstr>'IWP15'!Std3dot2c</vt:lpstr>
      <vt:lpstr>'IWP16'!Std3dot2c</vt:lpstr>
      <vt:lpstr>'IWP17'!Std3dot2c</vt:lpstr>
      <vt:lpstr>'IWP18'!Std3dot2c</vt:lpstr>
      <vt:lpstr>'IWP19'!Std3dot2c</vt:lpstr>
      <vt:lpstr>'IWP20'!Std3dot2c</vt:lpstr>
      <vt:lpstr>'IWP21'!Std3dot2c</vt:lpstr>
      <vt:lpstr>'IWP22'!Std3dot2c</vt:lpstr>
      <vt:lpstr>'IWP23'!Std3dot2c</vt:lpstr>
      <vt:lpstr>'IWP24'!Std3dot2c</vt:lpstr>
      <vt:lpstr>'IWP25'!Std3dot2c</vt:lpstr>
      <vt:lpstr>'IWP26'!Std3dot2c</vt:lpstr>
      <vt:lpstr>'IWP27'!Std3dot2c</vt:lpstr>
      <vt:lpstr>'IWP28'!Std3dot2c</vt:lpstr>
      <vt:lpstr>'IWP29'!Std3dot2c</vt:lpstr>
      <vt:lpstr>'IWP30'!Std3dot2c</vt:lpstr>
      <vt:lpstr>'IWP01'!Std3dot2d</vt:lpstr>
      <vt:lpstr>'IWP02'!Std3dot2d</vt:lpstr>
      <vt:lpstr>'IWP03'!Std3dot2d</vt:lpstr>
      <vt:lpstr>'IWP04'!Std3dot2d</vt:lpstr>
      <vt:lpstr>'IWP05'!Std3dot2d</vt:lpstr>
      <vt:lpstr>'IWP06'!Std3dot2d</vt:lpstr>
      <vt:lpstr>'IWP07'!Std3dot2d</vt:lpstr>
      <vt:lpstr>'IWP08'!Std3dot2d</vt:lpstr>
      <vt:lpstr>'IWP09'!Std3dot2d</vt:lpstr>
      <vt:lpstr>'IWP10'!Std3dot2d</vt:lpstr>
      <vt:lpstr>'IWP11'!Std3dot2d</vt:lpstr>
      <vt:lpstr>'IWP12'!Std3dot2d</vt:lpstr>
      <vt:lpstr>'IWP13'!Std3dot2d</vt:lpstr>
      <vt:lpstr>'IWP14'!Std3dot2d</vt:lpstr>
      <vt:lpstr>'IWP15'!Std3dot2d</vt:lpstr>
      <vt:lpstr>'IWP16'!Std3dot2d</vt:lpstr>
      <vt:lpstr>'IWP17'!Std3dot2d</vt:lpstr>
      <vt:lpstr>'IWP18'!Std3dot2d</vt:lpstr>
      <vt:lpstr>'IWP19'!Std3dot2d</vt:lpstr>
      <vt:lpstr>'IWP20'!Std3dot2d</vt:lpstr>
      <vt:lpstr>'IWP21'!Std3dot2d</vt:lpstr>
      <vt:lpstr>'IWP22'!Std3dot2d</vt:lpstr>
      <vt:lpstr>'IWP23'!Std3dot2d</vt:lpstr>
      <vt:lpstr>'IWP24'!Std3dot2d</vt:lpstr>
      <vt:lpstr>'IWP25'!Std3dot2d</vt:lpstr>
      <vt:lpstr>'IWP26'!Std3dot2d</vt:lpstr>
      <vt:lpstr>'IWP27'!Std3dot2d</vt:lpstr>
      <vt:lpstr>'IWP28'!Std3dot2d</vt:lpstr>
      <vt:lpstr>'IWP29'!Std3dot2d</vt:lpstr>
      <vt:lpstr>'IWP30'!Std3dot2d</vt:lpstr>
      <vt:lpstr>'IWP01'!Std3dot3</vt:lpstr>
      <vt:lpstr>'IWP02'!Std3dot3</vt:lpstr>
      <vt:lpstr>'IWP03'!Std3dot3</vt:lpstr>
      <vt:lpstr>'IWP04'!Std3dot3</vt:lpstr>
      <vt:lpstr>'IWP05'!Std3dot3</vt:lpstr>
      <vt:lpstr>'IWP06'!Std3dot3</vt:lpstr>
      <vt:lpstr>'IWP07'!Std3dot3</vt:lpstr>
      <vt:lpstr>'IWP08'!Std3dot3</vt:lpstr>
      <vt:lpstr>'IWP09'!Std3dot3</vt:lpstr>
      <vt:lpstr>'IWP10'!Std3dot3</vt:lpstr>
      <vt:lpstr>'IWP11'!Std3dot3</vt:lpstr>
      <vt:lpstr>'IWP12'!Std3dot3</vt:lpstr>
      <vt:lpstr>'IWP13'!Std3dot3</vt:lpstr>
      <vt:lpstr>'IWP14'!Std3dot3</vt:lpstr>
      <vt:lpstr>'IWP15'!Std3dot3</vt:lpstr>
      <vt:lpstr>'IWP16'!Std3dot3</vt:lpstr>
      <vt:lpstr>'IWP17'!Std3dot3</vt:lpstr>
      <vt:lpstr>'IWP18'!Std3dot3</vt:lpstr>
      <vt:lpstr>'IWP19'!Std3dot3</vt:lpstr>
      <vt:lpstr>'IWP20'!Std3dot3</vt:lpstr>
      <vt:lpstr>'IWP21'!Std3dot3</vt:lpstr>
      <vt:lpstr>'IWP22'!Std3dot3</vt:lpstr>
      <vt:lpstr>'IWP23'!Std3dot3</vt:lpstr>
      <vt:lpstr>'IWP24'!Std3dot3</vt:lpstr>
      <vt:lpstr>'IWP25'!Std3dot3</vt:lpstr>
      <vt:lpstr>'IWP26'!Std3dot3</vt:lpstr>
      <vt:lpstr>'IWP27'!Std3dot3</vt:lpstr>
      <vt:lpstr>'IWP28'!Std3dot3</vt:lpstr>
      <vt:lpstr>'IWP29'!Std3dot3</vt:lpstr>
      <vt:lpstr>'IWP30'!Std3dot3</vt:lpstr>
      <vt:lpstr>'IWP01'!Std3dot4</vt:lpstr>
      <vt:lpstr>'IWP02'!Std3dot4</vt:lpstr>
      <vt:lpstr>'IWP03'!Std3dot4</vt:lpstr>
      <vt:lpstr>'IWP04'!Std3dot4</vt:lpstr>
      <vt:lpstr>'IWP05'!Std3dot4</vt:lpstr>
      <vt:lpstr>'IWP06'!Std3dot4</vt:lpstr>
      <vt:lpstr>'IWP07'!Std3dot4</vt:lpstr>
      <vt:lpstr>'IWP08'!Std3dot4</vt:lpstr>
      <vt:lpstr>'IWP09'!Std3dot4</vt:lpstr>
      <vt:lpstr>'IWP10'!Std3dot4</vt:lpstr>
      <vt:lpstr>'IWP11'!Std3dot4</vt:lpstr>
      <vt:lpstr>'IWP12'!Std3dot4</vt:lpstr>
      <vt:lpstr>'IWP13'!Std3dot4</vt:lpstr>
      <vt:lpstr>'IWP14'!Std3dot4</vt:lpstr>
      <vt:lpstr>'IWP15'!Std3dot4</vt:lpstr>
      <vt:lpstr>'IWP16'!Std3dot4</vt:lpstr>
      <vt:lpstr>'IWP17'!Std3dot4</vt:lpstr>
      <vt:lpstr>'IWP18'!Std3dot4</vt:lpstr>
      <vt:lpstr>'IWP19'!Std3dot4</vt:lpstr>
      <vt:lpstr>'IWP20'!Std3dot4</vt:lpstr>
      <vt:lpstr>'IWP21'!Std3dot4</vt:lpstr>
      <vt:lpstr>'IWP22'!Std3dot4</vt:lpstr>
      <vt:lpstr>'IWP23'!Std3dot4</vt:lpstr>
      <vt:lpstr>'IWP24'!Std3dot4</vt:lpstr>
      <vt:lpstr>'IWP25'!Std3dot4</vt:lpstr>
      <vt:lpstr>'IWP26'!Std3dot4</vt:lpstr>
      <vt:lpstr>'IWP27'!Std3dot4</vt:lpstr>
      <vt:lpstr>'IWP28'!Std3dot4</vt:lpstr>
      <vt:lpstr>'IWP29'!Std3dot4</vt:lpstr>
      <vt:lpstr>'IWP30'!Std3dot4</vt:lpstr>
      <vt:lpstr>'IWP01'!Std3dot5</vt:lpstr>
      <vt:lpstr>'IWP02'!Std3dot5</vt:lpstr>
      <vt:lpstr>'IWP03'!Std3dot5</vt:lpstr>
      <vt:lpstr>'IWP04'!Std3dot5</vt:lpstr>
      <vt:lpstr>'IWP05'!Std3dot5</vt:lpstr>
      <vt:lpstr>'IWP06'!Std3dot5</vt:lpstr>
      <vt:lpstr>'IWP07'!Std3dot5</vt:lpstr>
      <vt:lpstr>'IWP08'!Std3dot5</vt:lpstr>
      <vt:lpstr>'IWP09'!Std3dot5</vt:lpstr>
      <vt:lpstr>'IWP10'!Std3dot5</vt:lpstr>
      <vt:lpstr>'IWP11'!Std3dot5</vt:lpstr>
      <vt:lpstr>'IWP12'!Std3dot5</vt:lpstr>
      <vt:lpstr>'IWP13'!Std3dot5</vt:lpstr>
      <vt:lpstr>'IWP14'!Std3dot5</vt:lpstr>
      <vt:lpstr>'IWP15'!Std3dot5</vt:lpstr>
      <vt:lpstr>'IWP16'!Std3dot5</vt:lpstr>
      <vt:lpstr>'IWP17'!Std3dot5</vt:lpstr>
      <vt:lpstr>'IWP18'!Std3dot5</vt:lpstr>
      <vt:lpstr>'IWP19'!Std3dot5</vt:lpstr>
      <vt:lpstr>'IWP20'!Std3dot5</vt:lpstr>
      <vt:lpstr>'IWP21'!Std3dot5</vt:lpstr>
      <vt:lpstr>'IWP22'!Std3dot5</vt:lpstr>
      <vt:lpstr>'IWP23'!Std3dot5</vt:lpstr>
      <vt:lpstr>'IWP24'!Std3dot5</vt:lpstr>
      <vt:lpstr>'IWP25'!Std3dot5</vt:lpstr>
      <vt:lpstr>'IWP26'!Std3dot5</vt:lpstr>
      <vt:lpstr>'IWP27'!Std3dot5</vt:lpstr>
      <vt:lpstr>'IWP28'!Std3dot5</vt:lpstr>
      <vt:lpstr>'IWP29'!Std3dot5</vt:lpstr>
      <vt:lpstr>'IWP30'!Std3dot5</vt:lpstr>
      <vt:lpstr>'IWP01'!Std3dot6</vt:lpstr>
      <vt:lpstr>'IWP02'!Std3dot6</vt:lpstr>
      <vt:lpstr>'IWP03'!Std3dot6</vt:lpstr>
      <vt:lpstr>'IWP04'!Std3dot6</vt:lpstr>
      <vt:lpstr>'IWP05'!Std3dot6</vt:lpstr>
      <vt:lpstr>'IWP06'!Std3dot6</vt:lpstr>
      <vt:lpstr>'IWP07'!Std3dot6</vt:lpstr>
      <vt:lpstr>'IWP08'!Std3dot6</vt:lpstr>
      <vt:lpstr>'IWP09'!Std3dot6</vt:lpstr>
      <vt:lpstr>'IWP10'!Std3dot6</vt:lpstr>
      <vt:lpstr>'IWP11'!Std3dot6</vt:lpstr>
      <vt:lpstr>'IWP12'!Std3dot6</vt:lpstr>
      <vt:lpstr>'IWP13'!Std3dot6</vt:lpstr>
      <vt:lpstr>'IWP14'!Std3dot6</vt:lpstr>
      <vt:lpstr>'IWP15'!Std3dot6</vt:lpstr>
      <vt:lpstr>'IWP16'!Std3dot6</vt:lpstr>
      <vt:lpstr>'IWP17'!Std3dot6</vt:lpstr>
      <vt:lpstr>'IWP18'!Std3dot6</vt:lpstr>
      <vt:lpstr>'IWP19'!Std3dot6</vt:lpstr>
      <vt:lpstr>'IWP20'!Std3dot6</vt:lpstr>
      <vt:lpstr>'IWP21'!Std3dot6</vt:lpstr>
      <vt:lpstr>'IWP22'!Std3dot6</vt:lpstr>
      <vt:lpstr>'IWP23'!Std3dot6</vt:lpstr>
      <vt:lpstr>'IWP24'!Std3dot6</vt:lpstr>
      <vt:lpstr>'IWP25'!Std3dot6</vt:lpstr>
      <vt:lpstr>'IWP26'!Std3dot6</vt:lpstr>
      <vt:lpstr>'IWP27'!Std3dot6</vt:lpstr>
      <vt:lpstr>'IWP28'!Std3dot6</vt:lpstr>
      <vt:lpstr>'IWP29'!Std3dot6</vt:lpstr>
      <vt:lpstr>'IWP30'!Std3dot6</vt:lpstr>
      <vt:lpstr>'IWP01'!Std4dot1</vt:lpstr>
      <vt:lpstr>'IWP02'!Std4dot1</vt:lpstr>
      <vt:lpstr>'IWP03'!Std4dot1</vt:lpstr>
      <vt:lpstr>'IWP04'!Std4dot1</vt:lpstr>
      <vt:lpstr>'IWP05'!Std4dot1</vt:lpstr>
      <vt:lpstr>'IWP06'!Std4dot1</vt:lpstr>
      <vt:lpstr>'IWP07'!Std4dot1</vt:lpstr>
      <vt:lpstr>'IWP08'!Std4dot1</vt:lpstr>
      <vt:lpstr>'IWP09'!Std4dot1</vt:lpstr>
      <vt:lpstr>'IWP10'!Std4dot1</vt:lpstr>
      <vt:lpstr>'IWP11'!Std4dot1</vt:lpstr>
      <vt:lpstr>'IWP12'!Std4dot1</vt:lpstr>
      <vt:lpstr>'IWP13'!Std4dot1</vt:lpstr>
      <vt:lpstr>'IWP14'!Std4dot1</vt:lpstr>
      <vt:lpstr>'IWP15'!Std4dot1</vt:lpstr>
      <vt:lpstr>'IWP16'!Std4dot1</vt:lpstr>
      <vt:lpstr>'IWP17'!Std4dot1</vt:lpstr>
      <vt:lpstr>'IWP18'!Std4dot1</vt:lpstr>
      <vt:lpstr>'IWP19'!Std4dot1</vt:lpstr>
      <vt:lpstr>'IWP20'!Std4dot1</vt:lpstr>
      <vt:lpstr>'IWP21'!Std4dot1</vt:lpstr>
      <vt:lpstr>'IWP22'!Std4dot1</vt:lpstr>
      <vt:lpstr>'IWP23'!Std4dot1</vt:lpstr>
      <vt:lpstr>'IWP24'!Std4dot1</vt:lpstr>
      <vt:lpstr>'IWP25'!Std4dot1</vt:lpstr>
      <vt:lpstr>'IWP26'!Std4dot1</vt:lpstr>
      <vt:lpstr>'IWP27'!Std4dot1</vt:lpstr>
      <vt:lpstr>'IWP28'!Std4dot1</vt:lpstr>
      <vt:lpstr>'IWP29'!Std4dot1</vt:lpstr>
      <vt:lpstr>'IWP30'!Std4dot1</vt:lpstr>
      <vt:lpstr>'IWP01'!Std4dot1a</vt:lpstr>
      <vt:lpstr>'IWP02'!Std4dot1a</vt:lpstr>
      <vt:lpstr>'IWP03'!Std4dot1a</vt:lpstr>
      <vt:lpstr>'IWP04'!Std4dot1a</vt:lpstr>
      <vt:lpstr>'IWP05'!Std4dot1a</vt:lpstr>
      <vt:lpstr>'IWP06'!Std4dot1a</vt:lpstr>
      <vt:lpstr>'IWP07'!Std4dot1a</vt:lpstr>
      <vt:lpstr>'IWP08'!Std4dot1a</vt:lpstr>
      <vt:lpstr>'IWP09'!Std4dot1a</vt:lpstr>
      <vt:lpstr>'IWP10'!Std4dot1a</vt:lpstr>
      <vt:lpstr>'IWP11'!Std4dot1a</vt:lpstr>
      <vt:lpstr>'IWP12'!Std4dot1a</vt:lpstr>
      <vt:lpstr>'IWP13'!Std4dot1a</vt:lpstr>
      <vt:lpstr>'IWP14'!Std4dot1a</vt:lpstr>
      <vt:lpstr>'IWP15'!Std4dot1a</vt:lpstr>
      <vt:lpstr>'IWP16'!Std4dot1a</vt:lpstr>
      <vt:lpstr>'IWP17'!Std4dot1a</vt:lpstr>
      <vt:lpstr>'IWP18'!Std4dot1a</vt:lpstr>
      <vt:lpstr>'IWP19'!Std4dot1a</vt:lpstr>
      <vt:lpstr>'IWP20'!Std4dot1a</vt:lpstr>
      <vt:lpstr>'IWP21'!Std4dot1a</vt:lpstr>
      <vt:lpstr>'IWP22'!Std4dot1a</vt:lpstr>
      <vt:lpstr>'IWP23'!Std4dot1a</vt:lpstr>
      <vt:lpstr>'IWP24'!Std4dot1a</vt:lpstr>
      <vt:lpstr>'IWP25'!Std4dot1a</vt:lpstr>
      <vt:lpstr>'IWP26'!Std4dot1a</vt:lpstr>
      <vt:lpstr>'IWP27'!Std4dot1a</vt:lpstr>
      <vt:lpstr>'IWP28'!Std4dot1a</vt:lpstr>
      <vt:lpstr>'IWP29'!Std4dot1a</vt:lpstr>
      <vt:lpstr>'IWP30'!Std4dot1a</vt:lpstr>
      <vt:lpstr>'IWP01'!Std4dot1b</vt:lpstr>
      <vt:lpstr>'IWP02'!Std4dot1b</vt:lpstr>
      <vt:lpstr>'IWP03'!Std4dot1b</vt:lpstr>
      <vt:lpstr>'IWP04'!Std4dot1b</vt:lpstr>
      <vt:lpstr>'IWP05'!Std4dot1b</vt:lpstr>
      <vt:lpstr>'IWP06'!Std4dot1b</vt:lpstr>
      <vt:lpstr>'IWP07'!Std4dot1b</vt:lpstr>
      <vt:lpstr>'IWP08'!Std4dot1b</vt:lpstr>
      <vt:lpstr>'IWP09'!Std4dot1b</vt:lpstr>
      <vt:lpstr>'IWP10'!Std4dot1b</vt:lpstr>
      <vt:lpstr>'IWP11'!Std4dot1b</vt:lpstr>
      <vt:lpstr>'IWP12'!Std4dot1b</vt:lpstr>
      <vt:lpstr>'IWP13'!Std4dot1b</vt:lpstr>
      <vt:lpstr>'IWP14'!Std4dot1b</vt:lpstr>
      <vt:lpstr>'IWP15'!Std4dot1b</vt:lpstr>
      <vt:lpstr>'IWP16'!Std4dot1b</vt:lpstr>
      <vt:lpstr>'IWP17'!Std4dot1b</vt:lpstr>
      <vt:lpstr>'IWP18'!Std4dot1b</vt:lpstr>
      <vt:lpstr>'IWP19'!Std4dot1b</vt:lpstr>
      <vt:lpstr>'IWP20'!Std4dot1b</vt:lpstr>
      <vt:lpstr>'IWP21'!Std4dot1b</vt:lpstr>
      <vt:lpstr>'IWP22'!Std4dot1b</vt:lpstr>
      <vt:lpstr>'IWP23'!Std4dot1b</vt:lpstr>
      <vt:lpstr>'IWP24'!Std4dot1b</vt:lpstr>
      <vt:lpstr>'IWP25'!Std4dot1b</vt:lpstr>
      <vt:lpstr>'IWP26'!Std4dot1b</vt:lpstr>
      <vt:lpstr>'IWP27'!Std4dot1b</vt:lpstr>
      <vt:lpstr>'IWP28'!Std4dot1b</vt:lpstr>
      <vt:lpstr>'IWP29'!Std4dot1b</vt:lpstr>
      <vt:lpstr>'IWP30'!Std4dot1b</vt:lpstr>
      <vt:lpstr>'IWP01'!Std4dot1c</vt:lpstr>
      <vt:lpstr>'IWP02'!Std4dot1c</vt:lpstr>
      <vt:lpstr>'IWP03'!Std4dot1c</vt:lpstr>
      <vt:lpstr>'IWP04'!Std4dot1c</vt:lpstr>
      <vt:lpstr>'IWP05'!Std4dot1c</vt:lpstr>
      <vt:lpstr>'IWP06'!Std4dot1c</vt:lpstr>
      <vt:lpstr>'IWP07'!Std4dot1c</vt:lpstr>
      <vt:lpstr>'IWP08'!Std4dot1c</vt:lpstr>
      <vt:lpstr>'IWP09'!Std4dot1c</vt:lpstr>
      <vt:lpstr>'IWP10'!Std4dot1c</vt:lpstr>
      <vt:lpstr>'IWP11'!Std4dot1c</vt:lpstr>
      <vt:lpstr>'IWP12'!Std4dot1c</vt:lpstr>
      <vt:lpstr>'IWP13'!Std4dot1c</vt:lpstr>
      <vt:lpstr>'IWP14'!Std4dot1c</vt:lpstr>
      <vt:lpstr>'IWP15'!Std4dot1c</vt:lpstr>
      <vt:lpstr>'IWP16'!Std4dot1c</vt:lpstr>
      <vt:lpstr>'IWP17'!Std4dot1c</vt:lpstr>
      <vt:lpstr>'IWP18'!Std4dot1c</vt:lpstr>
      <vt:lpstr>'IWP19'!Std4dot1c</vt:lpstr>
      <vt:lpstr>'IWP20'!Std4dot1c</vt:lpstr>
      <vt:lpstr>'IWP21'!Std4dot1c</vt:lpstr>
      <vt:lpstr>'IWP22'!Std4dot1c</vt:lpstr>
      <vt:lpstr>'IWP23'!Std4dot1c</vt:lpstr>
      <vt:lpstr>'IWP24'!Std4dot1c</vt:lpstr>
      <vt:lpstr>'IWP25'!Std4dot1c</vt:lpstr>
      <vt:lpstr>'IWP26'!Std4dot1c</vt:lpstr>
      <vt:lpstr>'IWP27'!Std4dot1c</vt:lpstr>
      <vt:lpstr>'IWP28'!Std4dot1c</vt:lpstr>
      <vt:lpstr>'IWP29'!Std4dot1c</vt:lpstr>
      <vt:lpstr>'IWP30'!Std4dot1c</vt:lpstr>
      <vt:lpstr>'IWP01'!Std4dot1d</vt:lpstr>
      <vt:lpstr>'IWP02'!Std4dot1d</vt:lpstr>
      <vt:lpstr>'IWP03'!Std4dot1d</vt:lpstr>
      <vt:lpstr>'IWP04'!Std4dot1d</vt:lpstr>
      <vt:lpstr>'IWP05'!Std4dot1d</vt:lpstr>
      <vt:lpstr>'IWP06'!Std4dot1d</vt:lpstr>
      <vt:lpstr>'IWP07'!Std4dot1d</vt:lpstr>
      <vt:lpstr>'IWP08'!Std4dot1d</vt:lpstr>
      <vt:lpstr>'IWP09'!Std4dot1d</vt:lpstr>
      <vt:lpstr>'IWP10'!Std4dot1d</vt:lpstr>
      <vt:lpstr>'IWP11'!Std4dot1d</vt:lpstr>
      <vt:lpstr>'IWP12'!Std4dot1d</vt:lpstr>
      <vt:lpstr>'IWP13'!Std4dot1d</vt:lpstr>
      <vt:lpstr>'IWP14'!Std4dot1d</vt:lpstr>
      <vt:lpstr>'IWP15'!Std4dot1d</vt:lpstr>
      <vt:lpstr>'IWP16'!Std4dot1d</vt:lpstr>
      <vt:lpstr>'IWP17'!Std4dot1d</vt:lpstr>
      <vt:lpstr>'IWP18'!Std4dot1d</vt:lpstr>
      <vt:lpstr>'IWP19'!Std4dot1d</vt:lpstr>
      <vt:lpstr>'IWP20'!Std4dot1d</vt:lpstr>
      <vt:lpstr>'IWP21'!Std4dot1d</vt:lpstr>
      <vt:lpstr>'IWP22'!Std4dot1d</vt:lpstr>
      <vt:lpstr>'IWP23'!Std4dot1d</vt:lpstr>
      <vt:lpstr>'IWP24'!Std4dot1d</vt:lpstr>
      <vt:lpstr>'IWP25'!Std4dot1d</vt:lpstr>
      <vt:lpstr>'IWP26'!Std4dot1d</vt:lpstr>
      <vt:lpstr>'IWP27'!Std4dot1d</vt:lpstr>
      <vt:lpstr>'IWP28'!Std4dot1d</vt:lpstr>
      <vt:lpstr>'IWP29'!Std4dot1d</vt:lpstr>
      <vt:lpstr>'IWP30'!Std4dot1d</vt:lpstr>
      <vt:lpstr>'IWP01'!Std4dot1e</vt:lpstr>
      <vt:lpstr>'IWP02'!Std4dot1e</vt:lpstr>
      <vt:lpstr>'IWP03'!Std4dot1e</vt:lpstr>
      <vt:lpstr>'IWP04'!Std4dot1e</vt:lpstr>
      <vt:lpstr>'IWP05'!Std4dot1e</vt:lpstr>
      <vt:lpstr>'IWP06'!Std4dot1e</vt:lpstr>
      <vt:lpstr>'IWP07'!Std4dot1e</vt:lpstr>
      <vt:lpstr>'IWP08'!Std4dot1e</vt:lpstr>
      <vt:lpstr>'IWP09'!Std4dot1e</vt:lpstr>
      <vt:lpstr>'IWP10'!Std4dot1e</vt:lpstr>
      <vt:lpstr>'IWP11'!Std4dot1e</vt:lpstr>
      <vt:lpstr>'IWP12'!Std4dot1e</vt:lpstr>
      <vt:lpstr>'IWP13'!Std4dot1e</vt:lpstr>
      <vt:lpstr>'IWP14'!Std4dot1e</vt:lpstr>
      <vt:lpstr>'IWP15'!Std4dot1e</vt:lpstr>
      <vt:lpstr>'IWP16'!Std4dot1e</vt:lpstr>
      <vt:lpstr>'IWP17'!Std4dot1e</vt:lpstr>
      <vt:lpstr>'IWP18'!Std4dot1e</vt:lpstr>
      <vt:lpstr>'IWP19'!Std4dot1e</vt:lpstr>
      <vt:lpstr>'IWP20'!Std4dot1e</vt:lpstr>
      <vt:lpstr>'IWP21'!Std4dot1e</vt:lpstr>
      <vt:lpstr>'IWP22'!Std4dot1e</vt:lpstr>
      <vt:lpstr>'IWP23'!Std4dot1e</vt:lpstr>
      <vt:lpstr>'IWP24'!Std4dot1e</vt:lpstr>
      <vt:lpstr>'IWP25'!Std4dot1e</vt:lpstr>
      <vt:lpstr>'IWP26'!Std4dot1e</vt:lpstr>
      <vt:lpstr>'IWP27'!Std4dot1e</vt:lpstr>
      <vt:lpstr>'IWP28'!Std4dot1e</vt:lpstr>
      <vt:lpstr>'IWP29'!Std4dot1e</vt:lpstr>
      <vt:lpstr>'IWP30'!Std4dot1e</vt:lpstr>
      <vt:lpstr>'IWP01'!Std4dot1f</vt:lpstr>
      <vt:lpstr>'IWP02'!Std4dot1f</vt:lpstr>
      <vt:lpstr>'IWP03'!Std4dot1f</vt:lpstr>
      <vt:lpstr>'IWP04'!Std4dot1f</vt:lpstr>
      <vt:lpstr>'IWP05'!Std4dot1f</vt:lpstr>
      <vt:lpstr>'IWP06'!Std4dot1f</vt:lpstr>
      <vt:lpstr>'IWP07'!Std4dot1f</vt:lpstr>
      <vt:lpstr>'IWP08'!Std4dot1f</vt:lpstr>
      <vt:lpstr>'IWP09'!Std4dot1f</vt:lpstr>
      <vt:lpstr>'IWP10'!Std4dot1f</vt:lpstr>
      <vt:lpstr>'IWP11'!Std4dot1f</vt:lpstr>
      <vt:lpstr>'IWP12'!Std4dot1f</vt:lpstr>
      <vt:lpstr>'IWP13'!Std4dot1f</vt:lpstr>
      <vt:lpstr>'IWP14'!Std4dot1f</vt:lpstr>
      <vt:lpstr>'IWP15'!Std4dot1f</vt:lpstr>
      <vt:lpstr>'IWP16'!Std4dot1f</vt:lpstr>
      <vt:lpstr>'IWP17'!Std4dot1f</vt:lpstr>
      <vt:lpstr>'IWP18'!Std4dot1f</vt:lpstr>
      <vt:lpstr>'IWP19'!Std4dot1f</vt:lpstr>
      <vt:lpstr>'IWP20'!Std4dot1f</vt:lpstr>
      <vt:lpstr>'IWP21'!Std4dot1f</vt:lpstr>
      <vt:lpstr>'IWP22'!Std4dot1f</vt:lpstr>
      <vt:lpstr>'IWP23'!Std4dot1f</vt:lpstr>
      <vt:lpstr>'IWP24'!Std4dot1f</vt:lpstr>
      <vt:lpstr>'IWP25'!Std4dot1f</vt:lpstr>
      <vt:lpstr>'IWP26'!Std4dot1f</vt:lpstr>
      <vt:lpstr>'IWP27'!Std4dot1f</vt:lpstr>
      <vt:lpstr>'IWP28'!Std4dot1f</vt:lpstr>
      <vt:lpstr>'IWP29'!Std4dot1f</vt:lpstr>
      <vt:lpstr>'IWP30'!Std4dot1f</vt:lpstr>
      <vt:lpstr>'Compliance Summary (Print)'!TAS_Overall_Score</vt:lpstr>
      <vt:lpstr>'Compliance Summary (Print)'!TAS_Overall_Total</vt:lpstr>
      <vt:lpstr>'Compliance Summary (Print)'!TAS_Overall_Total_No</vt:lpstr>
      <vt:lpstr>'Compliance Summary (Print)'!TAS_Overall_Total_Yes</vt:lpstr>
      <vt:lpstr>TAScontractNumber</vt:lpstr>
      <vt:lpstr>TASICMcontractNumber</vt:lpstr>
      <vt:lpstr>'Demand for Payment (Print)'!TotalTAS</vt:lpstr>
      <vt:lpstr>Data!XtasComplianceSummary</vt:lpstr>
      <vt:lpstr>Data!XtasEmplReqs</vt:lpstr>
      <vt:lpstr>Data!XtasIwpData</vt:lpstr>
      <vt:lpstr>Data!XtasIwpStd2EmplReqs</vt:lpstr>
      <vt:lpstr>Data!XtasMonitoringWbk1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Mike.Griffith</dc:creator>
  <cp:lastModifiedBy>Crawford,Leveta (DADS)</cp:lastModifiedBy>
  <cp:lastPrinted>2012-11-02T14:57:03Z</cp:lastPrinted>
  <dcterms:created xsi:type="dcterms:W3CDTF">2010-06-22T13:44:01Z</dcterms:created>
  <dcterms:modified xsi:type="dcterms:W3CDTF">2015-08-21T20:22:37Z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0x010100BF6677874B3514409BDDEAC8FE0A737A</vt:lpwstr>
  </property>
  <property fmtid="{D5CDD505-2E9C-101B-9397-08002B2CF9AE}" pid="3" name="_dlc_DocIdItemGuid">
    <vt:lpwstr>31a261c8-63de-45ce-80ab-bfea9f3c9791</vt:lpwstr>
  </property>
</Properties>
</file>