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90" yWindow="60" windowWidth="20280" windowHeight="12765" tabRatio="857" activeTab="6"/>
  </bookViews>
  <sheets>
    <sheet name="General Information" sheetId="1" r:id="rId1"/>
    <sheet name="Consumer Information &amp; Approval" sheetId="14" r:id="rId2"/>
    <sheet name="Notes" sheetId="7" r:id="rId3"/>
    <sheet name="Authorized Units &amp; Budget" sheetId="3" r:id="rId4"/>
    <sheet name="ESS &amp; Non-Taxable" sheetId="4" r:id="rId5"/>
    <sheet name="Taxable Wage &amp; Compensation" sheetId="5" r:id="rId6"/>
    <sheet name="Quarterly Report" sheetId="6" r:id="rId7"/>
    <sheet name="Definitions" sheetId="15" r:id="rId8"/>
  </sheets>
  <externalReferences>
    <externalReference r:id="rId9"/>
  </externalReferences>
  <definedNames>
    <definedName name="Admin">#REF!</definedName>
    <definedName name="Administrative_Percent" localSheetId="2">Notes!#REF!</definedName>
    <definedName name="Annual_Auth_Hours">'Authorized Units &amp; Budget'!$J$18</definedName>
    <definedName name="Benefits">#REF!</definedName>
    <definedName name="Billing_Percent" localSheetId="2">Notes!#REF!</definedName>
    <definedName name="Budget_Balance">'Taxable Wage &amp; Compensation'!$L$11</definedName>
    <definedName name="Client">#REF!</definedName>
    <definedName name="Client_Name">#REF!</definedName>
    <definedName name="CMPAS_Rate">#REF!</definedName>
    <definedName name="Consumer_Name">'Consumer Information &amp; Approval'!$D$5</definedName>
    <definedName name="Days">'Consumer Information &amp; Approval'!$I$23</definedName>
    <definedName name="DR_LAR">'Consumer Information &amp; Approval'!$E$18</definedName>
    <definedName name="Employer_Tax">#REF!</definedName>
    <definedName name="ESS_Purchases">'ESS &amp; Non-Taxable'!$G$21</definedName>
    <definedName name="FICA" localSheetId="7">#REF!</definedName>
    <definedName name="FICA">'Taxable Wage &amp; Compensation'!$Q$13</definedName>
    <definedName name="From" localSheetId="7">#REF!</definedName>
    <definedName name="From">'Consumer Information &amp; Approval'!$D$23</definedName>
    <definedName name="FUTA" localSheetId="7">#REF!</definedName>
    <definedName name="FUTA">'Taxable Wage &amp; Compensation'!$Q$12</definedName>
    <definedName name="FUTA_Max" localSheetId="7">#REF!</definedName>
    <definedName name="FUTA_Max">'Taxable Wage &amp; Compensation'!$Q$9</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Total">#REF!</definedName>
    <definedName name="Max_Admin" localSheetId="7">#REF!</definedName>
    <definedName name="Max_Admin" localSheetId="2">Notes!#REF!</definedName>
    <definedName name="Max_Admin">'[1]Admin &amp; Compensation'!$F$38</definedName>
    <definedName name="Medicaid_Number">'Consumer Information &amp; Approval'!$D$7</definedName>
    <definedName name="Medicare" localSheetId="7">#REF!</definedName>
    <definedName name="Medicare">'Taxable Wage &amp; Compensation'!$Q$14</definedName>
    <definedName name="Min_Compensation" localSheetId="7">#REF!</definedName>
    <definedName name="Min_Compensation" localSheetId="2">Notes!#REF!</definedName>
    <definedName name="Min_Compensation">'ESS &amp; Non-Taxable'!$G$24</definedName>
    <definedName name="Min_Employee_Comp">'ESS &amp; Non-Taxable'!$G$24</definedName>
    <definedName name="Min_Employee_Compensation">'Taxable Wage &amp; Compensation'!$Q$18</definedName>
    <definedName name="Name">#REF!</definedName>
    <definedName name="Non_Taxable">'ESS &amp; Non-Taxable'!$G$30</definedName>
    <definedName name="Number">#REF!</definedName>
    <definedName name="_xlnm.Print_Area" localSheetId="1">'Consumer Information &amp; Approval'!$A$1:$H$38</definedName>
    <definedName name="_xlnm.Print_Area" localSheetId="7">Definitions!$A$1:$G$43</definedName>
    <definedName name="_xlnm.Print_Area" localSheetId="4">'ESS &amp; Non-Taxable'!$A$1:$H$33</definedName>
    <definedName name="_xlnm.Print_Area" localSheetId="0">'General Information'!$A$1:$E$30</definedName>
    <definedName name="_xlnm.Print_Area" localSheetId="2">Notes!$A$1:$G$52</definedName>
    <definedName name="_xlnm.Print_Titles" localSheetId="5">'Taxable Wage &amp; Compensation'!$1:$8</definedName>
    <definedName name="Program">#REF!</definedName>
    <definedName name="Service">'Authorized Units &amp; Budget'!$J$11</definedName>
    <definedName name="Service_Type">'Authorized Units &amp; Budget'!$D$14</definedName>
    <definedName name="SUTA">#REF!</definedName>
    <definedName name="SUTA_Max" localSheetId="7">#REF!</definedName>
    <definedName name="SUTA_Max">'Taxable Wage &amp; Compensation'!$Q$10</definedName>
    <definedName name="Taxable">'ESS &amp; Non-Taxable'!$G$32</definedName>
    <definedName name="Taxable_Funds">'ESS &amp; Non-Taxable'!$G$32</definedName>
    <definedName name="To" localSheetId="7">#REF!</definedName>
    <definedName name="To">'Consumer Information &amp; Approval'!$F$23</definedName>
    <definedName name="Total_Budget">'Authorized Units &amp; Budget'!$D$10</definedName>
    <definedName name="Total_PAS_Dollars">'Authorized Units &amp; Budget'!$D$17</definedName>
    <definedName name="Total_Rate" localSheetId="2">Notes!#REF!</definedName>
    <definedName name="Total_Tax">'Taxable Wage &amp; Compensation'!$Q$15</definedName>
    <definedName name="Units" localSheetId="2">Notes!#REF!</definedName>
    <definedName name="Units">#REF!</definedName>
    <definedName name="Weekly_Authorized_Supported_Home_Living_Hours">'Authorized Units &amp; Budget'!$D$15</definedName>
    <definedName name="Weeks" localSheetId="7">#REF!</definedName>
    <definedName name="Weeks">'Consumer Information &amp; Approval'!$J$23</definedName>
    <definedName name="Z_346F6C38_467E_4277_A934_45FBB069E11D_.wvu.PrintArea" localSheetId="3" hidden="1">'Authorized Units &amp; Budget'!$A$1:$G$13</definedName>
    <definedName name="Z_346F6C38_467E_4277_A934_45FBB069E11D_.wvu.PrintArea" localSheetId="4" hidden="1">'ESS &amp; Non-Taxable'!$A$1:$H$33</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Compensation'!$A$1:$N$30</definedName>
    <definedName name="Z_454ECA60_FBCC_11D6_AB9B_00C04F5868C8_.wvu.PrintArea" localSheetId="3" hidden="1">'Authorized Units &amp; Budget'!$A$1:$G$13</definedName>
    <definedName name="Z_454ECA60_FBCC_11D6_AB9B_00C04F5868C8_.wvu.PrintArea" localSheetId="4" hidden="1">'ESS &amp; Non-Taxable'!$A$1:$H$33</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Compensation'!$A$1:$N$30</definedName>
  </definedNames>
  <calcPr calcId="145621"/>
  <customWorkbookViews>
    <customWorkbookView name="Sarah E. Hambrick - Personal View" guid="{454ECA60-FBCC-11D6-AB9B-00C04F5868C8}" mergeInterval="0" personalView="1" maximized="1" windowWidth="796" windowHeight="385" tabRatio="764" activeSheetId="2"/>
    <customWorkbookView name="Tford - Personal View" guid="{346F6C38-467E-4277-A934-45FBB069E11D}" mergeInterval="0" personalView="1" maximized="1" windowWidth="987" windowHeight="566" tabRatio="764" activeSheetId="5"/>
  </customWorkbookViews>
</workbook>
</file>

<file path=xl/calcChain.xml><?xml version="1.0" encoding="utf-8"?>
<calcChain xmlns="http://schemas.openxmlformats.org/spreadsheetml/2006/main">
  <c r="D39" i="6" l="1"/>
  <c r="D40" i="6"/>
  <c r="D41" i="6"/>
  <c r="D38" i="6"/>
  <c r="D30" i="6"/>
  <c r="D31" i="6"/>
  <c r="D32" i="6"/>
  <c r="D29" i="6"/>
  <c r="F42" i="6"/>
  <c r="D42" i="6"/>
  <c r="F43" i="6" s="1"/>
  <c r="I188" i="5"/>
  <c r="K188" i="5" s="1"/>
  <c r="I170" i="5"/>
  <c r="K170" i="5" s="1"/>
  <c r="I152" i="5"/>
  <c r="K152" i="5" s="1"/>
  <c r="I134" i="5"/>
  <c r="K134" i="5" s="1"/>
  <c r="I116" i="5"/>
  <c r="K116" i="5" s="1"/>
  <c r="I98" i="5"/>
  <c r="K98" i="5" s="1"/>
  <c r="I80" i="5"/>
  <c r="K80" i="5" s="1"/>
  <c r="I62" i="5"/>
  <c r="K62" i="5" s="1"/>
  <c r="I44" i="5"/>
  <c r="K44" i="5" s="1"/>
  <c r="K26" i="5"/>
  <c r="I26" i="5"/>
  <c r="N61" i="5" l="1"/>
  <c r="J63" i="5"/>
  <c r="O64" i="5"/>
  <c r="P64" i="5" s="1"/>
  <c r="H57" i="5" s="1"/>
  <c r="I68" i="5"/>
  <c r="I69" i="5"/>
  <c r="I70" i="5"/>
  <c r="I71" i="5"/>
  <c r="I72" i="5"/>
  <c r="N79" i="5"/>
  <c r="J81" i="5"/>
  <c r="O82" i="5"/>
  <c r="P82" i="5" s="1"/>
  <c r="H75" i="5" s="1"/>
  <c r="I86" i="5"/>
  <c r="I87" i="5"/>
  <c r="I88" i="5"/>
  <c r="I89" i="5"/>
  <c r="I90" i="5"/>
  <c r="N97" i="5"/>
  <c r="J99" i="5"/>
  <c r="O100" i="5"/>
  <c r="P100" i="5" s="1"/>
  <c r="H93" i="5" s="1"/>
  <c r="I104" i="5"/>
  <c r="I105" i="5"/>
  <c r="I106" i="5"/>
  <c r="I107" i="5"/>
  <c r="I108" i="5"/>
  <c r="N115" i="5"/>
  <c r="J117" i="5"/>
  <c r="O118" i="5"/>
  <c r="P118" i="5" s="1"/>
  <c r="H111" i="5" s="1"/>
  <c r="I122" i="5"/>
  <c r="I123" i="5"/>
  <c r="I124" i="5"/>
  <c r="I125" i="5"/>
  <c r="I126" i="5"/>
  <c r="N133" i="5"/>
  <c r="J135" i="5"/>
  <c r="O136" i="5"/>
  <c r="P136" i="5" s="1"/>
  <c r="H129" i="5" s="1"/>
  <c r="I140" i="5"/>
  <c r="I141" i="5"/>
  <c r="I142" i="5"/>
  <c r="I143" i="5"/>
  <c r="I144" i="5"/>
  <c r="N151" i="5"/>
  <c r="J153" i="5"/>
  <c r="O154" i="5"/>
  <c r="P154" i="5" s="1"/>
  <c r="H147" i="5" s="1"/>
  <c r="I158" i="5"/>
  <c r="I159" i="5"/>
  <c r="I160" i="5"/>
  <c r="I161" i="5"/>
  <c r="I162" i="5"/>
  <c r="N169" i="5"/>
  <c r="J171" i="5"/>
  <c r="O172" i="5"/>
  <c r="P172" i="5" s="1"/>
  <c r="H165" i="5" s="1"/>
  <c r="I176" i="5"/>
  <c r="I177" i="5"/>
  <c r="I178" i="5"/>
  <c r="I179" i="5"/>
  <c r="I180" i="5"/>
  <c r="N187" i="5"/>
  <c r="J189" i="5"/>
  <c r="O190" i="5"/>
  <c r="P190" i="5" s="1"/>
  <c r="H183" i="5" s="1"/>
  <c r="I194" i="5"/>
  <c r="I195" i="5"/>
  <c r="I196" i="5"/>
  <c r="I197" i="5"/>
  <c r="I198" i="5"/>
  <c r="N43" i="5"/>
  <c r="J45" i="5"/>
  <c r="O46" i="5"/>
  <c r="P46" i="5" s="1"/>
  <c r="H39" i="5" s="1"/>
  <c r="I50" i="5"/>
  <c r="I51" i="5"/>
  <c r="I52" i="5"/>
  <c r="I53" i="5"/>
  <c r="I54" i="5"/>
  <c r="I189" i="5" l="1"/>
  <c r="K189" i="5" s="1"/>
  <c r="I187" i="5"/>
  <c r="K187" i="5" s="1"/>
  <c r="J183" i="5" s="1"/>
  <c r="I169" i="5"/>
  <c r="K169" i="5" s="1"/>
  <c r="I171" i="5"/>
  <c r="K171" i="5" s="1"/>
  <c r="I117" i="5"/>
  <c r="K117" i="5" s="1"/>
  <c r="I115" i="5"/>
  <c r="K115" i="5" s="1"/>
  <c r="J111" i="5" s="1"/>
  <c r="I97" i="5"/>
  <c r="K97" i="5" s="1"/>
  <c r="I99" i="5"/>
  <c r="K99" i="5" s="1"/>
  <c r="I61" i="5"/>
  <c r="K61" i="5" s="1"/>
  <c r="I63" i="5"/>
  <c r="K63" i="5" s="1"/>
  <c r="I153" i="5"/>
  <c r="K153" i="5" s="1"/>
  <c r="I151" i="5"/>
  <c r="K151" i="5" s="1"/>
  <c r="J147" i="5" s="1"/>
  <c r="I133" i="5"/>
  <c r="K133" i="5" s="1"/>
  <c r="I135" i="5"/>
  <c r="K135" i="5" s="1"/>
  <c r="I81" i="5"/>
  <c r="K81" i="5" s="1"/>
  <c r="I79" i="5"/>
  <c r="K79" i="5" s="1"/>
  <c r="J75" i="5" s="1"/>
  <c r="I43" i="5"/>
  <c r="K43" i="5" s="1"/>
  <c r="I45" i="5"/>
  <c r="K45" i="5" s="1"/>
  <c r="Q74" i="5" l="1"/>
  <c r="Q146" i="5"/>
  <c r="Q110" i="5"/>
  <c r="Q182" i="5"/>
  <c r="J129" i="5"/>
  <c r="J57" i="5"/>
  <c r="J93" i="5"/>
  <c r="J165" i="5"/>
  <c r="J39" i="5"/>
  <c r="Q164" i="5" l="1"/>
  <c r="Q56" i="5"/>
  <c r="Q92" i="5"/>
  <c r="Q128" i="5"/>
  <c r="Q38" i="5"/>
  <c r="Q15" i="5" l="1"/>
  <c r="I23" i="14"/>
  <c r="J23" i="14" s="1"/>
  <c r="G21" i="4"/>
  <c r="D48" i="6" s="1"/>
  <c r="D49" i="6"/>
  <c r="D47" i="6"/>
  <c r="F51" i="6"/>
  <c r="F25" i="6"/>
  <c r="J44" i="6" s="1"/>
  <c r="O28" i="5"/>
  <c r="P28" i="5" s="1"/>
  <c r="H21" i="5" s="1"/>
  <c r="J27" i="5"/>
  <c r="I32" i="5"/>
  <c r="I33" i="5"/>
  <c r="I34" i="5"/>
  <c r="I35" i="5"/>
  <c r="I36" i="5"/>
  <c r="F8" i="4"/>
  <c r="D8" i="4"/>
  <c r="J7" i="5"/>
  <c r="G7" i="5"/>
  <c r="K4" i="5"/>
  <c r="C4" i="5"/>
  <c r="F33" i="6"/>
  <c r="G30" i="4"/>
  <c r="N25" i="5"/>
  <c r="E5" i="7"/>
  <c r="F5" i="6"/>
  <c r="E5" i="4"/>
  <c r="E5" i="3"/>
  <c r="C5" i="3"/>
  <c r="D8" i="3"/>
  <c r="F8" i="3"/>
  <c r="B5" i="4"/>
  <c r="C5" i="7"/>
  <c r="D8" i="7"/>
  <c r="F8" i="7"/>
  <c r="C5" i="6"/>
  <c r="D23" i="3" l="1"/>
  <c r="J18" i="3"/>
  <c r="D17" i="3"/>
  <c r="D50" i="6"/>
  <c r="D51" i="6" s="1"/>
  <c r="K75" i="5"/>
  <c r="L75" i="5" s="1"/>
  <c r="N75" i="5" s="1"/>
  <c r="K147" i="5"/>
  <c r="L147" i="5" s="1"/>
  <c r="N147" i="5" s="1"/>
  <c r="K111" i="5"/>
  <c r="L111" i="5" s="1"/>
  <c r="N111" i="5" s="1"/>
  <c r="K183" i="5"/>
  <c r="L183" i="5" s="1"/>
  <c r="N183" i="5" s="1"/>
  <c r="Q75" i="5"/>
  <c r="Q147" i="5"/>
  <c r="Q111" i="5"/>
  <c r="Q183" i="5"/>
  <c r="K165" i="5"/>
  <c r="L165" i="5" s="1"/>
  <c r="N165" i="5" s="1"/>
  <c r="Q57" i="5"/>
  <c r="K93" i="5"/>
  <c r="L93" i="5" s="1"/>
  <c r="N93" i="5" s="1"/>
  <c r="Q129" i="5"/>
  <c r="K39" i="5"/>
  <c r="L39" i="5" s="1"/>
  <c r="N39" i="5" s="1"/>
  <c r="Q165" i="5"/>
  <c r="K57" i="5"/>
  <c r="L57" i="5" s="1"/>
  <c r="N57" i="5" s="1"/>
  <c r="Q93" i="5"/>
  <c r="K129" i="5"/>
  <c r="L129" i="5" s="1"/>
  <c r="N129" i="5" s="1"/>
  <c r="Q39" i="5"/>
  <c r="I25" i="5"/>
  <c r="K25" i="5" s="1"/>
  <c r="I27" i="5"/>
  <c r="K27" i="5" s="1"/>
  <c r="L10" i="5" l="1"/>
  <c r="F17" i="6" s="1"/>
  <c r="D10" i="3"/>
  <c r="J21" i="5"/>
  <c r="Q21" i="5" l="1"/>
  <c r="Q20" i="5"/>
  <c r="G32" i="4"/>
  <c r="E54" i="6"/>
  <c r="G10" i="4"/>
  <c r="E55" i="6"/>
  <c r="D33" i="6"/>
  <c r="F34" i="6" s="1"/>
  <c r="K21" i="5"/>
  <c r="L21" i="5" s="1"/>
  <c r="N21" i="5" s="1"/>
  <c r="G11" i="5" s="1"/>
  <c r="L14" i="5" l="1"/>
  <c r="G13" i="4"/>
  <c r="G24" i="4"/>
  <c r="G10" i="5"/>
  <c r="F16" i="6"/>
  <c r="L11" i="5" l="1"/>
  <c r="L16" i="5" s="1"/>
  <c r="F25" i="14" s="1"/>
  <c r="D21" i="6"/>
  <c r="D23" i="6"/>
  <c r="D24" i="6"/>
  <c r="D22" i="6"/>
  <c r="D25" i="6" l="1"/>
</calcChain>
</file>

<file path=xl/sharedStrings.xml><?xml version="1.0" encoding="utf-8"?>
<sst xmlns="http://schemas.openxmlformats.org/spreadsheetml/2006/main" count="542" uniqueCount="206">
  <si>
    <t>Date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</si>
  <si>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</si>
  <si>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</si>
  <si>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</si>
  <si>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</si>
  <si>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</si>
  <si>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</si>
  <si>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</si>
  <si>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</si>
  <si>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</si>
  <si>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</si>
  <si>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</si>
  <si>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</si>
  <si>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</si>
  <si>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</si>
  <si>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</si>
  <si>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</si>
  <si>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</si>
  <si>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</si>
  <si>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</si>
  <si>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CDS Agency Representative</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</si>
  <si>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</si>
  <si>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</si>
  <si>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</si>
  <si>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</si>
  <si>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</si>
  <si>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</si>
  <si>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</si>
  <si>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</si>
  <si>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</si>
  <si>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</si>
  <si>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</si>
  <si>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</si>
  <si>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</si>
  <si>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</si>
  <si>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</si>
  <si>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</si>
  <si>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</si>
  <si>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Dollars Needed to Meet Minimum Compensation:</t>
  </si>
  <si>
    <t>Available Amounts</t>
  </si>
  <si>
    <t>Pay Rate</t>
  </si>
  <si>
    <t>Wages</t>
  </si>
  <si>
    <t>Total Annual Wages</t>
  </si>
  <si>
    <t>Annual Taxes</t>
  </si>
  <si>
    <t>Annual Total</t>
  </si>
  <si>
    <t>Weeks</t>
  </si>
  <si>
    <t>Begin Date</t>
  </si>
  <si>
    <t>End Date</t>
  </si>
  <si>
    <t>Hours per Week</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</si>
  <si>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</si>
  <si>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</si>
  <si>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</si>
  <si>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</si>
  <si>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</si>
  <si>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</si>
  <si>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</si>
  <si>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</si>
  <si>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</si>
  <si>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</si>
  <si>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</si>
  <si>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</si>
  <si>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</si>
  <si>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</si>
  <si>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</si>
  <si>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</si>
  <si>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</si>
  <si>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</si>
  <si>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</si>
  <si>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</si>
  <si>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Budgeted</t>
  </si>
  <si>
    <t>Actual</t>
  </si>
  <si>
    <t>Quarter 1 Dollars</t>
  </si>
  <si>
    <t>Quarter 2 Dollars</t>
  </si>
  <si>
    <t>Quarter 3 Dollars</t>
  </si>
  <si>
    <t>Quarter 4 Dollars</t>
  </si>
  <si>
    <t>Quarter 1 Units</t>
  </si>
  <si>
    <t>Quarter 2 Units</t>
  </si>
  <si>
    <t>Quarter 3 Units</t>
  </si>
  <si>
    <t>Quarter 4 Units</t>
  </si>
  <si>
    <t>NOTE - All Budgeted Amounts on the Quarterly Report are Estimates</t>
  </si>
  <si>
    <t>Authorized</t>
  </si>
  <si>
    <t>Dollars</t>
  </si>
  <si>
    <t>Percent of Budgeted Dollars Spent (negative amount indicates the consumer has overspent):</t>
  </si>
  <si>
    <t>Dollars Remaining (negative indicates the consumer has overspent):</t>
  </si>
  <si>
    <t>CDS Agency Representative Signature</t>
  </si>
  <si>
    <t>Phone Number (with Area Code)</t>
  </si>
  <si>
    <t>CERTIFICATION:  By signature below I certify that the numbers entered into this quarterly report are accurate as reported to me.</t>
  </si>
  <si>
    <t>CDS Agency Representative Printed Name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</si>
  <si>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</si>
  <si>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</si>
  <si>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</si>
  <si>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</si>
  <si>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</si>
  <si>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</si>
  <si>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</si>
  <si>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</si>
  <si>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</si>
  <si>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</si>
  <si>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</si>
  <si>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</si>
  <si>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</si>
  <si>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Total Annual CDS Budget</t>
  </si>
  <si>
    <t>Total  Annual CDS Budget:</t>
  </si>
  <si>
    <t>Estimated Employer Support Services Costs</t>
  </si>
  <si>
    <t>Total Estimated Employer Support Services Costs:</t>
  </si>
  <si>
    <r>
      <t>Maximum</t>
    </r>
    <r>
      <rPr>
        <sz val="10"/>
        <rFont val="Arial"/>
      </rPr>
      <t xml:space="preserve"> Amount Available for Employer Support Services Costs:</t>
    </r>
  </si>
  <si>
    <t>Weeks Employed</t>
  </si>
  <si>
    <t>Do the Total Employee Compensation Costs Fall Within the Required Parameters for Employee Compensation?</t>
  </si>
  <si>
    <t>Amount Available for Employee Compensation Costs:</t>
  </si>
  <si>
    <t>Non-Taxable Employee Compensation Costs</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</si>
  <si>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</si>
  <si>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</si>
  <si>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</si>
  <si>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</si>
  <si>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</si>
  <si>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</si>
  <si>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</si>
  <si>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Authorized Units and Budget Calculations</t>
  </si>
  <si>
    <t>Taxable Wage and Compensation Costs</t>
  </si>
  <si>
    <t>Employee Hours, Pay Rates and Other Compensation</t>
  </si>
  <si>
    <t>Employee Name</t>
  </si>
  <si>
    <t>Minimum Employee Compensation %</t>
  </si>
  <si>
    <t>NOTE - The consumer must not develop a regular employee schedule that contains fewer than or more than the weekly authorized units.</t>
  </si>
  <si>
    <t>Employee Compensation</t>
  </si>
  <si>
    <t>Annual Dollars Budgeted for Employee Compensation:</t>
  </si>
  <si>
    <t>Minimum Dollars Required for Employee Compensation:</t>
  </si>
  <si>
    <t>Employee Compensation Totals (Dollars):</t>
  </si>
  <si>
    <t>Employee Compensation Totals (Units):</t>
  </si>
  <si>
    <t>Remaining Units</t>
  </si>
  <si>
    <t>Region:</t>
  </si>
  <si>
    <t>Region 1</t>
  </si>
  <si>
    <t>Region 2</t>
  </si>
  <si>
    <t>Region 3</t>
  </si>
  <si>
    <t>Region 4</t>
  </si>
  <si>
    <t>Region 5</t>
  </si>
  <si>
    <t>Region 6</t>
  </si>
  <si>
    <t>Region 7</t>
  </si>
  <si>
    <t>Region 8</t>
  </si>
  <si>
    <t>Region 9</t>
  </si>
  <si>
    <t>Region 10</t>
  </si>
  <si>
    <t>Region 11</t>
  </si>
  <si>
    <t>Change in Employee</t>
  </si>
  <si>
    <t>Change in Number of Hours Employee Works, Rate of Pay, Bonus, or Benefits</t>
  </si>
  <si>
    <t xml:space="preserve">Change in Employee Pay Rate or Benefits </t>
  </si>
  <si>
    <t>Does the Consumer Have a  Designated Representative (DR) or Legally Authorized Representative (LAR)?</t>
  </si>
  <si>
    <t>Designated Representative (If Applicable)</t>
  </si>
  <si>
    <t>Minimum Amount for Employee Compensation Costs met?</t>
  </si>
  <si>
    <t>Employer Support Services &amp; Non-Taxable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</si>
  <si>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</si>
  <si>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</si>
  <si>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</si>
  <si>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</si>
  <si>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</si>
  <si>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</si>
  <si>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</si>
  <si>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</si>
  <si>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</si>
  <si>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</si>
  <si>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</si>
  <si>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</si>
  <si>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</si>
  <si>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</si>
  <si>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</si>
  <si>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</si>
  <si>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</si>
  <si>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</si>
  <si>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</si>
  <si>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</si>
  <si>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</si>
  <si>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</si>
  <si>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</si>
  <si>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</si>
  <si>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</si>
  <si>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</si>
  <si>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</si>
  <si>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</si>
  <si>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</si>
  <si>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</si>
  <si>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</si>
  <si>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</si>
  <si>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</si>
  <si>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</si>
  <si>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</si>
  <si>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</si>
  <si>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</si>
  <si>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</si>
  <si>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</si>
  <si>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</si>
  <si>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</si>
  <si>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</si>
  <si>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</si>
  <si>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Be sure both the Employer (Consumer or Legal Guardian), Designated Representative (if applicable), and the CDS Agency Representative sign Consumer Information &amp; Budget Approval Page of the workbook, and that the budget Calculations are listed as "VALID".</t>
  </si>
  <si>
    <r>
      <t xml:space="preserve">Personal Care Services
</t>
    </r>
    <r>
      <rPr>
        <sz val="12"/>
        <rFont val="Arial"/>
        <family val="2"/>
      </rPr>
      <t>Consumer Directed Services Budget</t>
    </r>
  </si>
  <si>
    <t>Weekly Authorized Hours</t>
  </si>
  <si>
    <t>Employer Support Services</t>
  </si>
  <si>
    <t>Family Member?</t>
  </si>
  <si>
    <t>Exempt all taxes</t>
  </si>
  <si>
    <t>Exempt SUTA and FUTA</t>
  </si>
  <si>
    <t>Family Exemption</t>
  </si>
  <si>
    <t>Not exempt</t>
  </si>
  <si>
    <t>Household exemption eligible</t>
  </si>
  <si>
    <t>* The hourly rates include the reimbursement reduction of 1% adopted by HHSC based upon LBB direction effective September 1, 2010.</t>
  </si>
  <si>
    <t>PCS/CFC Attendant Services</t>
  </si>
  <si>
    <t>PCS Behavioral Health/CFC Habilitation</t>
  </si>
  <si>
    <t>*Hourly Rate</t>
  </si>
  <si>
    <t>Total PAS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</si>
</sst>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0%"/>
    <numFmt numFmtId="166" formatCode="0.000%"/>
  </numFmts>
  <fonts count="24" x14ac:knownFonts="1">
    <font>
      <sz val="10"/>
      <name val="Arial"/>
    </font>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sz val="8"/>
      <name val="Arial"/>
    </font>
    <font>
      <sz val="11"/>
      <name val="Arial"/>
    </font>
    <font>
      <i/>
      <sz val="9"/>
      <name val="Arial"/>
      <family val="2"/>
    </font>
    <font>
      <i/>
      <sz val="10"/>
      <name val="Arial"/>
      <family val="2"/>
    </font>
    <font>
      <i/>
      <sz val="11"/>
      <name val="Arial"/>
      <family val="2"/>
    </font>
    <font>
      <sz val="20"/>
      <name val="Arial"/>
    </font>
  </fonts>
  <fills count="10">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rgb="FFFF99CC"/>
        <bgColor indexed="64"/>
      </patternFill>
    </fill>
  </fills>
  <borders count="106">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DashDot">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DashDot">
        <color indexed="64"/>
      </left>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style="thin">
        <color indexed="64"/>
      </right>
      <top style="mediumDashDot">
        <color indexed="64"/>
      </top>
      <bottom style="medium">
        <color indexed="64"/>
      </bottom>
      <diagonal/>
    </border>
    <border>
      <left style="medium">
        <color indexed="64"/>
      </left>
      <right style="mediumDashDot">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style="mediumDashDot">
        <color indexed="64"/>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
        <color indexed="64"/>
      </top>
      <bottom style="mediumDashDot">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DashDot">
        <color indexed="64"/>
      </top>
      <bottom style="medium">
        <color indexed="64"/>
      </bottom>
      <diagonal/>
    </border>
    <border>
      <left/>
      <right/>
      <top style="mediumDashDot">
        <color indexed="64"/>
      </top>
      <bottom style="medium">
        <color indexed="64"/>
      </bottom>
      <diagonal/>
    </border>
    <border>
      <left style="mediumDashDot">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DashDot">
        <color indexed="64"/>
      </right>
      <top style="thin">
        <color indexed="64"/>
      </top>
      <bottom style="thin">
        <color indexed="64"/>
      </bottom>
      <diagonal/>
    </border>
    <border>
      <left style="mediumDashDot">
        <color indexed="64"/>
      </left>
      <right/>
      <top style="mediumDashDot">
        <color indexed="64"/>
      </top>
      <bottom style="thin">
        <color indexed="64"/>
      </bottom>
      <diagonal/>
    </border>
    <border>
      <left/>
      <right style="thin">
        <color indexed="64"/>
      </right>
      <top style="mediumDashDot">
        <color indexed="64"/>
      </top>
      <bottom style="thin">
        <color indexed="64"/>
      </bottom>
      <diagonal/>
    </border>
    <border>
      <left style="medium">
        <color indexed="64"/>
      </left>
      <right/>
      <top style="thin">
        <color indexed="64"/>
      </top>
      <bottom style="mediumDashDot">
        <color indexed="64"/>
      </bottom>
      <diagonal/>
    </border>
    <border>
      <left/>
      <right style="medium">
        <color indexed="64"/>
      </right>
      <top style="thin">
        <color indexed="64"/>
      </top>
      <bottom style="mediumDashDot">
        <color indexed="64"/>
      </bottom>
      <diagonal/>
    </border>
    <border>
      <left style="medium">
        <color indexed="64"/>
      </left>
      <right/>
      <top/>
      <bottom style="thin">
        <color indexed="64"/>
      </bottom>
      <diagonal/>
    </border>
    <border>
      <left style="thin">
        <color indexed="64"/>
      </left>
      <right/>
      <top style="mediumDashDot">
        <color indexed="64"/>
      </top>
      <bottom style="thin">
        <color indexed="64"/>
      </bottom>
      <diagonal/>
    </border>
    <border>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style="medium">
        <color indexed="64"/>
      </left>
      <right/>
      <top style="mediumDashDot">
        <color indexed="64"/>
      </top>
      <bottom style="thin">
        <color indexed="64"/>
      </bottom>
      <diagonal/>
    </border>
    <border>
      <left/>
      <right style="thin">
        <color indexed="64"/>
      </right>
      <top/>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DashDot">
        <color indexed="64"/>
      </left>
      <right/>
      <top/>
      <bottom style="medium">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style="medium">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467">
    <xf numFmtId="0" fontId="0" fillId="0" borderId="0" xfId="0"/>
    <xf numFmtId="0" fontId="0" fillId="0" borderId="0" xfId="0" applyProtection="1"/>
    <xf numFmtId="0" fontId="6" fillId="0" borderId="0" xfId="0" applyFont="1" applyAlignment="1" applyProtection="1">
      <alignment horizontal="center"/>
    </xf>
    <xf numFmtId="0" fontId="7" fillId="0" borderId="0" xfId="0" applyFont="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7" fillId="0" borderId="1" xfId="0" applyFont="1" applyFill="1" applyBorder="1" applyAlignment="1" applyProtection="1">
      <alignment horizontal="right"/>
    </xf>
    <xf numFmtId="0" fontId="0" fillId="0" borderId="2" xfId="0"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right"/>
    </xf>
    <xf numFmtId="0" fontId="2" fillId="0" borderId="0" xfId="0" applyFont="1" applyProtection="1"/>
    <xf numFmtId="0" fontId="4" fillId="0" borderId="0" xfId="0" applyFont="1" applyProtection="1"/>
    <xf numFmtId="0" fontId="5" fillId="0" borderId="0" xfId="0" applyFont="1" applyProtection="1"/>
    <xf numFmtId="0" fontId="3" fillId="0" borderId="0" xfId="0" applyFont="1" applyAlignment="1" applyProtection="1">
      <alignment wrapText="1"/>
    </xf>
    <xf numFmtId="164" fontId="0" fillId="0" borderId="0" xfId="0" applyNumberFormat="1" applyAlignment="1" applyProtection="1">
      <alignment horizontal="center"/>
    </xf>
    <xf numFmtId="0" fontId="4" fillId="0" borderId="0" xfId="0" applyFont="1" applyBorder="1" applyAlignment="1" applyProtection="1">
      <alignment horizontal="center" wrapText="1"/>
    </xf>
    <xf numFmtId="0" fontId="9" fillId="0" borderId="0" xfId="0" applyFont="1" applyAlignment="1" applyProtection="1">
      <alignment horizontal="center"/>
    </xf>
    <xf numFmtId="0" fontId="9" fillId="0" borderId="2" xfId="0" applyFont="1" applyBorder="1" applyAlignment="1" applyProtection="1">
      <alignment horizontal="center"/>
    </xf>
    <xf numFmtId="0" fontId="8" fillId="0" borderId="0" xfId="0" applyFont="1" applyAlignment="1" applyProtection="1">
      <alignment horizontal="center"/>
    </xf>
    <xf numFmtId="0" fontId="8" fillId="0" borderId="0" xfId="0" applyFont="1" applyAlignment="1" applyProtection="1">
      <alignment horizontal="right"/>
    </xf>
    <xf numFmtId="14" fontId="9" fillId="0" borderId="0" xfId="0" applyNumberFormat="1" applyFont="1" applyBorder="1" applyAlignment="1" applyProtection="1">
      <alignment horizontal="center"/>
    </xf>
    <xf numFmtId="0" fontId="0" fillId="0" borderId="3" xfId="0" applyBorder="1" applyProtection="1"/>
    <xf numFmtId="0" fontId="0" fillId="0" borderId="0" xfId="0" applyAlignment="1" applyProtection="1">
      <alignment horizontal="right"/>
    </xf>
    <xf numFmtId="0" fontId="9" fillId="0" borderId="0" xfId="0" applyFont="1" applyBorder="1" applyAlignment="1" applyProtection="1">
      <alignment horizontal="center"/>
    </xf>
    <xf numFmtId="0" fontId="8" fillId="0" borderId="1" xfId="0" applyFont="1" applyBorder="1" applyAlignment="1" applyProtection="1">
      <alignment horizontal="center"/>
    </xf>
    <xf numFmtId="0" fontId="8" fillId="0" borderId="0" xfId="0" applyFont="1" applyBorder="1" applyAlignment="1" applyProtection="1">
      <alignment horizontal="center"/>
    </xf>
    <xf numFmtId="164" fontId="0" fillId="0" borderId="0" xfId="0" applyNumberFormat="1" applyBorder="1" applyProtection="1"/>
    <xf numFmtId="164" fontId="2" fillId="0" borderId="0" xfId="0" applyNumberFormat="1" applyFont="1" applyFill="1" applyBorder="1" applyProtection="1"/>
    <xf numFmtId="0" fontId="2" fillId="0" borderId="0" xfId="0" applyFont="1" applyFill="1" applyBorder="1" applyProtection="1"/>
    <xf numFmtId="164" fontId="4" fillId="0" borderId="0" xfId="0" applyNumberFormat="1" applyFont="1" applyFill="1" applyBorder="1" applyProtection="1"/>
    <xf numFmtId="14" fontId="7" fillId="2" borderId="4" xfId="0" applyNumberFormat="1"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14" fontId="9" fillId="0" borderId="2" xfId="0" applyNumberFormat="1" applyFont="1" applyBorder="1" applyAlignment="1" applyProtection="1">
      <alignment horizontal="center"/>
    </xf>
    <xf numFmtId="0" fontId="3" fillId="0" borderId="0" xfId="0" applyFont="1" applyFill="1" applyBorder="1" applyAlignment="1" applyProtection="1">
      <alignment horizontal="right"/>
    </xf>
    <xf numFmtId="0" fontId="7"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2" fillId="0" borderId="8" xfId="0" applyFont="1" applyBorder="1" applyAlignment="1">
      <alignment horizontal="center" vertical="center" wrapText="1"/>
    </xf>
    <xf numFmtId="164" fontId="7" fillId="0" borderId="9" xfId="0" applyNumberFormat="1" applyFont="1" applyBorder="1" applyAlignment="1" applyProtection="1">
      <alignment horizontal="right"/>
    </xf>
    <xf numFmtId="0" fontId="13" fillId="0" borderId="0" xfId="0" applyFont="1" applyProtection="1"/>
    <xf numFmtId="0" fontId="7" fillId="0" borderId="0" xfId="0" applyFont="1" applyFill="1" applyBorder="1" applyAlignment="1" applyProtection="1">
      <alignment horizontal="center"/>
    </xf>
    <xf numFmtId="0" fontId="12" fillId="0" borderId="0" xfId="0" applyFont="1" applyBorder="1" applyProtection="1"/>
    <xf numFmtId="0" fontId="0" fillId="0" borderId="1" xfId="0" applyBorder="1" applyProtection="1"/>
    <xf numFmtId="164" fontId="7" fillId="0" borderId="10" xfId="0" applyNumberFormat="1" applyFont="1" applyBorder="1" applyAlignment="1" applyProtection="1">
      <alignment horizontal="right"/>
    </xf>
    <xf numFmtId="164" fontId="7" fillId="0" borderId="10" xfId="0" applyNumberFormat="1" applyFont="1" applyBorder="1" applyProtection="1"/>
    <xf numFmtId="164" fontId="0" fillId="2" borderId="11" xfId="0" applyNumberFormat="1" applyFill="1" applyBorder="1" applyProtection="1">
      <protection locked="0"/>
    </xf>
    <xf numFmtId="164" fontId="0" fillId="2" borderId="12" xfId="0" applyNumberFormat="1" applyFill="1" applyBorder="1" applyProtection="1">
      <protection locked="0"/>
    </xf>
    <xf numFmtId="0" fontId="0" fillId="0" borderId="13" xfId="0" applyBorder="1" applyAlignment="1" applyProtection="1">
      <alignment horizontal="right"/>
    </xf>
    <xf numFmtId="164" fontId="0" fillId="2" borderId="12"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5" xfId="0" applyNumberFormat="1" applyFill="1" applyBorder="1" applyAlignment="1" applyProtection="1">
      <alignment horizontal="right"/>
      <protection locked="0"/>
    </xf>
    <xf numFmtId="0" fontId="13" fillId="0" borderId="0" xfId="0" applyFont="1" applyAlignment="1">
      <alignment horizontal="center"/>
    </xf>
    <xf numFmtId="0" fontId="0" fillId="0" borderId="0" xfId="0" applyAlignment="1" applyProtection="1">
      <alignment wrapText="1"/>
    </xf>
    <xf numFmtId="0" fontId="6" fillId="0" borderId="0" xfId="0" applyFont="1" applyAlignment="1" applyProtection="1">
      <alignment horizontal="center" wrapText="1"/>
    </xf>
    <xf numFmtId="0" fontId="2" fillId="0" borderId="0" xfId="0" applyFont="1" applyBorder="1" applyAlignment="1">
      <alignment horizontal="center" vertical="center"/>
    </xf>
    <xf numFmtId="0" fontId="2" fillId="0" borderId="0" xfId="0" applyFont="1" applyBorder="1" applyAlignment="1">
      <alignment wrapText="1"/>
    </xf>
    <xf numFmtId="0" fontId="7" fillId="0" borderId="0" xfId="0" applyFont="1" applyFill="1" applyBorder="1" applyProtection="1"/>
    <xf numFmtId="0" fontId="7" fillId="0" borderId="0" xfId="0" applyFont="1" applyBorder="1" applyProtection="1"/>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xf numFmtId="164" fontId="7" fillId="0" borderId="16" xfId="0" applyNumberFormat="1" applyFont="1" applyBorder="1" applyAlignment="1" applyProtection="1"/>
    <xf numFmtId="164" fontId="3" fillId="0" borderId="0" xfId="0" applyNumberFormat="1" applyFont="1" applyFill="1" applyBorder="1" applyProtection="1"/>
    <xf numFmtId="165" fontId="3" fillId="0" borderId="0" xfId="0" applyNumberFormat="1" applyFont="1" applyFill="1" applyBorder="1" applyProtection="1"/>
    <xf numFmtId="165" fontId="3" fillId="0" borderId="0" xfId="0" applyNumberFormat="1" applyFont="1" applyFill="1" applyBorder="1" applyAlignment="1" applyProtection="1">
      <alignment horizontal="right"/>
    </xf>
    <xf numFmtId="0" fontId="0" fillId="0" borderId="0" xfId="0" applyFill="1" applyBorder="1" applyAlignment="1" applyProtection="1">
      <alignment horizontal="center" wrapText="1"/>
    </xf>
    <xf numFmtId="0" fontId="7" fillId="0" borderId="0" xfId="0" applyFont="1" applyProtection="1"/>
    <xf numFmtId="0" fontId="0" fillId="0" borderId="0" xfId="0" applyFill="1" applyBorder="1" applyAlignment="1" applyProtection="1">
      <alignment horizontal="right"/>
    </xf>
    <xf numFmtId="2" fontId="0" fillId="2" borderId="4" xfId="0" applyNumberFormat="1" applyFill="1" applyBorder="1" applyProtection="1">
      <protection locked="0"/>
    </xf>
    <xf numFmtId="164" fontId="0" fillId="0" borderId="17" xfId="0" applyNumberFormat="1" applyBorder="1" applyProtection="1"/>
    <xf numFmtId="0" fontId="0" fillId="0" borderId="0" xfId="0" applyAlignment="1" applyProtection="1">
      <alignment horizontal="left"/>
    </xf>
    <xf numFmtId="1" fontId="0" fillId="0" borderId="0" xfId="0" applyNumberFormat="1" applyProtection="1"/>
    <xf numFmtId="2" fontId="0" fillId="0" borderId="0" xfId="0" applyNumberFormat="1" applyProtection="1"/>
    <xf numFmtId="164" fontId="0" fillId="0" borderId="0" xfId="0" applyNumberFormat="1" applyProtection="1"/>
    <xf numFmtId="164" fontId="3" fillId="0" borderId="18" xfId="0" applyNumberFormat="1" applyFont="1" applyFill="1" applyBorder="1" applyAlignment="1" applyProtection="1">
      <alignment horizontal="left"/>
    </xf>
    <xf numFmtId="4" fontId="0" fillId="0" borderId="0" xfId="0" applyNumberFormat="1" applyFill="1" applyAlignment="1" applyProtection="1"/>
    <xf numFmtId="164" fontId="3" fillId="0" borderId="19" xfId="0" applyNumberFormat="1" applyFont="1" applyFill="1" applyBorder="1" applyAlignment="1" applyProtection="1">
      <alignment horizontal="center"/>
    </xf>
    <xf numFmtId="0" fontId="10" fillId="0" borderId="20" xfId="0" applyFont="1" applyBorder="1" applyAlignment="1" applyProtection="1">
      <alignment horizontal="center"/>
    </xf>
    <xf numFmtId="0" fontId="10" fillId="0" borderId="1" xfId="0" applyFont="1" applyBorder="1" applyAlignment="1" applyProtection="1">
      <alignment horizontal="center"/>
    </xf>
    <xf numFmtId="0" fontId="10" fillId="0" borderId="18" xfId="0" applyFont="1" applyBorder="1" applyAlignment="1" applyProtection="1">
      <alignment horizontal="center"/>
    </xf>
    <xf numFmtId="0" fontId="0" fillId="0" borderId="16" xfId="0" applyBorder="1" applyProtection="1"/>
    <xf numFmtId="0" fontId="17" fillId="0" borderId="0" xfId="0" applyFont="1" applyBorder="1" applyAlignment="1" applyProtection="1">
      <alignment horizontal="center"/>
    </xf>
    <xf numFmtId="0" fontId="7" fillId="0" borderId="0" xfId="0" applyFont="1" applyFill="1" applyAlignment="1" applyProtection="1">
      <alignment horizontal="right"/>
    </xf>
    <xf numFmtId="0" fontId="8" fillId="0" borderId="20" xfId="0" applyFont="1" applyBorder="1" applyAlignment="1" applyProtection="1">
      <alignment horizontal="right" vertical="center"/>
    </xf>
    <xf numFmtId="164" fontId="8" fillId="0" borderId="18" xfId="0" applyNumberFormat="1" applyFont="1" applyBorder="1" applyAlignment="1" applyProtection="1">
      <alignment horizontal="left"/>
    </xf>
    <xf numFmtId="164" fontId="8" fillId="0" borderId="21" xfId="0" applyNumberFormat="1" applyFont="1" applyBorder="1" applyAlignment="1" applyProtection="1">
      <alignment horizontal="left"/>
    </xf>
    <xf numFmtId="164" fontId="8" fillId="0" borderId="16" xfId="0" applyNumberFormat="1" applyFont="1" applyBorder="1" applyAlignment="1" applyProtection="1">
      <alignment horizontal="left"/>
    </xf>
    <xf numFmtId="0" fontId="8" fillId="0" borderId="0" xfId="0" applyFont="1" applyBorder="1" applyAlignment="1" applyProtection="1">
      <alignment horizontal="right" vertical="center"/>
    </xf>
    <xf numFmtId="164" fontId="8" fillId="0" borderId="0" xfId="0" applyNumberFormat="1" applyFont="1" applyBorder="1" applyAlignment="1" applyProtection="1">
      <alignment horizontal="left"/>
    </xf>
    <xf numFmtId="0" fontId="8" fillId="0" borderId="3" xfId="0" applyFont="1" applyBorder="1" applyProtection="1"/>
    <xf numFmtId="0" fontId="0" fillId="0" borderId="21" xfId="0" applyBorder="1" applyProtection="1"/>
    <xf numFmtId="0" fontId="8" fillId="0" borderId="22" xfId="0" applyFont="1" applyBorder="1" applyAlignment="1" applyProtection="1">
      <alignment horizontal="right"/>
    </xf>
    <xf numFmtId="0" fontId="8" fillId="0" borderId="23" xfId="0" applyFont="1" applyBorder="1" applyAlignment="1" applyProtection="1">
      <alignment horizontal="right"/>
    </xf>
    <xf numFmtId="0" fontId="9" fillId="0" borderId="24" xfId="0" applyFont="1" applyBorder="1" applyAlignment="1" applyProtection="1">
      <alignment horizontal="right"/>
    </xf>
    <xf numFmtId="164" fontId="9" fillId="0" borderId="16" xfId="0" applyNumberFormat="1" applyFont="1" applyFill="1" applyBorder="1" applyProtection="1"/>
    <xf numFmtId="0" fontId="9" fillId="0" borderId="0" xfId="0" applyFont="1" applyBorder="1" applyAlignment="1" applyProtection="1">
      <alignment horizontal="right"/>
    </xf>
    <xf numFmtId="164" fontId="9" fillId="0" borderId="0" xfId="0" applyNumberFormat="1" applyFont="1" applyBorder="1" applyProtection="1"/>
    <xf numFmtId="164" fontId="9" fillId="0" borderId="0" xfId="0" applyNumberFormat="1" applyFont="1" applyFill="1" applyBorder="1" applyProtection="1"/>
    <xf numFmtId="0" fontId="8" fillId="0" borderId="20" xfId="0" applyFont="1" applyBorder="1" applyAlignment="1" applyProtection="1">
      <alignment horizontal="right"/>
    </xf>
    <xf numFmtId="164" fontId="8" fillId="0" borderId="18" xfId="0" applyNumberFormat="1" applyFont="1" applyFill="1" applyBorder="1" applyAlignment="1" applyProtection="1">
      <alignment horizontal="right"/>
    </xf>
    <xf numFmtId="0" fontId="8" fillId="0" borderId="3" xfId="0" applyFont="1" applyBorder="1" applyAlignment="1" applyProtection="1">
      <alignment horizontal="right"/>
    </xf>
    <xf numFmtId="2" fontId="9" fillId="0" borderId="16" xfId="0" applyNumberFormat="1" applyFont="1" applyFill="1" applyBorder="1" applyProtection="1"/>
    <xf numFmtId="166" fontId="9" fillId="0" borderId="25" xfId="0" applyNumberFormat="1" applyFont="1" applyBorder="1" applyAlignment="1" applyProtection="1">
      <alignment horizontal="right"/>
    </xf>
    <xf numFmtId="2" fontId="9" fillId="0" borderId="25" xfId="0" applyNumberFormat="1" applyFont="1" applyBorder="1" applyAlignment="1" applyProtection="1">
      <alignment horizontal="right"/>
    </xf>
    <xf numFmtId="0" fontId="0" fillId="0" borderId="26" xfId="0" applyBorder="1" applyProtection="1"/>
    <xf numFmtId="14" fontId="9" fillId="2" borderId="4" xfId="0" applyNumberFormat="1" applyFont="1" applyFill="1" applyBorder="1" applyAlignment="1" applyProtection="1">
      <alignment horizontal="center"/>
      <protection locked="0"/>
    </xf>
    <xf numFmtId="164" fontId="8" fillId="2" borderId="4" xfId="0" applyNumberFormat="1" applyFont="1" applyFill="1" applyBorder="1" applyAlignment="1" applyProtection="1">
      <alignment horizontal="right"/>
      <protection locked="0"/>
    </xf>
    <xf numFmtId="2" fontId="8" fillId="2" borderId="4" xfId="0" applyNumberFormat="1" applyFont="1" applyFill="1" applyBorder="1" applyAlignment="1" applyProtection="1">
      <alignment horizontal="right"/>
      <protection locked="0"/>
    </xf>
    <xf numFmtId="0" fontId="7" fillId="0" borderId="0" xfId="0" applyFont="1" applyBorder="1" applyAlignment="1" applyProtection="1">
      <alignment horizontal="right"/>
    </xf>
    <xf numFmtId="0" fontId="7" fillId="0" borderId="0" xfId="0" applyFont="1" applyFill="1" applyBorder="1" applyAlignment="1" applyProtection="1">
      <alignment horizontal="center"/>
      <protection locked="0"/>
    </xf>
    <xf numFmtId="0" fontId="7" fillId="0" borderId="0" xfId="0" applyFont="1" applyBorder="1" applyAlignment="1" applyProtection="1">
      <alignment horizontal="center" wrapText="1"/>
    </xf>
    <xf numFmtId="0" fontId="7" fillId="0" borderId="27" xfId="0" applyFont="1" applyFill="1" applyBorder="1" applyAlignment="1" applyProtection="1">
      <alignment horizontal="center"/>
    </xf>
    <xf numFmtId="1" fontId="3" fillId="0" borderId="0" xfId="0" applyNumberFormat="1" applyFont="1" applyFill="1" applyBorder="1" applyProtection="1"/>
    <xf numFmtId="164" fontId="0" fillId="0" borderId="0" xfId="0" applyNumberFormat="1" applyFill="1" applyProtection="1"/>
    <xf numFmtId="164" fontId="10" fillId="0" borderId="28" xfId="0" applyNumberFormat="1" applyFont="1" applyBorder="1" applyAlignment="1" applyProtection="1">
      <alignment horizontal="center"/>
    </xf>
    <xf numFmtId="10" fontId="0" fillId="0" borderId="0" xfId="0" applyNumberFormat="1" applyFill="1" applyProtection="1"/>
    <xf numFmtId="0" fontId="6" fillId="0" borderId="0" xfId="0" applyFont="1" applyAlignment="1">
      <alignment horizontal="center" vertical="center" wrapText="1"/>
    </xf>
    <xf numFmtId="0" fontId="0" fillId="0" borderId="0" xfId="0" applyBorder="1" applyAlignment="1" applyProtection="1">
      <alignment horizontal="center" wrapText="1"/>
    </xf>
    <xf numFmtId="3" fontId="0" fillId="0" borderId="0" xfId="0" applyNumberFormat="1" applyFill="1" applyProtection="1"/>
    <xf numFmtId="164" fontId="0" fillId="0" borderId="29" xfId="0" applyNumberFormat="1" applyFill="1" applyBorder="1" applyAlignment="1" applyProtection="1">
      <alignment horizontal="center"/>
    </xf>
    <xf numFmtId="0" fontId="10" fillId="0" borderId="0" xfId="0" applyFont="1" applyBorder="1" applyAlignment="1" applyProtection="1">
      <alignment horizontal="center"/>
    </xf>
    <xf numFmtId="164" fontId="7" fillId="0" borderId="0" xfId="0" applyNumberFormat="1" applyFont="1" applyBorder="1" applyAlignment="1" applyProtection="1"/>
    <xf numFmtId="0" fontId="3" fillId="0" borderId="0" xfId="0" applyFont="1" applyBorder="1" applyAlignment="1" applyProtection="1">
      <alignment horizontal="center" wrapText="1"/>
    </xf>
    <xf numFmtId="0" fontId="2" fillId="0" borderId="0" xfId="0" applyFont="1" applyBorder="1" applyAlignment="1" applyProtection="1">
      <alignment horizontal="center"/>
    </xf>
    <xf numFmtId="164" fontId="0" fillId="0" borderId="0" xfId="0" applyNumberFormat="1" applyFill="1" applyBorder="1" applyAlignment="1" applyProtection="1">
      <alignment horizontal="right"/>
    </xf>
    <xf numFmtId="0" fontId="0" fillId="0" borderId="0" xfId="0" applyFill="1" applyBorder="1" applyAlignment="1" applyProtection="1">
      <alignment horizontal="right" vertical="top"/>
    </xf>
    <xf numFmtId="14" fontId="0" fillId="3" borderId="30" xfId="0" applyNumberFormat="1" applyFill="1" applyBorder="1" applyProtection="1">
      <protection locked="0"/>
    </xf>
    <xf numFmtId="14" fontId="0" fillId="3" borderId="4" xfId="0" applyNumberFormat="1" applyFill="1" applyBorder="1" applyProtection="1">
      <protection locked="0"/>
    </xf>
    <xf numFmtId="165"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31" xfId="0" applyFill="1" applyBorder="1" applyProtection="1">
      <protection locked="0"/>
    </xf>
    <xf numFmtId="164" fontId="0" fillId="3" borderId="32" xfId="0" applyNumberFormat="1" applyFill="1" applyBorder="1" applyProtection="1">
      <protection locked="0"/>
    </xf>
    <xf numFmtId="0" fontId="0" fillId="3" borderId="33" xfId="0" applyFill="1" applyBorder="1" applyProtection="1">
      <protection locked="0"/>
    </xf>
    <xf numFmtId="164" fontId="0" fillId="3" borderId="34" xfId="0" applyNumberFormat="1" applyFill="1" applyBorder="1" applyProtection="1">
      <protection locked="0"/>
    </xf>
    <xf numFmtId="0" fontId="0" fillId="3" borderId="34" xfId="0" applyFill="1" applyBorder="1" applyProtection="1">
      <protection locked="0"/>
    </xf>
    <xf numFmtId="164" fontId="7" fillId="0" borderId="0" xfId="0" applyNumberFormat="1" applyFont="1" applyBorder="1" applyAlignment="1" applyProtection="1">
      <alignment horizontal="right"/>
    </xf>
    <xf numFmtId="164" fontId="0" fillId="2" borderId="14" xfId="0" applyNumberFormat="1" applyFill="1" applyBorder="1" applyProtection="1">
      <protection locked="0"/>
    </xf>
    <xf numFmtId="164" fontId="0" fillId="2" borderId="15" xfId="0" applyNumberFormat="1" applyFill="1" applyBorder="1" applyProtection="1">
      <protection locked="0"/>
    </xf>
    <xf numFmtId="10" fontId="3" fillId="0" borderId="0" xfId="0" applyNumberFormat="1" applyFont="1" applyBorder="1" applyProtection="1"/>
    <xf numFmtId="165" fontId="0" fillId="0" borderId="0" xfId="0" applyNumberFormat="1" applyProtection="1"/>
    <xf numFmtId="0" fontId="19" fillId="0" borderId="35" xfId="0" applyFont="1" applyBorder="1" applyAlignment="1" applyProtection="1">
      <alignment horizontal="right"/>
    </xf>
    <xf numFmtId="0" fontId="19" fillId="0" borderId="36" xfId="0" applyFont="1" applyBorder="1" applyAlignment="1" applyProtection="1">
      <alignment horizontal="right"/>
    </xf>
    <xf numFmtId="0" fontId="19" fillId="0" borderId="37" xfId="0" applyFont="1" applyBorder="1" applyAlignment="1" applyProtection="1">
      <alignment horizontal="right"/>
    </xf>
    <xf numFmtId="2" fontId="9" fillId="0" borderId="0" xfId="0" applyNumberFormat="1" applyFont="1" applyFill="1" applyBorder="1" applyProtection="1"/>
    <xf numFmtId="0" fontId="0" fillId="0" borderId="3" xfId="0" applyBorder="1" applyAlignment="1" applyProtection="1">
      <alignment horizontal="right"/>
    </xf>
    <xf numFmtId="0" fontId="0" fillId="0" borderId="1" xfId="0" applyBorder="1" applyAlignment="1" applyProtection="1">
      <alignment wrapText="1"/>
    </xf>
    <xf numFmtId="0" fontId="0" fillId="0" borderId="1" xfId="0" applyBorder="1" applyAlignment="1" applyProtection="1">
      <alignment horizontal="center" wrapText="1"/>
    </xf>
    <xf numFmtId="0" fontId="2" fillId="0" borderId="6" xfId="0" applyFont="1" applyFill="1" applyBorder="1" applyAlignment="1">
      <alignment horizontal="center" vertical="center"/>
    </xf>
    <xf numFmtId="0" fontId="0" fillId="0" borderId="0" xfId="0" applyFill="1"/>
    <xf numFmtId="0" fontId="2" fillId="0" borderId="23" xfId="0" applyFont="1" applyFill="1" applyBorder="1" applyAlignment="1">
      <alignment horizontal="center" vertical="center"/>
    </xf>
    <xf numFmtId="0" fontId="2" fillId="0" borderId="0" xfId="0" applyFont="1" applyFill="1" applyBorder="1"/>
    <xf numFmtId="0" fontId="2" fillId="0" borderId="21" xfId="0" applyFont="1" applyFill="1" applyBorder="1"/>
    <xf numFmtId="0" fontId="0" fillId="0" borderId="23" xfId="0" applyFill="1" applyBorder="1" applyAlignment="1">
      <alignment horizontal="center" vertical="center"/>
    </xf>
    <xf numFmtId="0" fontId="0" fillId="0" borderId="0" xfId="0" applyFill="1" applyBorder="1"/>
    <xf numFmtId="0" fontId="0" fillId="0" borderId="7" xfId="0" applyFill="1" applyBorder="1" applyAlignment="1">
      <alignment horizontal="center" vertical="center"/>
    </xf>
    <xf numFmtId="0" fontId="0" fillId="0" borderId="38" xfId="0" applyFill="1" applyBorder="1"/>
    <xf numFmtId="0" fontId="2" fillId="0" borderId="39" xfId="0" applyFont="1" applyFill="1" applyBorder="1"/>
    <xf numFmtId="0" fontId="2" fillId="0" borderId="40" xfId="0" applyFont="1" applyFill="1" applyBorder="1" applyAlignment="1">
      <alignment horizontal="center" vertical="center"/>
    </xf>
    <xf numFmtId="2" fontId="9" fillId="0" borderId="0" xfId="0" applyNumberFormat="1" applyFont="1" applyFill="1" applyBorder="1" applyAlignment="1" applyProtection="1">
      <alignment horizontal="right"/>
    </xf>
    <xf numFmtId="0" fontId="8" fillId="0" borderId="41" xfId="0" applyFont="1" applyBorder="1" applyAlignment="1" applyProtection="1">
      <alignment horizontal="right"/>
    </xf>
    <xf numFmtId="0" fontId="6" fillId="0" borderId="0" xfId="0" applyFont="1" applyAlignment="1" applyProtection="1">
      <alignment horizontal="center" vertical="center" wrapText="1"/>
    </xf>
    <xf numFmtId="164" fontId="0" fillId="0" borderId="21" xfId="0" applyNumberFormat="1" applyBorder="1" applyProtection="1"/>
    <xf numFmtId="49" fontId="0" fillId="0" borderId="0" xfId="0" applyNumberFormat="1" applyProtection="1"/>
    <xf numFmtId="0" fontId="0" fillId="0" borderId="15" xfId="0" applyBorder="1" applyAlignment="1" applyProtection="1">
      <alignment horizontal="right"/>
    </xf>
    <xf numFmtId="164" fontId="0" fillId="0" borderId="0" xfId="0" applyNumberFormat="1" applyFill="1" applyBorder="1" applyProtection="1"/>
    <xf numFmtId="0" fontId="0" fillId="0" borderId="0" xfId="0" applyAlignment="1" applyProtection="1">
      <alignment horizontal="center"/>
    </xf>
    <xf numFmtId="0" fontId="0" fillId="0" borderId="20" xfId="0" applyBorder="1" applyAlignment="1" applyProtection="1">
      <alignment horizontal="center" wrapText="1"/>
    </xf>
    <xf numFmtId="0" fontId="0" fillId="0" borderId="42" xfId="0" applyBorder="1" applyAlignment="1" applyProtection="1">
      <alignment horizontal="center" wrapText="1"/>
    </xf>
    <xf numFmtId="0" fontId="3" fillId="0" borderId="43" xfId="0" applyFont="1" applyBorder="1" applyAlignment="1" applyProtection="1">
      <alignment horizontal="center" wrapText="1"/>
    </xf>
    <xf numFmtId="0" fontId="0" fillId="0" borderId="43" xfId="0" applyBorder="1" applyAlignment="1" applyProtection="1">
      <alignment horizontal="center" wrapText="1"/>
    </xf>
    <xf numFmtId="0" fontId="0" fillId="0" borderId="28" xfId="0" applyBorder="1" applyAlignment="1" applyProtection="1">
      <alignment horizontal="center" wrapText="1"/>
    </xf>
    <xf numFmtId="2" fontId="0" fillId="0" borderId="44" xfId="0" applyNumberFormat="1" applyBorder="1" applyProtection="1"/>
    <xf numFmtId="164" fontId="0" fillId="0" borderId="45" xfId="0" applyNumberFormat="1" applyBorder="1" applyProtection="1"/>
    <xf numFmtId="164" fontId="0" fillId="0" borderId="45" xfId="0" applyNumberFormat="1" applyBorder="1" applyAlignment="1" applyProtection="1">
      <alignment horizontal="right"/>
    </xf>
    <xf numFmtId="164" fontId="0" fillId="0" borderId="16" xfId="0" applyNumberFormat="1" applyBorder="1" applyAlignment="1" applyProtection="1">
      <alignment horizontal="right"/>
    </xf>
    <xf numFmtId="165" fontId="0" fillId="0" borderId="0" xfId="0" applyNumberFormat="1" applyFill="1" applyBorder="1" applyProtection="1"/>
    <xf numFmtId="164" fontId="0" fillId="0" borderId="0" xfId="0" applyNumberFormat="1" applyBorder="1" applyAlignment="1" applyProtection="1">
      <alignment horizontal="right"/>
    </xf>
    <xf numFmtId="164" fontId="0" fillId="0" borderId="21" xfId="0" applyNumberFormat="1" applyBorder="1" applyAlignment="1" applyProtection="1">
      <alignment horizontal="right"/>
    </xf>
    <xf numFmtId="0" fontId="7" fillId="0" borderId="3" xfId="0" applyFont="1" applyBorder="1" applyProtection="1"/>
    <xf numFmtId="0" fontId="0" fillId="0" borderId="46" xfId="0" applyBorder="1" applyAlignment="1" applyProtection="1">
      <alignment horizontal="center" wrapText="1"/>
    </xf>
    <xf numFmtId="0" fontId="0" fillId="0" borderId="47" xfId="0" applyBorder="1" applyProtection="1"/>
    <xf numFmtId="0" fontId="0" fillId="0" borderId="48" xfId="0" applyBorder="1" applyAlignment="1" applyProtection="1">
      <alignment horizontal="center" wrapText="1"/>
    </xf>
    <xf numFmtId="0" fontId="0" fillId="0" borderId="49" xfId="0" applyBorder="1" applyAlignment="1" applyProtection="1">
      <alignment horizontal="center"/>
    </xf>
    <xf numFmtId="2" fontId="0" fillId="0" borderId="50" xfId="0" applyNumberFormat="1" applyFill="1" applyBorder="1" applyProtection="1"/>
    <xf numFmtId="0" fontId="0" fillId="4" borderId="51" xfId="0" applyFill="1" applyBorder="1" applyProtection="1"/>
    <xf numFmtId="164" fontId="0" fillId="0" borderId="52" xfId="0" applyNumberFormat="1" applyFill="1" applyBorder="1" applyProtection="1"/>
    <xf numFmtId="2" fontId="0" fillId="0" borderId="53" xfId="0" applyNumberFormat="1" applyFill="1" applyBorder="1" applyProtection="1"/>
    <xf numFmtId="164" fontId="0" fillId="0" borderId="53" xfId="0" applyNumberFormat="1" applyFill="1" applyBorder="1" applyProtection="1"/>
    <xf numFmtId="164" fontId="0" fillId="0" borderId="54" xfId="0" applyNumberFormat="1" applyFill="1" applyBorder="1" applyProtection="1"/>
    <xf numFmtId="0" fontId="17" fillId="0" borderId="21" xfId="0" applyFont="1" applyBorder="1" applyAlignment="1" applyProtection="1">
      <alignment horizontal="center"/>
    </xf>
    <xf numFmtId="0" fontId="17" fillId="0" borderId="3" xfId="0" applyFont="1" applyBorder="1" applyAlignment="1" applyProtection="1">
      <alignment horizontal="center"/>
    </xf>
    <xf numFmtId="0" fontId="0" fillId="0" borderId="21" xfId="0" applyBorder="1" applyAlignment="1" applyProtection="1">
      <alignment horizontal="right"/>
    </xf>
    <xf numFmtId="0" fontId="0" fillId="5" borderId="42" xfId="0" applyFill="1" applyBorder="1" applyAlignment="1" applyProtection="1">
      <alignment horizontal="center"/>
    </xf>
    <xf numFmtId="0" fontId="0" fillId="5" borderId="42" xfId="0" applyFill="1" applyBorder="1" applyAlignment="1" applyProtection="1">
      <alignment horizontal="center" wrapText="1"/>
    </xf>
    <xf numFmtId="0" fontId="0" fillId="0" borderId="28" xfId="0" applyBorder="1" applyAlignment="1" applyProtection="1">
      <alignment horizontal="center"/>
    </xf>
    <xf numFmtId="0" fontId="0" fillId="0" borderId="26" xfId="0" applyBorder="1" applyAlignment="1" applyProtection="1">
      <alignment horizontal="right"/>
    </xf>
    <xf numFmtId="164" fontId="0" fillId="0" borderId="16" xfId="0" applyNumberFormat="1" applyBorder="1" applyProtection="1"/>
    <xf numFmtId="164" fontId="0" fillId="0" borderId="2" xfId="0" applyNumberFormat="1" applyBorder="1" applyAlignment="1" applyProtection="1">
      <alignment horizontal="right"/>
    </xf>
    <xf numFmtId="164" fontId="0" fillId="2" borderId="4" xfId="0" applyNumberFormat="1" applyFill="1" applyBorder="1" applyProtection="1">
      <protection locked="0"/>
    </xf>
    <xf numFmtId="2" fontId="9" fillId="0" borderId="9" xfId="0" applyNumberFormat="1" applyFont="1" applyFill="1" applyBorder="1" applyProtection="1"/>
    <xf numFmtId="164" fontId="0" fillId="4" borderId="45" xfId="0" applyNumberFormat="1" applyFill="1" applyBorder="1" applyProtection="1"/>
    <xf numFmtId="0" fontId="7" fillId="0" borderId="0" xfId="0" applyFont="1" applyFill="1" applyAlignment="1">
      <alignment horizontal="center"/>
    </xf>
    <xf numFmtId="0" fontId="11" fillId="0" borderId="0" xfId="0" applyFont="1" applyFill="1" applyAlignment="1">
      <alignment horizontal="center"/>
    </xf>
    <xf numFmtId="0" fontId="0" fillId="0" borderId="0" xfId="0" applyFill="1" applyBorder="1" applyAlignment="1">
      <alignment horizontal="center"/>
    </xf>
    <xf numFmtId="0" fontId="3"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 fillId="0" borderId="0" xfId="0" applyFont="1" applyFill="1" applyBorder="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left"/>
    </xf>
    <xf numFmtId="3" fontId="0" fillId="0" borderId="0" xfId="0" applyNumberFormat="1" applyProtection="1"/>
    <xf numFmtId="164" fontId="7" fillId="0" borderId="9" xfId="0" applyNumberFormat="1" applyFont="1" applyBorder="1" applyAlignment="1" applyProtection="1">
      <alignment horizontal="center"/>
    </xf>
    <xf numFmtId="44" fontId="0" fillId="0" borderId="0" xfId="1" applyFont="1" applyProtection="1"/>
    <xf numFmtId="0" fontId="19" fillId="0" borderId="0" xfId="0" applyFont="1" applyProtection="1"/>
    <xf numFmtId="0" fontId="19" fillId="0" borderId="0" xfId="0" applyFont="1" applyAlignment="1" applyProtection="1">
      <alignment horizontal="right"/>
    </xf>
    <xf numFmtId="0" fontId="23" fillId="0" borderId="0" xfId="0" applyFont="1" applyFill="1" applyProtection="1"/>
    <xf numFmtId="0" fontId="3" fillId="0" borderId="0" xfId="0" applyFont="1" applyFill="1" applyProtection="1"/>
    <xf numFmtId="0" fontId="0" fillId="0" borderId="0" xfId="0" applyFill="1" applyBorder="1" applyAlignment="1" applyProtection="1">
      <alignment horizontal="right"/>
      <protection locked="0"/>
    </xf>
    <xf numFmtId="164" fontId="0" fillId="0" borderId="0" xfId="0" applyNumberFormat="1" applyFill="1" applyBorder="1" applyProtection="1">
      <protection locked="0"/>
    </xf>
    <xf numFmtId="0" fontId="0" fillId="0" borderId="0" xfId="0" applyFill="1" applyBorder="1" applyProtection="1">
      <protection locked="0"/>
    </xf>
    <xf numFmtId="0" fontId="0" fillId="0" borderId="2" xfId="0" applyFill="1" applyBorder="1" applyProtection="1"/>
    <xf numFmtId="164" fontId="0" fillId="0" borderId="2" xfId="0" applyNumberFormat="1" applyFill="1" applyBorder="1" applyAlignment="1" applyProtection="1">
      <alignment horizontal="right"/>
    </xf>
    <xf numFmtId="0" fontId="0" fillId="0" borderId="0" xfId="0" applyBorder="1" applyProtection="1"/>
    <xf numFmtId="0" fontId="22" fillId="0" borderId="0" xfId="0" applyFont="1" applyFill="1" applyAlignment="1" applyProtection="1">
      <alignment vertical="top" wrapText="1"/>
    </xf>
    <xf numFmtId="0" fontId="0" fillId="0" borderId="3" xfId="0" applyBorder="1" applyProtection="1"/>
    <xf numFmtId="0" fontId="0" fillId="0" borderId="0" xfId="0" applyBorder="1" applyProtection="1"/>
    <xf numFmtId="0" fontId="0" fillId="0" borderId="21" xfId="0" applyBorder="1" applyProtection="1"/>
    <xf numFmtId="0" fontId="9" fillId="0" borderId="24" xfId="0" applyFont="1" applyBorder="1" applyAlignment="1" applyProtection="1">
      <alignment horizontal="right"/>
    </xf>
    <xf numFmtId="2" fontId="0" fillId="0" borderId="92" xfId="0" applyNumberFormat="1" applyFill="1" applyBorder="1" applyProtection="1"/>
    <xf numFmtId="0" fontId="0" fillId="4" borderId="105" xfId="0" applyFill="1" applyBorder="1" applyProtection="1"/>
    <xf numFmtId="0" fontId="2" fillId="0" borderId="64" xfId="0" applyFont="1" applyFill="1" applyBorder="1" applyAlignment="1">
      <alignment wrapText="1"/>
    </xf>
    <xf numFmtId="0" fontId="2" fillId="0" borderId="65" xfId="0" applyFont="1" applyFill="1" applyBorder="1" applyAlignment="1">
      <alignment wrapText="1"/>
    </xf>
    <xf numFmtId="0" fontId="2" fillId="0" borderId="61" xfId="0" applyFont="1" applyBorder="1" applyAlignment="1">
      <alignment wrapText="1"/>
    </xf>
    <xf numFmtId="0" fontId="2" fillId="0" borderId="62" xfId="0" applyFont="1" applyBorder="1" applyAlignment="1">
      <alignment wrapText="1"/>
    </xf>
    <xf numFmtId="0" fontId="2" fillId="0" borderId="66" xfId="0" applyFont="1" applyFill="1" applyBorder="1" applyAlignment="1">
      <alignment wrapText="1"/>
    </xf>
    <xf numFmtId="0" fontId="2" fillId="0" borderId="67" xfId="0" applyFont="1" applyFill="1" applyBorder="1" applyAlignment="1">
      <alignment wrapText="1"/>
    </xf>
    <xf numFmtId="0" fontId="14" fillId="0" borderId="0" xfId="0"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11" fillId="0" borderId="0" xfId="0" applyFont="1" applyAlignment="1">
      <alignment horizontal="center"/>
    </xf>
    <xf numFmtId="0" fontId="2" fillId="0" borderId="63" xfId="0" applyFont="1" applyBorder="1" applyAlignment="1">
      <alignment wrapText="1"/>
    </xf>
    <xf numFmtId="0" fontId="2" fillId="0" borderId="22" xfId="0" applyFont="1" applyBorder="1" applyAlignment="1">
      <alignment wrapText="1"/>
    </xf>
    <xf numFmtId="0" fontId="12" fillId="0" borderId="24" xfId="0" applyFont="1" applyFill="1" applyBorder="1" applyAlignment="1" applyProtection="1">
      <alignment vertical="center" wrapText="1"/>
    </xf>
    <xf numFmtId="0" fontId="12" fillId="0" borderId="44"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7" fillId="2" borderId="60" xfId="0" applyFont="1" applyFill="1" applyBorder="1" applyAlignment="1" applyProtection="1">
      <alignment horizontal="center"/>
      <protection locked="0"/>
    </xf>
    <xf numFmtId="0" fontId="7" fillId="2" borderId="30"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0" fontId="7" fillId="0" borderId="24" xfId="0" applyFont="1" applyBorder="1" applyAlignment="1" applyProtection="1">
      <alignment horizontal="right"/>
    </xf>
    <xf numFmtId="0" fontId="7" fillId="0" borderId="44" xfId="0" applyFont="1" applyBorder="1" applyAlignment="1" applyProtection="1">
      <alignment horizontal="right"/>
    </xf>
    <xf numFmtId="0" fontId="7" fillId="6" borderId="24" xfId="0" applyFont="1" applyFill="1" applyBorder="1" applyAlignment="1" applyProtection="1">
      <alignment horizontal="center"/>
    </xf>
    <xf numFmtId="0" fontId="7" fillId="6" borderId="28" xfId="0" applyFont="1" applyFill="1" applyBorder="1" applyAlignment="1" applyProtection="1">
      <alignment horizontal="center"/>
    </xf>
    <xf numFmtId="0" fontId="7" fillId="0" borderId="20" xfId="0" applyFont="1" applyBorder="1" applyAlignment="1" applyProtection="1">
      <alignment horizontal="right" wrapText="1"/>
    </xf>
    <xf numFmtId="0" fontId="7" fillId="0" borderId="1" xfId="0" applyFont="1" applyBorder="1" applyAlignment="1" applyProtection="1">
      <alignment horizontal="right" wrapText="1"/>
    </xf>
    <xf numFmtId="0" fontId="7" fillId="0" borderId="18" xfId="0" applyFont="1" applyBorder="1" applyAlignment="1" applyProtection="1">
      <alignment horizontal="right" wrapText="1"/>
    </xf>
    <xf numFmtId="0" fontId="7" fillId="0" borderId="26" xfId="0" applyFont="1" applyBorder="1" applyAlignment="1" applyProtection="1">
      <alignment horizontal="right" wrapText="1"/>
    </xf>
    <xf numFmtId="0" fontId="7" fillId="0" borderId="2" xfId="0" applyFont="1" applyBorder="1" applyAlignment="1" applyProtection="1">
      <alignment horizontal="right" wrapText="1"/>
    </xf>
    <xf numFmtId="0" fontId="7" fillId="0" borderId="24" xfId="0" applyFont="1" applyBorder="1" applyAlignment="1" applyProtection="1">
      <alignment horizontal="right" wrapText="1"/>
    </xf>
    <xf numFmtId="0" fontId="7" fillId="0" borderId="44" xfId="0" applyFont="1" applyBorder="1" applyAlignment="1" applyProtection="1">
      <alignment horizontal="right" wrapText="1"/>
    </xf>
    <xf numFmtId="0" fontId="7" fillId="0" borderId="59" xfId="0" applyFont="1" applyBorder="1" applyAlignment="1" applyProtection="1">
      <alignment horizontal="right"/>
    </xf>
    <xf numFmtId="0" fontId="7" fillId="0" borderId="59" xfId="0" applyFont="1" applyBorder="1" applyAlignment="1" applyProtection="1">
      <alignment horizontal="right" wrapText="1"/>
    </xf>
    <xf numFmtId="14" fontId="7" fillId="2" borderId="60" xfId="0" applyNumberFormat="1" applyFont="1" applyFill="1" applyBorder="1" applyAlignment="1" applyProtection="1">
      <alignment horizontal="center"/>
      <protection locked="0"/>
    </xf>
    <xf numFmtId="14" fontId="7" fillId="2" borderId="31" xfId="0" applyNumberFormat="1" applyFont="1" applyFill="1" applyBorder="1" applyAlignment="1" applyProtection="1">
      <alignment horizontal="center"/>
      <protection locked="0"/>
    </xf>
    <xf numFmtId="0" fontId="7" fillId="2" borderId="60" xfId="0" applyFont="1" applyFill="1" applyBorder="1" applyAlignment="1" applyProtection="1">
      <alignment horizontal="center" wrapText="1"/>
      <protection locked="0"/>
    </xf>
    <xf numFmtId="0" fontId="7" fillId="2" borderId="30" xfId="0" applyFont="1" applyFill="1" applyBorder="1" applyAlignment="1" applyProtection="1">
      <alignment horizontal="center" wrapText="1"/>
      <protection locked="0"/>
    </xf>
    <xf numFmtId="0" fontId="7" fillId="2" borderId="31" xfId="0" applyFont="1" applyFill="1" applyBorder="1" applyAlignment="1" applyProtection="1">
      <alignment horizontal="center" wrapText="1"/>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xf>
    <xf numFmtId="0" fontId="9" fillId="0" borderId="2" xfId="0" applyFont="1" applyBorder="1" applyAlignment="1" applyProtection="1">
      <alignment horizontal="center"/>
    </xf>
    <xf numFmtId="0" fontId="8" fillId="0" borderId="0" xfId="0" applyFont="1" applyAlignment="1" applyProtection="1">
      <alignment horizontal="center"/>
    </xf>
    <xf numFmtId="0" fontId="3" fillId="2" borderId="68" xfId="0" applyFont="1" applyFill="1" applyBorder="1" applyAlignment="1" applyProtection="1">
      <alignment horizontal="center" vertical="top" wrapText="1"/>
      <protection locked="0"/>
    </xf>
    <xf numFmtId="0" fontId="3" fillId="2" borderId="69"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27" xfId="0" applyFont="1" applyFill="1" applyBorder="1" applyAlignment="1" applyProtection="1">
      <alignment horizontal="center" vertical="top" wrapText="1"/>
      <protection locked="0"/>
    </xf>
    <xf numFmtId="0" fontId="3" fillId="2" borderId="0" xfId="0" applyFont="1" applyFill="1" applyBorder="1" applyAlignment="1" applyProtection="1">
      <alignment horizontal="center" vertical="top" wrapText="1"/>
      <protection locked="0"/>
    </xf>
    <xf numFmtId="0" fontId="3" fillId="2" borderId="71" xfId="0" applyFont="1" applyFill="1" applyBorder="1" applyAlignment="1" applyProtection="1">
      <alignment horizontal="center" vertical="top" wrapText="1"/>
      <protection locked="0"/>
    </xf>
    <xf numFmtId="0" fontId="3" fillId="2" borderId="72" xfId="0" applyFont="1" applyFill="1" applyBorder="1" applyAlignment="1" applyProtection="1">
      <alignment horizontal="center" vertical="top" wrapText="1"/>
      <protection locked="0"/>
    </xf>
    <xf numFmtId="0" fontId="3" fillId="2" borderId="38"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2" fontId="8" fillId="2" borderId="60" xfId="0" applyNumberFormat="1" applyFont="1" applyFill="1" applyBorder="1" applyAlignment="1" applyProtection="1">
      <alignment horizontal="center"/>
      <protection locked="0"/>
    </xf>
    <xf numFmtId="2" fontId="8" fillId="2" borderId="30" xfId="0" applyNumberFormat="1" applyFont="1" applyFill="1" applyBorder="1" applyAlignment="1" applyProtection="1">
      <alignment horizontal="center"/>
      <protection locked="0"/>
    </xf>
    <xf numFmtId="2" fontId="8" fillId="2" borderId="31" xfId="0" applyNumberFormat="1" applyFont="1" applyFill="1" applyBorder="1" applyAlignment="1" applyProtection="1">
      <alignment horizontal="center"/>
      <protection locked="0"/>
    </xf>
    <xf numFmtId="0" fontId="8" fillId="8" borderId="20" xfId="0" applyFont="1" applyFill="1" applyBorder="1" applyAlignment="1" applyProtection="1">
      <alignment horizontal="center"/>
    </xf>
    <xf numFmtId="0" fontId="19" fillId="8" borderId="1" xfId="0" applyFont="1" applyFill="1" applyBorder="1" applyAlignment="1" applyProtection="1">
      <alignment horizontal="center"/>
    </xf>
    <xf numFmtId="0" fontId="19" fillId="8" borderId="18" xfId="0" applyFont="1" applyFill="1" applyBorder="1" applyAlignment="1" applyProtection="1">
      <alignment horizontal="center"/>
    </xf>
    <xf numFmtId="164" fontId="19" fillId="9" borderId="73" xfId="0" applyNumberFormat="1" applyFont="1" applyFill="1" applyBorder="1" applyAlignment="1" applyProtection="1">
      <alignment horizontal="center"/>
    </xf>
    <xf numFmtId="164" fontId="19" fillId="9" borderId="74" xfId="0" applyNumberFormat="1" applyFont="1" applyFill="1" applyBorder="1" applyAlignment="1" applyProtection="1">
      <alignment horizontal="center"/>
    </xf>
    <xf numFmtId="164" fontId="19" fillId="9" borderId="67" xfId="0" applyNumberFormat="1" applyFont="1" applyFill="1" applyBorder="1" applyAlignment="1" applyProtection="1">
      <alignment horizontal="center"/>
    </xf>
    <xf numFmtId="164" fontId="19" fillId="0" borderId="26" xfId="0" applyNumberFormat="1" applyFont="1" applyFill="1" applyBorder="1" applyAlignment="1" applyProtection="1">
      <alignment horizontal="center"/>
    </xf>
    <xf numFmtId="164" fontId="19" fillId="0" borderId="2" xfId="0" applyNumberFormat="1" applyFont="1" applyFill="1" applyBorder="1" applyAlignment="1" applyProtection="1">
      <alignment horizontal="center"/>
    </xf>
    <xf numFmtId="164" fontId="19" fillId="0" borderId="16" xfId="0" applyNumberFormat="1" applyFont="1" applyFill="1" applyBorder="1" applyAlignment="1" applyProtection="1">
      <alignment horizontal="center"/>
    </xf>
    <xf numFmtId="0" fontId="22" fillId="7" borderId="0" xfId="0" applyFont="1" applyFill="1" applyAlignment="1" applyProtection="1">
      <alignment horizontal="center" vertical="top" wrapText="1"/>
    </xf>
    <xf numFmtId="14" fontId="9" fillId="0" borderId="2" xfId="0" applyNumberFormat="1" applyFont="1" applyBorder="1" applyAlignment="1" applyProtection="1">
      <alignment horizontal="center"/>
    </xf>
    <xf numFmtId="0" fontId="16" fillId="0" borderId="20" xfId="0" applyFont="1" applyFill="1" applyBorder="1" applyAlignment="1" applyProtection="1">
      <alignment horizontal="right"/>
    </xf>
    <xf numFmtId="0" fontId="16" fillId="0" borderId="1" xfId="0" applyFont="1" applyFill="1" applyBorder="1" applyAlignment="1" applyProtection="1">
      <alignment horizontal="right"/>
    </xf>
    <xf numFmtId="0" fontId="0" fillId="0" borderId="36" xfId="0" applyBorder="1" applyProtection="1"/>
    <xf numFmtId="0" fontId="0" fillId="0" borderId="82" xfId="0" applyBorder="1" applyProtection="1"/>
    <xf numFmtId="0" fontId="0" fillId="0" borderId="85" xfId="0" applyBorder="1" applyProtection="1"/>
    <xf numFmtId="0" fontId="0" fillId="0" borderId="79" xfId="0" applyBorder="1" applyProtection="1"/>
    <xf numFmtId="164" fontId="0" fillId="0" borderId="77" xfId="0" applyNumberFormat="1" applyFill="1" applyBorder="1" applyAlignment="1" applyProtection="1">
      <alignment horizontal="right"/>
    </xf>
    <xf numFmtId="164" fontId="0" fillId="0" borderId="78" xfId="0" applyNumberFormat="1" applyFill="1" applyBorder="1" applyAlignment="1" applyProtection="1">
      <alignment horizontal="right"/>
    </xf>
    <xf numFmtId="164" fontId="0" fillId="0" borderId="86" xfId="0" applyNumberFormat="1" applyFill="1" applyBorder="1" applyAlignment="1" applyProtection="1">
      <alignment horizontal="right"/>
    </xf>
    <xf numFmtId="0" fontId="0" fillId="2" borderId="80" xfId="0" applyFill="1" applyBorder="1" applyProtection="1">
      <protection locked="0"/>
    </xf>
    <xf numFmtId="0" fontId="0" fillId="2" borderId="81" xfId="0" applyFill="1" applyBorder="1" applyProtection="1">
      <protection locked="0"/>
    </xf>
    <xf numFmtId="0" fontId="0" fillId="2" borderId="82" xfId="0" applyFill="1" applyBorder="1" applyProtection="1">
      <protection locked="0"/>
    </xf>
    <xf numFmtId="0" fontId="0" fillId="2" borderId="77" xfId="0" applyFill="1" applyBorder="1" applyProtection="1">
      <protection locked="0"/>
    </xf>
    <xf numFmtId="0" fontId="0" fillId="2" borderId="78" xfId="0" applyFill="1" applyBorder="1" applyProtection="1">
      <protection locked="0"/>
    </xf>
    <xf numFmtId="0" fontId="0" fillId="2" borderId="79" xfId="0" applyFill="1" applyBorder="1" applyProtection="1">
      <protection locked="0"/>
    </xf>
    <xf numFmtId="0" fontId="7" fillId="0" borderId="26" xfId="0" applyFont="1" applyBorder="1" applyAlignment="1" applyProtection="1">
      <alignment horizontal="right"/>
    </xf>
    <xf numFmtId="0" fontId="7" fillId="0" borderId="2" xfId="0" applyFont="1" applyBorder="1" applyAlignment="1" applyProtection="1">
      <alignment horizontal="right"/>
    </xf>
    <xf numFmtId="0" fontId="7" fillId="0" borderId="16" xfId="0" applyFont="1" applyBorder="1" applyAlignment="1" applyProtection="1">
      <alignment horizontal="right"/>
    </xf>
    <xf numFmtId="0" fontId="0" fillId="2" borderId="91" xfId="0" applyFill="1" applyBorder="1" applyProtection="1">
      <protection locked="0"/>
    </xf>
    <xf numFmtId="0" fontId="0" fillId="2" borderId="84" xfId="0" applyFill="1" applyBorder="1" applyProtection="1">
      <protection locked="0"/>
    </xf>
    <xf numFmtId="0" fontId="10" fillId="0" borderId="24" xfId="0" applyFont="1" applyFill="1" applyBorder="1" applyAlignment="1" applyProtection="1">
      <alignment horizontal="center"/>
    </xf>
    <xf numFmtId="0" fontId="10" fillId="0" borderId="44" xfId="0" applyFont="1" applyFill="1" applyBorder="1" applyAlignment="1" applyProtection="1">
      <alignment horizontal="center"/>
    </xf>
    <xf numFmtId="0" fontId="10" fillId="0" borderId="28" xfId="0" applyFont="1" applyFill="1" applyBorder="1" applyAlignment="1" applyProtection="1">
      <alignment horizontal="center"/>
    </xf>
    <xf numFmtId="0" fontId="0" fillId="2" borderId="85" xfId="0" applyFill="1" applyBorder="1" applyProtection="1">
      <protection locked="0"/>
    </xf>
    <xf numFmtId="0" fontId="0" fillId="2" borderId="76" xfId="0" applyFill="1" applyBorder="1" applyProtection="1">
      <protection locked="0"/>
    </xf>
    <xf numFmtId="0" fontId="7" fillId="0" borderId="28" xfId="0" applyFont="1" applyBorder="1" applyAlignment="1" applyProtection="1">
      <alignment horizontal="right"/>
    </xf>
    <xf numFmtId="0" fontId="0" fillId="2" borderId="88" xfId="0" applyFill="1" applyBorder="1" applyProtection="1">
      <protection locked="0"/>
    </xf>
    <xf numFmtId="0" fontId="0" fillId="2" borderId="89" xfId="0" applyFill="1" applyBorder="1" applyProtection="1">
      <protection locked="0"/>
    </xf>
    <xf numFmtId="0" fontId="0" fillId="2" borderId="90" xfId="0" applyFill="1" applyBorder="1" applyProtection="1">
      <protection locked="0"/>
    </xf>
    <xf numFmtId="0" fontId="2" fillId="0" borderId="20" xfId="0" applyFont="1" applyBorder="1" applyAlignment="1" applyProtection="1">
      <alignment horizontal="right"/>
    </xf>
    <xf numFmtId="0" fontId="2" fillId="0" borderId="1" xfId="0" applyFont="1" applyBorder="1" applyAlignment="1" applyProtection="1">
      <alignment horizontal="right"/>
    </xf>
    <xf numFmtId="0" fontId="0" fillId="0" borderId="3" xfId="0" applyBorder="1" applyAlignment="1" applyProtection="1">
      <alignment horizontal="right"/>
    </xf>
    <xf numFmtId="0" fontId="0" fillId="0" borderId="92" xfId="0" applyBorder="1" applyAlignment="1" applyProtection="1">
      <alignment horizontal="right"/>
    </xf>
    <xf numFmtId="0" fontId="0" fillId="0" borderId="77" xfId="0" applyBorder="1" applyAlignment="1" applyProtection="1">
      <alignment horizontal="right"/>
    </xf>
    <xf numFmtId="0" fontId="0" fillId="0" borderId="78" xfId="0" applyBorder="1" applyAlignment="1" applyProtection="1">
      <alignment horizontal="right"/>
    </xf>
    <xf numFmtId="0" fontId="0" fillId="0" borderId="86" xfId="0" applyBorder="1" applyAlignment="1" applyProtection="1">
      <alignment horizontal="right"/>
    </xf>
    <xf numFmtId="0" fontId="8" fillId="0" borderId="1" xfId="0" applyFont="1" applyBorder="1" applyAlignment="1" applyProtection="1">
      <alignment horizontal="center"/>
    </xf>
    <xf numFmtId="0" fontId="0" fillId="0" borderId="87" xfId="0" applyBorder="1" applyAlignment="1" applyProtection="1">
      <alignment horizontal="right"/>
    </xf>
    <xf numFmtId="0" fontId="0" fillId="0" borderId="29" xfId="0" applyBorder="1" applyAlignment="1" applyProtection="1">
      <alignment horizontal="right"/>
    </xf>
    <xf numFmtId="0" fontId="10" fillId="0" borderId="24" xfId="0" applyFont="1" applyBorder="1" applyAlignment="1" applyProtection="1">
      <alignment horizontal="center"/>
    </xf>
    <xf numFmtId="0" fontId="10" fillId="0" borderId="44" xfId="0" applyFont="1" applyBorder="1" applyAlignment="1" applyProtection="1">
      <alignment horizontal="center"/>
    </xf>
    <xf numFmtId="0" fontId="7" fillId="0" borderId="73" xfId="0" applyFont="1" applyBorder="1" applyAlignment="1" applyProtection="1">
      <alignment horizontal="right"/>
    </xf>
    <xf numFmtId="0" fontId="7" fillId="0" borderId="74" xfId="0" applyFont="1" applyBorder="1" applyAlignment="1" applyProtection="1">
      <alignment horizontal="right"/>
    </xf>
    <xf numFmtId="0" fontId="7" fillId="0" borderId="67" xfId="0" applyFont="1" applyBorder="1" applyAlignment="1" applyProtection="1">
      <alignment horizontal="right"/>
    </xf>
    <xf numFmtId="0" fontId="0" fillId="2" borderId="75" xfId="0" applyFill="1" applyBorder="1" applyProtection="1">
      <protection locked="0"/>
    </xf>
    <xf numFmtId="0" fontId="0" fillId="2" borderId="83" xfId="0" applyFill="1" applyBorder="1" applyProtection="1">
      <protection locked="0"/>
    </xf>
    <xf numFmtId="0" fontId="0" fillId="0" borderId="36" xfId="0" applyBorder="1" applyAlignment="1" applyProtection="1">
      <alignment horizontal="right" vertical="center" wrapText="1"/>
    </xf>
    <xf numFmtId="0" fontId="0" fillId="0" borderId="82" xfId="0" applyBorder="1" applyAlignment="1" applyProtection="1">
      <alignment horizontal="right" vertical="center" wrapText="1"/>
    </xf>
    <xf numFmtId="0" fontId="0" fillId="0" borderId="20" xfId="0" applyFill="1" applyBorder="1" applyAlignment="1" applyProtection="1">
      <alignment horizontal="right" vertical="top"/>
    </xf>
    <xf numFmtId="0" fontId="0" fillId="0" borderId="3" xfId="0" applyFill="1" applyBorder="1" applyAlignment="1" applyProtection="1">
      <alignment horizontal="right" vertical="top"/>
    </xf>
    <xf numFmtId="0" fontId="0" fillId="0" borderId="26" xfId="0" applyFill="1" applyBorder="1" applyAlignment="1" applyProtection="1">
      <alignment horizontal="right" vertical="top"/>
    </xf>
    <xf numFmtId="0" fontId="0" fillId="3" borderId="60" xfId="0" applyFill="1" applyBorder="1" applyAlignment="1" applyProtection="1">
      <alignment horizontal="right"/>
      <protection locked="0"/>
    </xf>
    <xf numFmtId="0" fontId="0" fillId="3" borderId="30" xfId="0" applyFill="1" applyBorder="1" applyAlignment="1" applyProtection="1">
      <alignment horizontal="right"/>
      <protection locked="0"/>
    </xf>
    <xf numFmtId="0" fontId="0" fillId="3" borderId="31" xfId="0" applyFill="1" applyBorder="1" applyAlignment="1" applyProtection="1">
      <alignment horizontal="right"/>
      <protection locked="0"/>
    </xf>
    <xf numFmtId="0" fontId="3" fillId="0" borderId="24" xfId="0" applyFont="1" applyBorder="1" applyAlignment="1">
      <alignment horizontal="center"/>
    </xf>
    <xf numFmtId="0" fontId="3" fillId="0" borderId="44" xfId="0" applyFont="1" applyBorder="1" applyAlignment="1">
      <alignment horizontal="center"/>
    </xf>
    <xf numFmtId="0" fontId="3" fillId="0" borderId="28" xfId="0" applyFont="1" applyBorder="1" applyAlignment="1">
      <alignment horizontal="center"/>
    </xf>
    <xf numFmtId="14" fontId="0" fillId="3" borderId="60" xfId="0" applyNumberFormat="1" applyFill="1" applyBorder="1" applyAlignment="1" applyProtection="1">
      <alignment horizontal="center"/>
      <protection locked="0"/>
    </xf>
    <xf numFmtId="14" fontId="0" fillId="3" borderId="31" xfId="0" applyNumberFormat="1" applyFill="1" applyBorder="1" applyAlignment="1" applyProtection="1">
      <alignment horizontal="center"/>
      <protection locked="0"/>
    </xf>
    <xf numFmtId="0" fontId="0" fillId="0" borderId="3" xfId="0" applyBorder="1" applyProtection="1"/>
    <xf numFmtId="0" fontId="0" fillId="0" borderId="0" xfId="0" applyBorder="1" applyProtection="1"/>
    <xf numFmtId="0" fontId="0" fillId="0" borderId="21" xfId="0" applyBorder="1" applyProtection="1"/>
    <xf numFmtId="0" fontId="0" fillId="0" borderId="2" xfId="0" applyBorder="1" applyProtection="1"/>
    <xf numFmtId="0" fontId="0" fillId="0" borderId="95" xfId="0" applyBorder="1" applyProtection="1"/>
    <xf numFmtId="0" fontId="0" fillId="0" borderId="35" xfId="0" applyBorder="1" applyAlignment="1" applyProtection="1">
      <alignment horizontal="right" vertical="center" wrapText="1"/>
    </xf>
    <xf numFmtId="0" fontId="0" fillId="0" borderId="96" xfId="0" applyBorder="1" applyAlignment="1" applyProtection="1">
      <alignment horizontal="right" vertical="center" wrapText="1"/>
    </xf>
    <xf numFmtId="0" fontId="0" fillId="0" borderId="37" xfId="0" applyBorder="1" applyAlignment="1" applyProtection="1">
      <alignment horizontal="right"/>
    </xf>
    <xf numFmtId="0" fontId="0" fillId="0" borderId="57" xfId="0" applyBorder="1" applyAlignment="1" applyProtection="1">
      <alignment horizontal="right"/>
    </xf>
    <xf numFmtId="0" fontId="17" fillId="0" borderId="0" xfId="0" applyFont="1" applyBorder="1" applyAlignment="1" applyProtection="1">
      <alignment horizontal="center" wrapText="1"/>
    </xf>
    <xf numFmtId="2" fontId="13" fillId="0" borderId="2" xfId="0" applyNumberFormat="1" applyFont="1" applyBorder="1" applyProtection="1"/>
    <xf numFmtId="2" fontId="13" fillId="0" borderId="95" xfId="0" applyNumberFormat="1" applyFont="1" applyBorder="1" applyProtection="1"/>
    <xf numFmtId="0" fontId="0" fillId="5" borderId="35" xfId="0" applyFill="1" applyBorder="1" applyAlignment="1" applyProtection="1">
      <alignment horizontal="right"/>
    </xf>
    <xf numFmtId="0" fontId="0" fillId="5" borderId="96" xfId="0" applyFill="1" applyBorder="1" applyAlignment="1" applyProtection="1">
      <alignment horizontal="right"/>
    </xf>
    <xf numFmtId="0" fontId="0" fillId="5" borderId="36" xfId="0" applyFill="1" applyBorder="1" applyAlignment="1" applyProtection="1">
      <alignment horizontal="right"/>
    </xf>
    <xf numFmtId="0" fontId="0" fillId="5" borderId="82" xfId="0" applyFill="1" applyBorder="1" applyAlignment="1" applyProtection="1">
      <alignment horizontal="right"/>
    </xf>
    <xf numFmtId="0" fontId="0" fillId="5" borderId="85" xfId="0" applyFill="1" applyBorder="1" applyAlignment="1" applyProtection="1">
      <alignment horizontal="right"/>
    </xf>
    <xf numFmtId="0" fontId="0" fillId="5" borderId="79" xfId="0" applyFill="1" applyBorder="1" applyAlignment="1" applyProtection="1">
      <alignment horizontal="right"/>
    </xf>
    <xf numFmtId="0" fontId="0" fillId="3" borderId="93" xfId="0" applyFill="1" applyBorder="1" applyAlignment="1" applyProtection="1">
      <alignment horizontal="right"/>
      <protection locked="0"/>
    </xf>
    <xf numFmtId="0" fontId="0" fillId="3" borderId="94" xfId="0" applyFill="1" applyBorder="1" applyAlignment="1" applyProtection="1">
      <alignment horizontal="right"/>
      <protection locked="0"/>
    </xf>
    <xf numFmtId="0" fontId="3" fillId="0" borderId="0" xfId="0" applyFont="1" applyBorder="1" applyAlignment="1" applyProtection="1">
      <alignment horizontal="right"/>
    </xf>
    <xf numFmtId="0" fontId="10" fillId="0" borderId="28" xfId="0" applyFont="1" applyBorder="1" applyAlignment="1" applyProtection="1">
      <alignment horizontal="center"/>
    </xf>
    <xf numFmtId="0" fontId="7" fillId="0" borderId="53" xfId="0" applyFont="1" applyFill="1" applyBorder="1" applyAlignment="1" applyProtection="1">
      <alignment horizontal="right"/>
    </xf>
    <xf numFmtId="0" fontId="7" fillId="0" borderId="101" xfId="0" applyFont="1" applyFill="1" applyBorder="1" applyAlignment="1" applyProtection="1">
      <alignment horizontal="right"/>
    </xf>
    <xf numFmtId="0" fontId="3" fillId="0" borderId="37" xfId="0" applyFont="1" applyBorder="1" applyAlignment="1" applyProtection="1">
      <alignment horizontal="right"/>
    </xf>
    <xf numFmtId="0" fontId="3" fillId="0" borderId="57" xfId="0" applyFont="1" applyBorder="1" applyAlignment="1" applyProtection="1">
      <alignment horizontal="right"/>
    </xf>
    <xf numFmtId="0" fontId="2" fillId="0" borderId="97" xfId="0" applyFont="1" applyBorder="1" applyAlignment="1" applyProtection="1">
      <alignment horizontal="center" vertical="center"/>
    </xf>
    <xf numFmtId="0" fontId="2" fillId="0" borderId="98" xfId="0" applyFont="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2" fillId="0" borderId="20" xfId="0" applyFont="1" applyBorder="1" applyAlignment="1" applyProtection="1">
      <alignment horizontal="right" vertical="center" wrapText="1"/>
    </xf>
    <xf numFmtId="0" fontId="2" fillId="0" borderId="1" xfId="0" applyFont="1" applyBorder="1" applyAlignment="1" applyProtection="1">
      <alignment horizontal="right" vertical="center" wrapText="1"/>
    </xf>
    <xf numFmtId="0" fontId="2" fillId="0" borderId="3"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26" xfId="0" applyFont="1" applyBorder="1" applyAlignment="1" applyProtection="1">
      <alignment horizontal="right" vertical="center" wrapText="1"/>
    </xf>
    <xf numFmtId="0" fontId="2" fillId="0" borderId="2" xfId="0" applyFont="1" applyBorder="1" applyAlignment="1" applyProtection="1">
      <alignment horizontal="right" vertical="center" wrapText="1"/>
    </xf>
    <xf numFmtId="0" fontId="0" fillId="0" borderId="99" xfId="0" applyBorder="1" applyAlignment="1" applyProtection="1">
      <alignment horizontal="right"/>
    </xf>
    <xf numFmtId="0" fontId="0" fillId="0" borderId="55" xfId="0" applyBorder="1" applyAlignment="1" applyProtection="1">
      <alignment horizontal="right"/>
    </xf>
    <xf numFmtId="0" fontId="0" fillId="0" borderId="87" xfId="0" applyFill="1" applyBorder="1" applyAlignment="1" applyProtection="1">
      <alignment horizontal="right"/>
    </xf>
    <xf numFmtId="0" fontId="0" fillId="0" borderId="100" xfId="0" applyFill="1" applyBorder="1" applyAlignment="1" applyProtection="1">
      <alignment horizontal="right"/>
    </xf>
    <xf numFmtId="0" fontId="3" fillId="0" borderId="20"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26"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0" xfId="0" applyFont="1" applyFill="1" applyBorder="1" applyAlignment="1" applyProtection="1">
      <alignment horizontal="right"/>
    </xf>
    <xf numFmtId="0" fontId="0" fillId="3" borderId="68" xfId="0" applyFill="1" applyBorder="1" applyAlignment="1" applyProtection="1">
      <alignment horizontal="right"/>
      <protection locked="0"/>
    </xf>
    <xf numFmtId="0" fontId="0" fillId="3" borderId="69" xfId="0" applyFill="1" applyBorder="1" applyAlignment="1" applyProtection="1">
      <alignment horizontal="right"/>
      <protection locked="0"/>
    </xf>
    <xf numFmtId="0" fontId="0" fillId="3" borderId="70" xfId="0" applyFill="1" applyBorder="1" applyAlignment="1" applyProtection="1">
      <alignment horizontal="right"/>
      <protection locked="0"/>
    </xf>
    <xf numFmtId="14" fontId="0" fillId="3" borderId="30" xfId="0" applyNumberFormat="1" applyFill="1" applyBorder="1" applyAlignment="1" applyProtection="1">
      <alignment horizontal="center"/>
      <protection locked="0"/>
    </xf>
    <xf numFmtId="10" fontId="7" fillId="0" borderId="101" xfId="0" applyNumberFormat="1" applyFont="1" applyFill="1" applyBorder="1" applyAlignment="1" applyProtection="1">
      <alignment horizontal="center"/>
    </xf>
    <xf numFmtId="10" fontId="7" fillId="0" borderId="58" xfId="0" applyNumberFormat="1" applyFont="1" applyFill="1" applyBorder="1" applyAlignment="1" applyProtection="1">
      <alignment horizontal="center"/>
    </xf>
    <xf numFmtId="164" fontId="7" fillId="0" borderId="99" xfId="0" applyNumberFormat="1" applyFont="1" applyFill="1" applyBorder="1" applyAlignment="1" applyProtection="1">
      <alignment horizontal="center"/>
    </xf>
    <xf numFmtId="164" fontId="7" fillId="0" borderId="56" xfId="0" applyNumberFormat="1" applyFont="1" applyFill="1" applyBorder="1" applyAlignment="1" applyProtection="1">
      <alignment horizontal="center"/>
    </xf>
    <xf numFmtId="0" fontId="0" fillId="0" borderId="1" xfId="0" applyBorder="1" applyAlignment="1" applyProtection="1">
      <alignment horizontal="center"/>
    </xf>
    <xf numFmtId="0" fontId="0" fillId="0" borderId="20" xfId="0" applyBorder="1" applyAlignment="1" applyProtection="1">
      <alignment wrapText="1"/>
    </xf>
    <xf numFmtId="0" fontId="0" fillId="0" borderId="1" xfId="0" applyBorder="1" applyAlignment="1" applyProtection="1">
      <alignment wrapText="1"/>
    </xf>
    <xf numFmtId="0" fontId="0" fillId="0" borderId="18" xfId="0" applyBorder="1" applyAlignment="1" applyProtection="1">
      <alignment wrapText="1"/>
    </xf>
    <xf numFmtId="0" fontId="0" fillId="0" borderId="26" xfId="0" applyBorder="1" applyAlignment="1" applyProtection="1">
      <alignment wrapText="1"/>
    </xf>
    <xf numFmtId="0" fontId="0" fillId="0" borderId="2" xfId="0" applyBorder="1" applyAlignment="1" applyProtection="1">
      <alignment wrapText="1"/>
    </xf>
    <xf numFmtId="0" fontId="0" fillId="0" borderId="16" xfId="0" applyBorder="1" applyAlignment="1" applyProtection="1">
      <alignment wrapText="1"/>
    </xf>
    <xf numFmtId="49" fontId="7" fillId="2" borderId="68" xfId="0" applyNumberFormat="1" applyFont="1" applyFill="1" applyBorder="1" applyProtection="1">
      <protection locked="0"/>
    </xf>
    <xf numFmtId="49" fontId="7" fillId="2" borderId="70" xfId="0" applyNumberFormat="1" applyFont="1" applyFill="1" applyBorder="1" applyProtection="1">
      <protection locked="0"/>
    </xf>
    <xf numFmtId="49" fontId="7" fillId="2" borderId="102" xfId="0" applyNumberFormat="1" applyFont="1" applyFill="1" applyBorder="1" applyProtection="1">
      <protection locked="0"/>
    </xf>
    <xf numFmtId="49" fontId="7" fillId="2" borderId="34" xfId="0" applyNumberFormat="1" applyFont="1" applyFill="1" applyBorder="1" applyProtection="1">
      <protection locked="0"/>
    </xf>
    <xf numFmtId="49" fontId="0" fillId="2" borderId="103" xfId="0" applyNumberFormat="1" applyFill="1" applyBorder="1" applyProtection="1">
      <protection locked="0"/>
    </xf>
    <xf numFmtId="49" fontId="0" fillId="2" borderId="104" xfId="0" applyNumberFormat="1" applyFill="1" applyBorder="1" applyProtection="1">
      <protection locked="0"/>
    </xf>
    <xf numFmtId="0" fontId="0" fillId="0" borderId="1" xfId="0" applyBorder="1" applyAlignment="1" applyProtection="1">
      <alignment horizontal="center" wrapText="1"/>
    </xf>
    <xf numFmtId="0" fontId="0" fillId="0" borderId="0" xfId="0" applyBorder="1" applyAlignment="1" applyProtection="1">
      <alignment horizontal="center" wrapText="1"/>
    </xf>
    <xf numFmtId="0" fontId="17" fillId="0" borderId="2" xfId="0" applyFont="1" applyBorder="1" applyAlignment="1" applyProtection="1">
      <alignment horizontal="center" wrapText="1"/>
    </xf>
    <xf numFmtId="0" fontId="7" fillId="0" borderId="24" xfId="0" applyFont="1" applyFill="1" applyBorder="1" applyAlignment="1" applyProtection="1">
      <alignment horizontal="center"/>
    </xf>
    <xf numFmtId="0" fontId="7" fillId="0" borderId="44" xfId="0" applyFont="1" applyFill="1" applyBorder="1" applyAlignment="1" applyProtection="1">
      <alignment horizontal="center"/>
    </xf>
    <xf numFmtId="0" fontId="7" fillId="0" borderId="28" xfId="0" applyFont="1" applyFill="1" applyBorder="1" applyAlignment="1" applyProtection="1">
      <alignment horizontal="center"/>
    </xf>
    <xf numFmtId="164" fontId="8" fillId="0" borderId="80" xfId="0" applyNumberFormat="1" applyFont="1" applyBorder="1" applyProtection="1"/>
    <xf numFmtId="164" fontId="8" fillId="0" borderId="81" xfId="0" applyNumberFormat="1" applyFont="1" applyBorder="1" applyProtection="1"/>
    <xf numFmtId="0" fontId="7" fillId="0" borderId="35" xfId="0" applyFont="1" applyFill="1" applyBorder="1" applyAlignment="1" applyProtection="1">
      <alignment horizontal="right" wrapText="1"/>
    </xf>
    <xf numFmtId="0" fontId="7" fillId="0" borderId="50" xfId="0" applyFont="1" applyFill="1" applyBorder="1" applyAlignment="1" applyProtection="1">
      <alignment horizontal="right" wrapText="1"/>
    </xf>
    <xf numFmtId="0" fontId="7" fillId="0" borderId="37" xfId="0" applyFont="1" applyFill="1" applyBorder="1" applyAlignment="1" applyProtection="1">
      <alignment horizontal="right" wrapText="1"/>
    </xf>
    <xf numFmtId="0" fontId="7" fillId="0" borderId="19" xfId="0" applyFont="1" applyFill="1" applyBorder="1" applyAlignment="1" applyProtection="1">
      <alignment horizontal="right" wrapText="1"/>
    </xf>
    <xf numFmtId="2" fontId="8" fillId="0" borderId="80" xfId="0" applyNumberFormat="1" applyFont="1" applyBorder="1" applyProtection="1"/>
    <xf numFmtId="2" fontId="8" fillId="0" borderId="81" xfId="0" applyNumberFormat="1" applyFont="1" applyBorder="1" applyProtection="1"/>
    <xf numFmtId="164" fontId="9" fillId="0" borderId="44" xfId="0" applyNumberFormat="1" applyFont="1" applyBorder="1" applyProtection="1"/>
    <xf numFmtId="164" fontId="8" fillId="0" borderId="1" xfId="0" applyNumberFormat="1" applyFont="1" applyBorder="1" applyAlignment="1" applyProtection="1">
      <alignment horizontal="right"/>
    </xf>
    <xf numFmtId="0" fontId="9" fillId="0" borderId="24" xfId="0" applyFont="1" applyBorder="1" applyAlignment="1" applyProtection="1">
      <alignment horizontal="right"/>
    </xf>
    <xf numFmtId="0" fontId="9" fillId="0" borderId="44" xfId="0" applyFont="1" applyBorder="1" applyAlignment="1" applyProtection="1">
      <alignment horizontal="right"/>
    </xf>
    <xf numFmtId="0" fontId="9" fillId="0" borderId="28" xfId="0" applyFont="1" applyBorder="1" applyAlignment="1" applyProtection="1">
      <alignment horizontal="right"/>
    </xf>
    <xf numFmtId="0" fontId="9" fillId="0" borderId="0" xfId="0" applyFont="1" applyAlignment="1" applyProtection="1">
      <alignment horizontal="center"/>
    </xf>
    <xf numFmtId="0" fontId="8" fillId="0" borderId="55" xfId="0" applyFont="1" applyBorder="1" applyAlignment="1" applyProtection="1">
      <alignment horizontal="right"/>
    </xf>
    <xf numFmtId="0" fontId="8" fillId="0" borderId="20" xfId="0" applyFont="1" applyBorder="1" applyAlignment="1" applyProtection="1">
      <alignment horizontal="right" vertical="center"/>
    </xf>
    <xf numFmtId="0" fontId="8" fillId="0" borderId="1" xfId="0" applyFont="1" applyBorder="1" applyAlignment="1" applyProtection="1">
      <alignment horizontal="right" vertical="center"/>
    </xf>
    <xf numFmtId="0" fontId="8" fillId="0" borderId="26" xfId="0" applyFont="1" applyBorder="1" applyAlignment="1" applyProtection="1">
      <alignment horizontal="right" vertical="center"/>
    </xf>
    <xf numFmtId="0" fontId="8" fillId="0" borderId="2" xfId="0" applyFont="1" applyBorder="1" applyAlignment="1" applyProtection="1">
      <alignment horizontal="right" vertical="center"/>
    </xf>
    <xf numFmtId="0" fontId="7" fillId="0" borderId="24"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28" xfId="0" applyFont="1" applyBorder="1" applyAlignment="1" applyProtection="1">
      <alignment horizontal="center" vertical="center"/>
    </xf>
    <xf numFmtId="2" fontId="9" fillId="0" borderId="44" xfId="0" applyNumberFormat="1" applyFont="1" applyBorder="1" applyProtection="1"/>
    <xf numFmtId="0" fontId="21" fillId="0" borderId="0" xfId="0" applyFont="1" applyFill="1" applyBorder="1"/>
    <xf numFmtId="0" fontId="2" fillId="0" borderId="0" xfId="0"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left"/>
    </xf>
    <xf numFmtId="0" fontId="21" fillId="0" borderId="0" xfId="0" applyFont="1" applyFill="1" applyBorder="1" applyAlignment="1">
      <alignment horizontal="left" vertical="center" wrapText="1"/>
    </xf>
    <xf numFmtId="0" fontId="7" fillId="0" borderId="0" xfId="0" applyFont="1" applyFill="1" applyAlignment="1">
      <alignment horizontal="center"/>
    </xf>
    <xf numFmtId="0" fontId="20" fillId="0" borderId="0" xfId="0" applyFont="1" applyFill="1" applyBorder="1"/>
    <xf numFmtId="0" fontId="6" fillId="0" borderId="0" xfId="0" applyFont="1" applyFill="1" applyAlignment="1" applyProtection="1">
      <alignment horizontal="center" vertical="center" wrapText="1"/>
    </xf>
    <xf numFmtId="0" fontId="11" fillId="0"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webb\Local%20Settings\Temporary%20Internet%20Files\OLKEB\Copy%20of%202006-08-08%20Form%201546%20-%20PAS%20Budget%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zoomScale="75" zoomScaleNormal="75" workbookViewId="0">
      <selection activeCell="D36" sqref="D36"/>
    </sheetView>
  </sheetViews>
  <sheetFormatPr defaultRowHeight="12.75" x14ac:dyDescent="0.2"/>
  <cols>
    <col min="1" max="1" width="8.85546875" customWidth="1"/>
    <col min="2" max="3" width="3.140625" customWidth="1"/>
    <col min="4" max="4" width="77.28515625" customWidth="1"/>
    <col min="5" max="5" width="9.42578125" customWidth="1"/>
  </cols>
  <sheetData>
    <row r="2" spans="2:7" ht="18" x14ac:dyDescent="0.25">
      <c r="B2" s="243"/>
      <c r="C2" s="243"/>
      <c r="D2" s="243"/>
      <c r="E2" s="57"/>
    </row>
    <row r="3" spans="2:7" ht="39.75" customHeight="1" x14ac:dyDescent="0.2">
      <c r="B3" s="244" t="s">
        <v>192</v>
      </c>
      <c r="C3" s="244"/>
      <c r="D3" s="244"/>
      <c r="E3" s="122"/>
      <c r="F3" s="122"/>
      <c r="G3" s="122"/>
    </row>
    <row r="4" spans="2:7" ht="15.75" x14ac:dyDescent="0.25">
      <c r="B4" s="245" t="s">
        <v>11</v>
      </c>
      <c r="C4" s="245"/>
      <c r="D4" s="245"/>
      <c r="E4" s="38"/>
    </row>
    <row r="5" spans="2:7" ht="15.75" x14ac:dyDescent="0.25">
      <c r="B5" s="38"/>
      <c r="C5" s="38"/>
      <c r="D5" s="38"/>
    </row>
    <row r="6" spans="2:7" ht="15.75" x14ac:dyDescent="0.25">
      <c r="B6" s="246" t="s">
        <v>59</v>
      </c>
      <c r="C6" s="246"/>
      <c r="D6" s="246"/>
    </row>
    <row r="7" spans="2:7" ht="13.5" thickBot="1" x14ac:dyDescent="0.25"/>
    <row r="8" spans="2:7" s="42" customFormat="1" ht="50.25" customHeight="1" thickBot="1" x14ac:dyDescent="0.25">
      <c r="B8" s="43" t="s">
        <v>7</v>
      </c>
      <c r="C8" s="247" t="s">
        <v>13</v>
      </c>
      <c r="D8" s="248"/>
    </row>
    <row r="9" spans="2:7" ht="36" customHeight="1" thickBot="1" x14ac:dyDescent="0.25">
      <c r="B9" s="39" t="s">
        <v>7</v>
      </c>
      <c r="C9" s="239" t="s">
        <v>32</v>
      </c>
      <c r="D9" s="240"/>
    </row>
    <row r="10" spans="2:7" ht="48" customHeight="1" thickBot="1" x14ac:dyDescent="0.25">
      <c r="B10" s="40" t="s">
        <v>7</v>
      </c>
      <c r="C10" s="239" t="s">
        <v>60</v>
      </c>
      <c r="D10" s="240"/>
    </row>
    <row r="11" spans="2:7" ht="48" customHeight="1" thickBot="1" x14ac:dyDescent="0.25">
      <c r="B11" s="39" t="s">
        <v>7</v>
      </c>
      <c r="C11" s="239" t="s">
        <v>35</v>
      </c>
      <c r="D11" s="240"/>
    </row>
    <row r="12" spans="2:7" ht="32.25" customHeight="1" thickBot="1" x14ac:dyDescent="0.25">
      <c r="B12" s="39" t="s">
        <v>7</v>
      </c>
      <c r="C12" s="239" t="s">
        <v>12</v>
      </c>
      <c r="D12" s="240"/>
    </row>
    <row r="13" spans="2:7" s="154" customFormat="1" ht="30" customHeight="1" x14ac:dyDescent="0.2">
      <c r="B13" s="153" t="s">
        <v>7</v>
      </c>
      <c r="C13" s="237" t="s">
        <v>110</v>
      </c>
      <c r="D13" s="238"/>
    </row>
    <row r="14" spans="2:7" s="154" customFormat="1" x14ac:dyDescent="0.2">
      <c r="B14" s="155"/>
      <c r="C14" s="156"/>
      <c r="D14" s="157" t="s">
        <v>21</v>
      </c>
    </row>
    <row r="15" spans="2:7" s="154" customFormat="1" x14ac:dyDescent="0.2">
      <c r="B15" s="155"/>
      <c r="C15" s="156"/>
      <c r="D15" s="157" t="s">
        <v>28</v>
      </c>
    </row>
    <row r="16" spans="2:7" s="154" customFormat="1" x14ac:dyDescent="0.2">
      <c r="B16" s="155"/>
      <c r="C16" s="156"/>
      <c r="D16" s="157" t="s">
        <v>141</v>
      </c>
    </row>
    <row r="17" spans="2:4" s="154" customFormat="1" x14ac:dyDescent="0.2">
      <c r="B17" s="155"/>
      <c r="C17" s="156"/>
      <c r="D17" s="157" t="s">
        <v>142</v>
      </c>
    </row>
    <row r="18" spans="2:4" s="154" customFormat="1" x14ac:dyDescent="0.2">
      <c r="B18" s="158"/>
      <c r="C18" s="159"/>
      <c r="D18" s="157" t="s">
        <v>143</v>
      </c>
    </row>
    <row r="19" spans="2:4" s="154" customFormat="1" x14ac:dyDescent="0.2">
      <c r="B19" s="158"/>
      <c r="C19" s="159"/>
      <c r="D19" s="157" t="s">
        <v>9</v>
      </c>
    </row>
    <row r="20" spans="2:4" s="154" customFormat="1" x14ac:dyDescent="0.2">
      <c r="B20" s="158"/>
      <c r="C20" s="159"/>
      <c r="D20" s="157" t="s">
        <v>8</v>
      </c>
    </row>
    <row r="21" spans="2:4" s="154" customFormat="1" x14ac:dyDescent="0.2">
      <c r="B21" s="158"/>
      <c r="C21" s="159"/>
      <c r="D21" s="157" t="s">
        <v>10</v>
      </c>
    </row>
    <row r="22" spans="2:4" s="154" customFormat="1" x14ac:dyDescent="0.2">
      <c r="B22" s="158"/>
      <c r="C22" s="159"/>
      <c r="D22" s="157" t="s">
        <v>92</v>
      </c>
    </row>
    <row r="23" spans="2:4" s="154" customFormat="1" x14ac:dyDescent="0.2">
      <c r="B23" s="158"/>
      <c r="C23" s="159"/>
      <c r="D23" s="157" t="s">
        <v>93</v>
      </c>
    </row>
    <row r="24" spans="2:4" s="154" customFormat="1" ht="13.5" thickBot="1" x14ac:dyDescent="0.25">
      <c r="B24" s="160"/>
      <c r="C24" s="161"/>
      <c r="D24" s="162" t="s">
        <v>33</v>
      </c>
    </row>
    <row r="25" spans="2:4" ht="28.5" customHeight="1" thickBot="1" x14ac:dyDescent="0.25">
      <c r="B25" s="41"/>
      <c r="C25" s="239" t="s">
        <v>34</v>
      </c>
      <c r="D25" s="240"/>
    </row>
    <row r="26" spans="2:4" ht="59.25" customHeight="1" thickBot="1" x14ac:dyDescent="0.25">
      <c r="B26" s="39" t="s">
        <v>7</v>
      </c>
      <c r="C26" s="239" t="s">
        <v>191</v>
      </c>
      <c r="D26" s="240"/>
    </row>
    <row r="27" spans="2:4" s="154" customFormat="1" ht="32.25" customHeight="1" thickBot="1" x14ac:dyDescent="0.25">
      <c r="B27" s="163" t="s">
        <v>7</v>
      </c>
      <c r="C27" s="241" t="s">
        <v>113</v>
      </c>
      <c r="D27" s="242"/>
    </row>
    <row r="28" spans="2:4" ht="26.25" customHeight="1" x14ac:dyDescent="0.2">
      <c r="B28" s="60"/>
      <c r="C28" s="61"/>
      <c r="D28" s="61"/>
    </row>
    <row r="29" spans="2:4" ht="26.25" customHeight="1" x14ac:dyDescent="0.2">
      <c r="B29" s="60"/>
      <c r="C29" s="61"/>
      <c r="D29" s="61"/>
    </row>
  </sheetData>
  <sheetProtection password="E7F0" sheet="1" objects="1" scenarios="1"/>
  <customSheetViews>
    <customSheetView guid="{454ECA60-FBCC-11D6-AB9B-00C04F5868C8}" scale="75" showPageBreaks="1" printArea="1" showRuler="0">
      <selection activeCell="G3" sqref="G3"/>
      <pageMargins left="0.2" right="0.2" top="0.75" bottom="0.25" header="0" footer="0.25"/>
      <printOptions horizontalCentered="1"/>
      <pageSetup orientation="portrait" r:id="rId1"/>
      <headerFooter alignWithMargins="0">
        <oddHeader>&amp;L&amp;8Texas Department
of Human Services&amp;R&amp;8Form  1546
January 2002</oddHeader>
      </headerFooter>
    </customSheetView>
    <customSheetView guid="{346F6C38-467E-4277-A934-45FBB069E11D}" scale="135" showRuler="0" topLeftCell="B11">
      <selection activeCell="C23" sqref="C23"/>
      <pageMargins left="0.2" right="0.2" top="0.75" bottom="0.25" header="0" footer="0.25"/>
      <printOptions horizontalCentered="1"/>
      <pageSetup orientation="portrait" r:id="rId2"/>
      <headerFooter alignWithMargins="0">
        <oddHeader>&amp;L&amp;8Texas Department
of Human Services&amp;R&amp;8Form  1546
January 2002</oddHeader>
      </headerFooter>
    </customSheetView>
  </customSheetViews>
  <mergeCells count="13">
    <mergeCell ref="B2:D2"/>
    <mergeCell ref="B3:D3"/>
    <mergeCell ref="B4:D4"/>
    <mergeCell ref="C12:D12"/>
    <mergeCell ref="B6:D6"/>
    <mergeCell ref="C11:D11"/>
    <mergeCell ref="C8:D8"/>
    <mergeCell ref="C13:D13"/>
    <mergeCell ref="C10:D10"/>
    <mergeCell ref="C9:D9"/>
    <mergeCell ref="C27:D27"/>
    <mergeCell ref="C26:D26"/>
    <mergeCell ref="C25:D25"/>
  </mergeCells>
  <phoneticPr fontId="0" type="noConversion"/>
  <dataValidations xWindow="497" yWindow="143" count="1">
    <dataValidation allowBlank="1" showInputMessage="1" showErrorMessage="1" promptTitle="Information Only Page" prompt="This page is for Information only.  It contains instructions for how and when to complete the budget workbook.  It is not a part of the Consumer's budget." sqref="B2:D2"/>
  </dataValidations>
  <printOptions horizontalCentered="1"/>
  <pageMargins left="0.2" right="0.2" top="0.75" bottom="0.25" header="0" footer="0.25"/>
  <pageSetup orientation="portrait" r:id="rId3"/>
  <headerFooter alignWithMargins="0">
    <oddHeader>&amp;L&amp;8Texas Department of 
Aging and Disability Services&amp;R&amp;8Personal Care Services CDS Budget
September 2015</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zoomScale="75" zoomScaleNormal="75" workbookViewId="0">
      <selection activeCell="F23" sqref="F23:G23"/>
    </sheetView>
  </sheetViews>
  <sheetFormatPr defaultRowHeight="12.75" x14ac:dyDescent="0.2"/>
  <cols>
    <col min="1" max="1" width="4.140625" style="1" customWidth="1"/>
    <col min="2" max="2" width="44.85546875" style="1" customWidth="1"/>
    <col min="3" max="3" width="3.140625" style="1" customWidth="1"/>
    <col min="4" max="4" width="20.28515625" style="1" customWidth="1"/>
    <col min="5" max="5" width="1.5703125" style="1" customWidth="1"/>
    <col min="6" max="6" width="14.42578125" style="1" customWidth="1"/>
    <col min="7" max="7" width="3.140625" style="1" customWidth="1"/>
    <col min="8" max="8" width="4.140625" style="1" customWidth="1"/>
    <col min="9" max="9" width="14.5703125" style="1" hidden="1" customWidth="1"/>
    <col min="10" max="10" width="10.140625" style="1" hidden="1" customWidth="1"/>
    <col min="11" max="11" width="21.85546875" style="1" customWidth="1"/>
    <col min="12" max="16384" width="9.140625" style="1"/>
  </cols>
  <sheetData>
    <row r="1" spans="2:11" ht="11.1" customHeight="1" x14ac:dyDescent="0.2"/>
    <row r="2" spans="2:11" s="58" customFormat="1" ht="39.75" customHeight="1" x14ac:dyDescent="0.3">
      <c r="B2" s="273" t="s">
        <v>192</v>
      </c>
      <c r="C2" s="273"/>
      <c r="D2" s="273"/>
      <c r="E2" s="273"/>
      <c r="F2" s="273"/>
      <c r="G2" s="273"/>
      <c r="H2" s="59"/>
    </row>
    <row r="3" spans="2:11" ht="15.75" customHeight="1" x14ac:dyDescent="0.25">
      <c r="B3" s="274" t="s">
        <v>116</v>
      </c>
      <c r="C3" s="274"/>
      <c r="D3" s="274"/>
      <c r="E3" s="274"/>
      <c r="F3" s="274"/>
      <c r="G3" s="274"/>
      <c r="H3" s="3"/>
    </row>
    <row r="4" spans="2:11" ht="11.1" customHeight="1" thickBot="1" x14ac:dyDescent="0.3">
      <c r="B4" s="3"/>
      <c r="C4" s="3"/>
      <c r="D4" s="3"/>
      <c r="E4" s="3"/>
      <c r="F4" s="3"/>
      <c r="G4" s="3"/>
      <c r="H4" s="3"/>
    </row>
    <row r="5" spans="2:11" s="45" customFormat="1" ht="16.5" customHeight="1" thickBot="1" x14ac:dyDescent="0.3">
      <c r="B5" s="255" t="s">
        <v>29</v>
      </c>
      <c r="C5" s="266"/>
      <c r="D5" s="252"/>
      <c r="E5" s="253"/>
      <c r="F5" s="253"/>
      <c r="G5" s="254"/>
      <c r="H5" s="46"/>
      <c r="I5" s="45" t="s">
        <v>130</v>
      </c>
      <c r="K5" s="76"/>
    </row>
    <row r="6" spans="2:11" ht="11.25" customHeight="1" thickBot="1" x14ac:dyDescent="0.25">
      <c r="B6" s="5"/>
      <c r="C6" s="4"/>
      <c r="D6" s="6"/>
      <c r="E6" s="6"/>
      <c r="F6" s="6"/>
      <c r="G6" s="6"/>
      <c r="H6" s="7"/>
      <c r="I6" s="45" t="s">
        <v>131</v>
      </c>
    </row>
    <row r="7" spans="2:11" s="45" customFormat="1" ht="16.5" customHeight="1" thickBot="1" x14ac:dyDescent="0.3">
      <c r="B7" s="255" t="s">
        <v>30</v>
      </c>
      <c r="C7" s="256"/>
      <c r="D7" s="35"/>
      <c r="E7" s="117"/>
      <c r="F7" s="46"/>
      <c r="G7" s="63"/>
      <c r="I7" s="45" t="s">
        <v>132</v>
      </c>
    </row>
    <row r="8" spans="2:11" s="45" customFormat="1" ht="11.25" customHeight="1" thickBot="1" x14ac:dyDescent="0.3">
      <c r="B8" s="114"/>
      <c r="C8" s="114"/>
      <c r="D8" s="46"/>
      <c r="E8" s="46"/>
      <c r="F8" s="46"/>
      <c r="G8" s="63"/>
      <c r="I8" s="45" t="s">
        <v>133</v>
      </c>
    </row>
    <row r="9" spans="2:11" s="45" customFormat="1" ht="16.5" customHeight="1" thickBot="1" x14ac:dyDescent="0.3">
      <c r="B9" s="255" t="s">
        <v>94</v>
      </c>
      <c r="C9" s="266"/>
      <c r="D9" s="252"/>
      <c r="E9" s="253"/>
      <c r="F9" s="253"/>
      <c r="G9" s="254"/>
      <c r="I9" s="45" t="s">
        <v>134</v>
      </c>
    </row>
    <row r="10" spans="2:11" s="45" customFormat="1" ht="11.25" customHeight="1" thickBot="1" x14ac:dyDescent="0.3">
      <c r="B10" s="114"/>
      <c r="C10" s="114"/>
      <c r="D10" s="46"/>
      <c r="E10" s="46"/>
      <c r="F10" s="46"/>
      <c r="G10" s="63"/>
      <c r="I10" s="45" t="s">
        <v>135</v>
      </c>
    </row>
    <row r="11" spans="2:11" s="45" customFormat="1" ht="16.5" customHeight="1" thickBot="1" x14ac:dyDescent="0.3">
      <c r="B11" s="255" t="s">
        <v>95</v>
      </c>
      <c r="C11" s="266"/>
      <c r="D11" s="252"/>
      <c r="E11" s="253"/>
      <c r="F11" s="253"/>
      <c r="G11" s="254"/>
      <c r="I11" s="45" t="s">
        <v>136</v>
      </c>
    </row>
    <row r="12" spans="2:11" s="45" customFormat="1" ht="11.25" customHeight="1" thickBot="1" x14ac:dyDescent="0.3">
      <c r="B12" s="114"/>
      <c r="C12" s="114"/>
      <c r="D12" s="46"/>
      <c r="E12" s="46"/>
      <c r="F12" s="46"/>
      <c r="G12" s="63"/>
      <c r="I12" s="45" t="s">
        <v>137</v>
      </c>
    </row>
    <row r="13" spans="2:11" s="45" customFormat="1" ht="17.25" customHeight="1" thickBot="1" x14ac:dyDescent="0.3">
      <c r="B13" s="255" t="s">
        <v>96</v>
      </c>
      <c r="C13" s="256"/>
      <c r="D13" s="35"/>
      <c r="E13" s="46"/>
      <c r="F13" s="46"/>
      <c r="G13" s="63"/>
      <c r="I13" s="45" t="s">
        <v>138</v>
      </c>
    </row>
    <row r="14" spans="2:11" s="45" customFormat="1" ht="11.25" customHeight="1" thickBot="1" x14ac:dyDescent="0.3">
      <c r="B14" s="114"/>
      <c r="C14" s="114"/>
      <c r="D14" s="46"/>
      <c r="E14" s="46"/>
      <c r="F14" s="46"/>
      <c r="G14" s="63"/>
      <c r="I14" s="45" t="s">
        <v>139</v>
      </c>
    </row>
    <row r="15" spans="2:11" s="45" customFormat="1" ht="16.5" customHeight="1" thickBot="1" x14ac:dyDescent="0.3">
      <c r="B15" s="255" t="s">
        <v>129</v>
      </c>
      <c r="C15" s="266"/>
      <c r="D15" s="35"/>
      <c r="E15" s="46"/>
      <c r="F15" s="46"/>
      <c r="G15" s="63"/>
      <c r="I15" s="45" t="s">
        <v>140</v>
      </c>
    </row>
    <row r="16" spans="2:11" s="45" customFormat="1" ht="11.25" customHeight="1" thickBot="1" x14ac:dyDescent="0.3">
      <c r="B16" s="114"/>
      <c r="C16" s="114"/>
      <c r="D16" s="46"/>
      <c r="E16" s="46"/>
      <c r="F16" s="46"/>
      <c r="G16" s="63"/>
    </row>
    <row r="17" spans="2:11" s="45" customFormat="1" ht="16.5" customHeight="1" thickBot="1" x14ac:dyDescent="0.3">
      <c r="B17" s="259" t="s">
        <v>144</v>
      </c>
      <c r="C17" s="260"/>
      <c r="D17" s="261"/>
      <c r="E17" s="116"/>
      <c r="F17" s="116"/>
      <c r="G17" s="116"/>
      <c r="I17" s="45" t="s">
        <v>97</v>
      </c>
    </row>
    <row r="18" spans="2:11" s="45" customFormat="1" ht="16.5" customHeight="1" thickBot="1" x14ac:dyDescent="0.3">
      <c r="B18" s="262"/>
      <c r="C18" s="263"/>
      <c r="D18" s="263"/>
      <c r="E18" s="270"/>
      <c r="F18" s="271"/>
      <c r="G18" s="272"/>
      <c r="I18" s="45" t="s">
        <v>98</v>
      </c>
    </row>
    <row r="19" spans="2:11" ht="11.25" customHeight="1" thickBot="1" x14ac:dyDescent="0.25">
      <c r="I19" s="45"/>
    </row>
    <row r="20" spans="2:11" s="45" customFormat="1" ht="16.5" customHeight="1" thickBot="1" x14ac:dyDescent="0.3">
      <c r="B20" s="264" t="s">
        <v>115</v>
      </c>
      <c r="C20" s="265"/>
      <c r="D20" s="270"/>
      <c r="E20" s="271"/>
      <c r="F20" s="271"/>
      <c r="G20" s="272"/>
    </row>
    <row r="21" spans="2:11" s="45" customFormat="1" ht="16.5" customHeight="1" thickBot="1" x14ac:dyDescent="0.3">
      <c r="B21" s="264" t="s">
        <v>114</v>
      </c>
      <c r="C21" s="265"/>
      <c r="D21" s="270"/>
      <c r="E21" s="271"/>
      <c r="F21" s="271"/>
      <c r="G21" s="272"/>
    </row>
    <row r="22" spans="2:11" ht="10.5" customHeight="1" thickBot="1" x14ac:dyDescent="0.25">
      <c r="B22" s="13"/>
      <c r="C22" s="37"/>
      <c r="D22" s="47"/>
      <c r="E22" s="13"/>
      <c r="F22" s="13"/>
      <c r="G22" s="12"/>
      <c r="H22" s="4"/>
      <c r="I22" s="66"/>
      <c r="K22" s="66"/>
    </row>
    <row r="23" spans="2:11" ht="36.75" customHeight="1" thickBot="1" x14ac:dyDescent="0.3">
      <c r="B23" s="264" t="s">
        <v>31</v>
      </c>
      <c r="C23" s="267"/>
      <c r="D23" s="34"/>
      <c r="E23" s="9"/>
      <c r="F23" s="268"/>
      <c r="G23" s="269"/>
      <c r="H23" s="4"/>
      <c r="I23" s="118">
        <f>(F23-D23)+1</f>
        <v>1</v>
      </c>
      <c r="J23" s="124">
        <f>IF(OR(I23=366,I23=365),52,(ROUNDUP(I23/7,0)))</f>
        <v>1</v>
      </c>
      <c r="K23" s="66"/>
    </row>
    <row r="24" spans="2:11" ht="10.5" customHeight="1" thickBot="1" x14ac:dyDescent="0.25">
      <c r="B24" s="14"/>
      <c r="D24" s="15"/>
      <c r="E24" s="15"/>
      <c r="H24" s="16"/>
      <c r="I24" s="66"/>
      <c r="J24" s="81"/>
      <c r="K24" s="66"/>
    </row>
    <row r="25" spans="2:11" ht="16.5" customHeight="1" thickBot="1" x14ac:dyDescent="0.3">
      <c r="B25" s="255" t="s">
        <v>61</v>
      </c>
      <c r="C25" s="256"/>
      <c r="D25" s="256"/>
      <c r="E25" s="256"/>
      <c r="F25" s="257" t="str">
        <f>IF(AND(('Taxable Wage &amp; Compensation'!L14="Yes"),('Taxable Wage &amp; Compensation'!L16="Yes")),"VALID","INVALID")</f>
        <v>VALID</v>
      </c>
      <c r="G25" s="258"/>
      <c r="H25" s="16"/>
      <c r="I25" s="66"/>
      <c r="J25" s="81"/>
      <c r="K25" s="66"/>
    </row>
    <row r="26" spans="2:11" ht="72.75" customHeight="1" thickBot="1" x14ac:dyDescent="0.25">
      <c r="B26" s="249" t="s">
        <v>111</v>
      </c>
      <c r="C26" s="250"/>
      <c r="D26" s="250"/>
      <c r="E26" s="250"/>
      <c r="F26" s="250"/>
      <c r="G26" s="251"/>
      <c r="H26" s="16"/>
      <c r="I26" s="77"/>
      <c r="J26" s="78"/>
    </row>
    <row r="27" spans="2:11" x14ac:dyDescent="0.2">
      <c r="B27" s="17"/>
      <c r="C27" s="17"/>
      <c r="D27" s="17"/>
      <c r="E27" s="17"/>
      <c r="F27" s="17"/>
      <c r="G27" s="17"/>
      <c r="H27" s="16"/>
    </row>
    <row r="28" spans="2:11" x14ac:dyDescent="0.2">
      <c r="B28" s="17"/>
      <c r="C28" s="17"/>
      <c r="D28" s="17"/>
      <c r="E28" s="17"/>
      <c r="F28" s="17"/>
      <c r="G28" s="17"/>
      <c r="H28" s="16"/>
    </row>
    <row r="29" spans="2:11" ht="13.5" thickBot="1" x14ac:dyDescent="0.25">
      <c r="B29" s="10"/>
      <c r="C29" s="10"/>
      <c r="D29" s="4"/>
      <c r="E29" s="10"/>
      <c r="F29" s="10"/>
      <c r="G29" s="18"/>
      <c r="H29" s="4"/>
    </row>
    <row r="30" spans="2:11" x14ac:dyDescent="0.2">
      <c r="B30" s="1" t="s">
        <v>99</v>
      </c>
      <c r="E30" s="1" t="s">
        <v>0</v>
      </c>
      <c r="G30" s="18"/>
    </row>
    <row r="31" spans="2:11" x14ac:dyDescent="0.2">
      <c r="G31" s="18"/>
    </row>
    <row r="32" spans="2:11" ht="12.75" customHeight="1" x14ac:dyDescent="0.2">
      <c r="G32" s="18"/>
      <c r="H32" s="19"/>
    </row>
    <row r="33" spans="2:8" ht="13.5" thickBot="1" x14ac:dyDescent="0.25">
      <c r="B33" s="10"/>
      <c r="C33" s="10"/>
      <c r="D33" s="4"/>
      <c r="E33" s="10"/>
      <c r="F33" s="10"/>
      <c r="G33" s="18"/>
      <c r="H33" s="19"/>
    </row>
    <row r="34" spans="2:8" x14ac:dyDescent="0.2">
      <c r="B34" s="1" t="s">
        <v>145</v>
      </c>
      <c r="E34" s="1" t="s">
        <v>0</v>
      </c>
      <c r="G34" s="18"/>
      <c r="H34" s="19"/>
    </row>
    <row r="35" spans="2:8" ht="12.75" customHeight="1" x14ac:dyDescent="0.2">
      <c r="G35" s="18"/>
      <c r="H35" s="19"/>
    </row>
    <row r="36" spans="2:8" ht="12.75" customHeight="1" x14ac:dyDescent="0.2">
      <c r="G36" s="18"/>
      <c r="H36" s="19"/>
    </row>
    <row r="37" spans="2:8" ht="13.5" thickBot="1" x14ac:dyDescent="0.25">
      <c r="B37" s="10"/>
      <c r="C37" s="10"/>
      <c r="D37" s="4"/>
      <c r="E37" s="10"/>
      <c r="F37" s="10"/>
      <c r="G37" s="18"/>
      <c r="H37" s="19"/>
    </row>
    <row r="38" spans="2:8" x14ac:dyDescent="0.2">
      <c r="B38" s="1" t="s">
        <v>20</v>
      </c>
      <c r="E38" s="1" t="s">
        <v>0</v>
      </c>
      <c r="G38" s="18"/>
    </row>
    <row r="39" spans="2:8" x14ac:dyDescent="0.2">
      <c r="G39" s="18"/>
    </row>
    <row r="40" spans="2:8" x14ac:dyDescent="0.2">
      <c r="B40" s="58"/>
      <c r="D40" s="58"/>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phoneticPr fontId="18" type="noConversion"/>
  <dataValidations count="14">
    <dataValidation type="custom" errorStyle="warning" allowBlank="1" showInputMessage="1" showErrorMessage="1" errorTitle="Coverage Period In Error" error="You have entered a coverage period range other than 1 year/52 weeks.  Please verify the dates and re-enter if in error." promptTitle="Coverage Period - End Date" prompt="Enter the end date of the budget." sqref="F23:G23">
      <formula1>IF(J23=52,F23,FALSE)</formula1>
    </dataValidation>
    <dataValidation allowBlank="1" showInputMessage="1" showErrorMessage="1" error="Blah_x000a_" sqref="B46"/>
    <dataValidation showInputMessage="1" promptTitle="Coverage Period - From Date" prompt="Enter the effective date for this Budget Workbook." sqref="D23"/>
    <dataValidation type="custom" allowBlank="1" showInputMessage="1" showErrorMessage="1" sqref="B41">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errorTitle="Incorrect Medicaid Number" error="Medicaid Numbers are 9 digits in length.  Please verify the number and re-enter." promptTitle="Consumer Medicaid Number" prompt="Enter the Consumer's Medicaid Number as it appears in DADS Records." sqref="D16">
      <formula1>9</formula1>
    </dataValidation>
    <dataValidation allowBlank="1" showInputMessage="1" promptTitle="Consumer's Name" prompt="Enter the Consumer's Name as it appears in DADS Records." sqref="D5:G5"/>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textLength" operator="equal"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type="list" allowBlank="1" showInputMessage="1" showErrorMessage="1" promptTitle="Region" prompt="Select the Region the Consumer lives in from the list." sqref="D15">
      <formula1>$I$5:$I$15</formula1>
    </dataValidation>
    <dataValidation type="list" errorStyle="warning" allowBlank="1" showInputMessage="1" promptTitle="LAR / DR" prompt="Does the Consumer have a Designated Responsible Party or Legally Authorizied Representative?" sqref="E18:G18">
      <formula1>$I$17:$I$18</formula1>
    </dataValidation>
    <dataValidation type="custom" errorStyle="warning" allowBlank="1" showInputMessage="1" showErrorMessage="1" errorTitle="No DR / LAR" error="You have indicated there is not an LAR or DR. If there is not an LAR, leave this cell blank; Otherwise, change the LAR / DR cell to &quot;Yes.&quot;" promptTitle="LAR's Name" prompt="Enter the name of the Consumer's Legally Authorized Representative, if applicable." sqref="D20:G20">
      <formula1>IF(E18="No",FALSE,TRUE)</formula1>
    </dataValidation>
    <dataValidation type="custom" errorStyle="warning" allowBlank="1" showInputMessage="1" showErrorMessage="1" errorTitle="No LAR / DR" error="You have indicated there is not an LAR or DR. If there is not a DR, leave this cell blank; Otherwise, change the LAR / DR cell to &quot;Yes.&quot;" promptTitle="DR's Name" prompt="Enter the name of the Consumer's Designated Responsible Party, if applicable." sqref="D21:G21">
      <formula1>IF(E18="No",FALSE,TRUE)</formula1>
    </dataValidation>
  </dataValidations>
  <pageMargins left="0.75" right="0.75" top="1" bottom="1" header="0.5" footer="0.5"/>
  <pageSetup scale="86" orientation="portrait" r:id="rId1"/>
  <headerFooter alignWithMargins="0">
    <oddHeader>&amp;L&amp;8Texas Department of
Aging and Disability Services&amp;R&amp;8Personal Care Services CDS Budget
September 2015</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75" workbookViewId="0">
      <selection activeCell="C5" sqref="C5"/>
    </sheetView>
  </sheetViews>
  <sheetFormatPr defaultRowHeight="12.75" x14ac:dyDescent="0.2"/>
  <cols>
    <col min="1" max="2" width="4.140625" style="1" customWidth="1"/>
    <col min="3" max="3" width="46.7109375" style="1" customWidth="1"/>
    <col min="4" max="4" width="16.42578125" style="1" customWidth="1"/>
    <col min="5" max="5" width="4.28515625" style="1" customWidth="1"/>
    <col min="6" max="6" width="16.42578125" style="11" customWidth="1"/>
    <col min="7" max="7" width="4.140625" style="1" customWidth="1"/>
    <col min="8" max="8" width="9.140625" style="1"/>
    <col min="9" max="9" width="22" style="1" customWidth="1"/>
    <col min="10" max="16384" width="9.140625" style="1"/>
  </cols>
  <sheetData>
    <row r="1" spans="2:11" ht="12.75" customHeight="1" x14ac:dyDescent="0.2"/>
    <row r="2" spans="2:11" ht="41.25" customHeight="1" x14ac:dyDescent="0.2">
      <c r="B2" s="273" t="s">
        <v>192</v>
      </c>
      <c r="C2" s="273"/>
      <c r="D2" s="273"/>
      <c r="E2" s="273"/>
      <c r="F2" s="273"/>
      <c r="G2" s="166"/>
    </row>
    <row r="3" spans="2:11" ht="15.75" customHeight="1" x14ac:dyDescent="0.25">
      <c r="B3" s="274" t="s">
        <v>56</v>
      </c>
      <c r="C3" s="274"/>
      <c r="D3" s="274"/>
      <c r="E3" s="274"/>
      <c r="F3" s="274"/>
      <c r="I3" s="64"/>
      <c r="J3" s="65"/>
    </row>
    <row r="4" spans="2:11" ht="15.75" customHeight="1" x14ac:dyDescent="0.25">
      <c r="C4" s="20"/>
      <c r="D4" s="20"/>
      <c r="E4" s="20"/>
      <c r="F4" s="20"/>
      <c r="H4" s="64"/>
      <c r="I4" s="66"/>
      <c r="J4" s="64"/>
      <c r="K4" s="64"/>
    </row>
    <row r="5" spans="2:11" ht="15.75" customHeight="1" thickBot="1" x14ac:dyDescent="0.3">
      <c r="C5" s="21">
        <f>Consumer_Name</f>
        <v>0</v>
      </c>
      <c r="D5" s="20"/>
      <c r="E5" s="275">
        <f>Medicaid_Number</f>
        <v>0</v>
      </c>
      <c r="F5" s="275"/>
      <c r="H5" s="64"/>
      <c r="I5" s="66"/>
      <c r="J5" s="64"/>
      <c r="K5" s="64"/>
    </row>
    <row r="6" spans="2:11" ht="15.75" customHeight="1" x14ac:dyDescent="0.2">
      <c r="C6" s="22" t="s">
        <v>36</v>
      </c>
      <c r="D6" s="22"/>
      <c r="E6" s="276" t="s">
        <v>37</v>
      </c>
      <c r="F6" s="276"/>
      <c r="H6" s="64"/>
      <c r="I6" s="66"/>
      <c r="J6" s="64"/>
      <c r="K6" s="64"/>
    </row>
    <row r="7" spans="2:11" ht="15.75" customHeight="1" x14ac:dyDescent="0.2">
      <c r="C7" s="22"/>
      <c r="D7" s="22"/>
      <c r="E7" s="22"/>
      <c r="F7" s="22"/>
      <c r="H7" s="64"/>
      <c r="I7" s="66"/>
      <c r="J7" s="64"/>
      <c r="K7" s="64"/>
    </row>
    <row r="8" spans="2:11" ht="15.75" customHeight="1" thickBot="1" x14ac:dyDescent="0.3">
      <c r="C8" s="23" t="s">
        <v>5</v>
      </c>
      <c r="D8" s="36">
        <f>From</f>
        <v>0</v>
      </c>
      <c r="E8" s="22" t="s">
        <v>6</v>
      </c>
      <c r="F8" s="36">
        <f>To</f>
        <v>0</v>
      </c>
      <c r="H8" s="64"/>
      <c r="I8" s="66"/>
      <c r="J8" s="64"/>
      <c r="K8" s="64"/>
    </row>
    <row r="9" spans="2:11" ht="15.75" customHeight="1" thickBot="1" x14ac:dyDescent="0.3">
      <c r="C9" s="23"/>
      <c r="D9" s="24"/>
      <c r="E9" s="22"/>
      <c r="F9" s="24"/>
      <c r="H9" s="64"/>
      <c r="I9" s="66"/>
      <c r="J9" s="64"/>
      <c r="K9" s="64"/>
    </row>
    <row r="10" spans="2:11" ht="12.75" customHeight="1" x14ac:dyDescent="0.2">
      <c r="B10" s="277"/>
      <c r="C10" s="278"/>
      <c r="D10" s="278"/>
      <c r="E10" s="278"/>
      <c r="F10" s="279"/>
      <c r="H10" s="64"/>
      <c r="I10" s="66"/>
      <c r="J10" s="64"/>
      <c r="K10" s="64"/>
    </row>
    <row r="11" spans="2:11" ht="12.75" customHeight="1" x14ac:dyDescent="0.2">
      <c r="B11" s="280"/>
      <c r="C11" s="281"/>
      <c r="D11" s="281"/>
      <c r="E11" s="281"/>
      <c r="F11" s="282"/>
    </row>
    <row r="12" spans="2:11" x14ac:dyDescent="0.2">
      <c r="B12" s="280"/>
      <c r="C12" s="281"/>
      <c r="D12" s="281"/>
      <c r="E12" s="281"/>
      <c r="F12" s="282"/>
    </row>
    <row r="13" spans="2:11" x14ac:dyDescent="0.2">
      <c r="B13" s="280"/>
      <c r="C13" s="281"/>
      <c r="D13" s="281"/>
      <c r="E13" s="281"/>
      <c r="F13" s="282"/>
    </row>
    <row r="14" spans="2:11" x14ac:dyDescent="0.2">
      <c r="B14" s="280"/>
      <c r="C14" s="281"/>
      <c r="D14" s="281"/>
      <c r="E14" s="281"/>
      <c r="F14" s="282"/>
    </row>
    <row r="15" spans="2:11" x14ac:dyDescent="0.2">
      <c r="B15" s="280"/>
      <c r="C15" s="281"/>
      <c r="D15" s="281"/>
      <c r="E15" s="281"/>
      <c r="F15" s="282"/>
    </row>
    <row r="16" spans="2:11" x14ac:dyDescent="0.2">
      <c r="B16" s="280"/>
      <c r="C16" s="281"/>
      <c r="D16" s="281"/>
      <c r="E16" s="281"/>
      <c r="F16" s="282"/>
    </row>
    <row r="17" spans="2:6" x14ac:dyDescent="0.2">
      <c r="B17" s="280"/>
      <c r="C17" s="281"/>
      <c r="D17" s="281"/>
      <c r="E17" s="281"/>
      <c r="F17" s="282"/>
    </row>
    <row r="18" spans="2:6" x14ac:dyDescent="0.2">
      <c r="B18" s="280"/>
      <c r="C18" s="281"/>
      <c r="D18" s="281"/>
      <c r="E18" s="281"/>
      <c r="F18" s="282"/>
    </row>
    <row r="19" spans="2:6" x14ac:dyDescent="0.2">
      <c r="B19" s="280"/>
      <c r="C19" s="281"/>
      <c r="D19" s="281"/>
      <c r="E19" s="281"/>
      <c r="F19" s="282"/>
    </row>
    <row r="20" spans="2:6" x14ac:dyDescent="0.2">
      <c r="B20" s="280"/>
      <c r="C20" s="281"/>
      <c r="D20" s="281"/>
      <c r="E20" s="281"/>
      <c r="F20" s="282"/>
    </row>
    <row r="21" spans="2:6" x14ac:dyDescent="0.2">
      <c r="B21" s="280"/>
      <c r="C21" s="281"/>
      <c r="D21" s="281"/>
      <c r="E21" s="281"/>
      <c r="F21" s="282"/>
    </row>
    <row r="22" spans="2:6" x14ac:dyDescent="0.2">
      <c r="B22" s="280"/>
      <c r="C22" s="281"/>
      <c r="D22" s="281"/>
      <c r="E22" s="281"/>
      <c r="F22" s="282"/>
    </row>
    <row r="23" spans="2:6" x14ac:dyDescent="0.2">
      <c r="B23" s="280"/>
      <c r="C23" s="281"/>
      <c r="D23" s="281"/>
      <c r="E23" s="281"/>
      <c r="F23" s="282"/>
    </row>
    <row r="24" spans="2:6" x14ac:dyDescent="0.2">
      <c r="B24" s="280"/>
      <c r="C24" s="281"/>
      <c r="D24" s="281"/>
      <c r="E24" s="281"/>
      <c r="F24" s="282"/>
    </row>
    <row r="25" spans="2:6" x14ac:dyDescent="0.2">
      <c r="B25" s="280"/>
      <c r="C25" s="281"/>
      <c r="D25" s="281"/>
      <c r="E25" s="281"/>
      <c r="F25" s="282"/>
    </row>
    <row r="26" spans="2:6" x14ac:dyDescent="0.2">
      <c r="B26" s="280"/>
      <c r="C26" s="281"/>
      <c r="D26" s="281"/>
      <c r="E26" s="281"/>
      <c r="F26" s="282"/>
    </row>
    <row r="27" spans="2:6" x14ac:dyDescent="0.2">
      <c r="B27" s="280"/>
      <c r="C27" s="281"/>
      <c r="D27" s="281"/>
      <c r="E27" s="281"/>
      <c r="F27" s="282"/>
    </row>
    <row r="28" spans="2:6" x14ac:dyDescent="0.2">
      <c r="B28" s="280"/>
      <c r="C28" s="281"/>
      <c r="D28" s="281"/>
      <c r="E28" s="281"/>
      <c r="F28" s="282"/>
    </row>
    <row r="29" spans="2:6" x14ac:dyDescent="0.2">
      <c r="B29" s="280"/>
      <c r="C29" s="281"/>
      <c r="D29" s="281"/>
      <c r="E29" s="281"/>
      <c r="F29" s="282"/>
    </row>
    <row r="30" spans="2:6" x14ac:dyDescent="0.2">
      <c r="B30" s="280"/>
      <c r="C30" s="281"/>
      <c r="D30" s="281"/>
      <c r="E30" s="281"/>
      <c r="F30" s="282"/>
    </row>
    <row r="31" spans="2:6" x14ac:dyDescent="0.2">
      <c r="B31" s="280"/>
      <c r="C31" s="281"/>
      <c r="D31" s="281"/>
      <c r="E31" s="281"/>
      <c r="F31" s="282"/>
    </row>
    <row r="32" spans="2:6" x14ac:dyDescent="0.2">
      <c r="B32" s="280"/>
      <c r="C32" s="281"/>
      <c r="D32" s="281"/>
      <c r="E32" s="281"/>
      <c r="F32" s="282"/>
    </row>
    <row r="33" spans="2:6" x14ac:dyDescent="0.2">
      <c r="B33" s="280"/>
      <c r="C33" s="281"/>
      <c r="D33" s="281"/>
      <c r="E33" s="281"/>
      <c r="F33" s="282"/>
    </row>
    <row r="34" spans="2:6" x14ac:dyDescent="0.2">
      <c r="B34" s="280"/>
      <c r="C34" s="281"/>
      <c r="D34" s="281"/>
      <c r="E34" s="281"/>
      <c r="F34" s="282"/>
    </row>
    <row r="35" spans="2:6" x14ac:dyDescent="0.2">
      <c r="B35" s="280"/>
      <c r="C35" s="281"/>
      <c r="D35" s="281"/>
      <c r="E35" s="281"/>
      <c r="F35" s="282"/>
    </row>
    <row r="36" spans="2:6" x14ac:dyDescent="0.2">
      <c r="B36" s="280"/>
      <c r="C36" s="281"/>
      <c r="D36" s="281"/>
      <c r="E36" s="281"/>
      <c r="F36" s="282"/>
    </row>
    <row r="37" spans="2:6" x14ac:dyDescent="0.2">
      <c r="B37" s="280"/>
      <c r="C37" s="281"/>
      <c r="D37" s="281"/>
      <c r="E37" s="281"/>
      <c r="F37" s="282"/>
    </row>
    <row r="38" spans="2:6" x14ac:dyDescent="0.2">
      <c r="B38" s="280"/>
      <c r="C38" s="281"/>
      <c r="D38" s="281"/>
      <c r="E38" s="281"/>
      <c r="F38" s="282"/>
    </row>
    <row r="39" spans="2:6" x14ac:dyDescent="0.2">
      <c r="B39" s="280"/>
      <c r="C39" s="281"/>
      <c r="D39" s="281"/>
      <c r="E39" s="281"/>
      <c r="F39" s="282"/>
    </row>
    <row r="40" spans="2:6" x14ac:dyDescent="0.2">
      <c r="B40" s="280"/>
      <c r="C40" s="281"/>
      <c r="D40" s="281"/>
      <c r="E40" s="281"/>
      <c r="F40" s="282"/>
    </row>
    <row r="41" spans="2:6" x14ac:dyDescent="0.2">
      <c r="B41" s="280"/>
      <c r="C41" s="281"/>
      <c r="D41" s="281"/>
      <c r="E41" s="281"/>
      <c r="F41" s="282"/>
    </row>
    <row r="42" spans="2:6" x14ac:dyDescent="0.2">
      <c r="B42" s="280"/>
      <c r="C42" s="281"/>
      <c r="D42" s="281"/>
      <c r="E42" s="281"/>
      <c r="F42" s="282"/>
    </row>
    <row r="43" spans="2:6" x14ac:dyDescent="0.2">
      <c r="B43" s="280"/>
      <c r="C43" s="281"/>
      <c r="D43" s="281"/>
      <c r="E43" s="281"/>
      <c r="F43" s="282"/>
    </row>
    <row r="44" spans="2:6" x14ac:dyDescent="0.2">
      <c r="B44" s="280"/>
      <c r="C44" s="281"/>
      <c r="D44" s="281"/>
      <c r="E44" s="281"/>
      <c r="F44" s="282"/>
    </row>
    <row r="45" spans="2:6" x14ac:dyDescent="0.2">
      <c r="B45" s="280"/>
      <c r="C45" s="281"/>
      <c r="D45" s="281"/>
      <c r="E45" s="281"/>
      <c r="F45" s="282"/>
    </row>
    <row r="46" spans="2:6" x14ac:dyDescent="0.2">
      <c r="B46" s="280"/>
      <c r="C46" s="281"/>
      <c r="D46" s="281"/>
      <c r="E46" s="281"/>
      <c r="F46" s="282"/>
    </row>
    <row r="47" spans="2:6" x14ac:dyDescent="0.2">
      <c r="B47" s="280"/>
      <c r="C47" s="281"/>
      <c r="D47" s="281"/>
      <c r="E47" s="281"/>
      <c r="F47" s="282"/>
    </row>
    <row r="48" spans="2:6" x14ac:dyDescent="0.2">
      <c r="B48" s="280"/>
      <c r="C48" s="281"/>
      <c r="D48" s="281"/>
      <c r="E48" s="281"/>
      <c r="F48" s="282"/>
    </row>
    <row r="49" spans="2:6" x14ac:dyDescent="0.2">
      <c r="B49" s="280"/>
      <c r="C49" s="281"/>
      <c r="D49" s="281"/>
      <c r="E49" s="281"/>
      <c r="F49" s="282"/>
    </row>
    <row r="50" spans="2:6" x14ac:dyDescent="0.2">
      <c r="B50" s="280"/>
      <c r="C50" s="281"/>
      <c r="D50" s="281"/>
      <c r="E50" s="281"/>
      <c r="F50" s="282"/>
    </row>
    <row r="51" spans="2:6" ht="13.5" thickBot="1" x14ac:dyDescent="0.25">
      <c r="B51" s="283"/>
      <c r="C51" s="284"/>
      <c r="D51" s="284"/>
      <c r="E51" s="284"/>
      <c r="F51" s="285"/>
    </row>
  </sheetData>
  <sheetProtection password="E7F0" sheet="1" objects="1" scenarios="1"/>
  <mergeCells count="5">
    <mergeCell ref="B2:F2"/>
    <mergeCell ref="E5:F5"/>
    <mergeCell ref="E6:F6"/>
    <mergeCell ref="B10:F51"/>
    <mergeCell ref="B3:F3"/>
  </mergeCells>
  <phoneticPr fontId="0" type="noConversion"/>
  <dataValidations xWindow="531" yWindow="143" count="1">
    <dataValidation allowBlank="1" showInputMessage="1" showErrorMessage="1" promptTitle="Notes" prompt="This space is provided for any notes to the budget." sqref="B10:F10"/>
  </dataValidations>
  <printOptions horizontalCentered="1"/>
  <pageMargins left="0.2" right="0.2" top="0.75" bottom="0.25" header="0" footer="0.25"/>
  <pageSetup orientation="portrait" horizontalDpi="300" verticalDpi="300" r:id="rId1"/>
  <headerFooter alignWithMargins="0">
    <oddHeader>&amp;L&amp;8Texas Department of 
Aging and Disability Services&amp;R&amp;8Personal Care Services CDS Budget
September 2015</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0"/>
  <sheetViews>
    <sheetView zoomScale="75" zoomScaleNormal="75" workbookViewId="0">
      <selection activeCell="R47" sqref="R47"/>
    </sheetView>
  </sheetViews>
  <sheetFormatPr defaultRowHeight="12.75" x14ac:dyDescent="0.2"/>
  <cols>
    <col min="1" max="2" width="4.140625" style="1" customWidth="1"/>
    <col min="3" max="3" width="48.42578125" style="1" bestFit="1" customWidth="1"/>
    <col min="4" max="4" width="21.42578125" style="1" customWidth="1"/>
    <col min="5" max="5" width="7.28515625" style="1" customWidth="1"/>
    <col min="6" max="6" width="23.140625" style="11" customWidth="1"/>
    <col min="7" max="8" width="4.140625" style="1" customWidth="1"/>
    <col min="9" max="9" width="9.140625" style="219" customWidth="1"/>
    <col min="10" max="10" width="9.140625" style="1" hidden="1" customWidth="1"/>
    <col min="11" max="16384" width="9.140625" style="1"/>
  </cols>
  <sheetData>
    <row r="1" spans="2:10" ht="12.75" customHeight="1" x14ac:dyDescent="0.2"/>
    <row r="2" spans="2:10" ht="43.5" customHeight="1" x14ac:dyDescent="0.2">
      <c r="B2" s="273" t="s">
        <v>192</v>
      </c>
      <c r="C2" s="273"/>
      <c r="D2" s="273"/>
      <c r="E2" s="273"/>
      <c r="F2" s="273"/>
      <c r="G2" s="273"/>
    </row>
    <row r="3" spans="2:10" ht="15.75" customHeight="1" x14ac:dyDescent="0.25">
      <c r="B3" s="274" t="s">
        <v>117</v>
      </c>
      <c r="C3" s="274"/>
      <c r="D3" s="274"/>
      <c r="E3" s="274"/>
      <c r="F3" s="274"/>
    </row>
    <row r="4" spans="2:10" ht="15.75" customHeight="1" x14ac:dyDescent="0.25">
      <c r="C4" s="20"/>
      <c r="D4" s="20"/>
      <c r="E4" s="20"/>
      <c r="F4" s="20"/>
    </row>
    <row r="5" spans="2:10" ht="15.75" customHeight="1" thickBot="1" x14ac:dyDescent="0.3">
      <c r="C5" s="21">
        <f>Consumer_Name</f>
        <v>0</v>
      </c>
      <c r="D5" s="20"/>
      <c r="E5" s="275">
        <f>Medicaid_Number</f>
        <v>0</v>
      </c>
      <c r="F5" s="275"/>
    </row>
    <row r="6" spans="2:10" ht="15.75" customHeight="1" x14ac:dyDescent="0.2">
      <c r="C6" s="22" t="s">
        <v>36</v>
      </c>
      <c r="D6" s="22"/>
      <c r="E6" s="276" t="s">
        <v>37</v>
      </c>
      <c r="F6" s="276"/>
    </row>
    <row r="7" spans="2:10" ht="15.75" customHeight="1" x14ac:dyDescent="0.2">
      <c r="C7" s="22"/>
      <c r="D7" s="22"/>
      <c r="E7" s="22"/>
      <c r="F7" s="22"/>
    </row>
    <row r="8" spans="2:10" ht="15.75" customHeight="1" thickBot="1" x14ac:dyDescent="0.3">
      <c r="C8" s="23" t="s">
        <v>5</v>
      </c>
      <c r="D8" s="36">
        <f>From</f>
        <v>0</v>
      </c>
      <c r="E8" s="22" t="s">
        <v>6</v>
      </c>
      <c r="F8" s="36">
        <f>To</f>
        <v>0</v>
      </c>
    </row>
    <row r="9" spans="2:10" ht="15.75" customHeight="1" thickBot="1" x14ac:dyDescent="0.3">
      <c r="C9" s="23"/>
      <c r="D9" s="24"/>
      <c r="E9" s="22"/>
      <c r="F9" s="24"/>
    </row>
    <row r="10" spans="2:10" ht="30.75" customHeight="1" thickBot="1" x14ac:dyDescent="0.3">
      <c r="C10" s="114" t="s">
        <v>101</v>
      </c>
      <c r="D10" s="218">
        <f>D17+D23</f>
        <v>0</v>
      </c>
      <c r="E10" s="22"/>
      <c r="F10" s="24"/>
    </row>
    <row r="11" spans="2:10" ht="15.75" customHeight="1" x14ac:dyDescent="0.25">
      <c r="C11" s="23"/>
      <c r="D11" s="24"/>
      <c r="E11" s="22"/>
      <c r="F11" s="24"/>
    </row>
    <row r="12" spans="2:10" ht="15.75" customHeight="1" x14ac:dyDescent="0.25">
      <c r="E12" s="164"/>
      <c r="F12" s="24"/>
    </row>
    <row r="13" spans="2:10" ht="15.75" customHeight="1" thickBot="1" x14ac:dyDescent="0.3">
      <c r="C13" s="23"/>
      <c r="D13" s="24"/>
      <c r="E13" s="22"/>
      <c r="F13" s="24"/>
    </row>
    <row r="14" spans="2:10" ht="15.75" customHeight="1" thickBot="1" x14ac:dyDescent="0.25">
      <c r="C14" s="146" t="s">
        <v>100</v>
      </c>
      <c r="D14" s="289" t="s">
        <v>202</v>
      </c>
      <c r="E14" s="290"/>
      <c r="F14" s="291"/>
    </row>
    <row r="15" spans="2:10" ht="15.75" customHeight="1" thickBot="1" x14ac:dyDescent="0.25">
      <c r="C15" s="165" t="s">
        <v>193</v>
      </c>
      <c r="D15" s="286"/>
      <c r="E15" s="287"/>
      <c r="F15" s="288"/>
      <c r="J15" s="217"/>
    </row>
    <row r="16" spans="2:10" ht="15.75" customHeight="1" thickBot="1" x14ac:dyDescent="0.25">
      <c r="C16" s="147" t="s">
        <v>204</v>
      </c>
      <c r="D16" s="292">
        <v>10.88</v>
      </c>
      <c r="E16" s="293"/>
      <c r="F16" s="294"/>
      <c r="J16" s="79"/>
    </row>
    <row r="17" spans="3:10" ht="15.75" customHeight="1" thickBot="1" x14ac:dyDescent="0.25">
      <c r="C17" s="148" t="s">
        <v>205</v>
      </c>
      <c r="D17" s="295">
        <f>D16*(D15*Weeks)</f>
        <v>0</v>
      </c>
      <c r="E17" s="296"/>
      <c r="F17" s="297"/>
      <c r="H17" s="79"/>
    </row>
    <row r="18" spans="3:10" ht="15.75" customHeight="1" x14ac:dyDescent="0.2">
      <c r="H18" s="79"/>
      <c r="J18" s="1">
        <f>(Weekly_Authorized_Supported_Home_Living_Hours*Weeks)+(D21*Weeks)</f>
        <v>0</v>
      </c>
    </row>
    <row r="19" spans="3:10" ht="15.75" customHeight="1" thickBot="1" x14ac:dyDescent="0.25"/>
    <row r="20" spans="3:10" ht="15.75" customHeight="1" thickBot="1" x14ac:dyDescent="0.25">
      <c r="C20" s="146" t="s">
        <v>100</v>
      </c>
      <c r="D20" s="289" t="s">
        <v>203</v>
      </c>
      <c r="E20" s="290"/>
      <c r="F20" s="291"/>
    </row>
    <row r="21" spans="3:10" ht="15.75" customHeight="1" thickBot="1" x14ac:dyDescent="0.25">
      <c r="C21" s="165" t="s">
        <v>193</v>
      </c>
      <c r="D21" s="286"/>
      <c r="E21" s="287"/>
      <c r="F21" s="288"/>
    </row>
    <row r="22" spans="3:10" ht="15.75" customHeight="1" thickBot="1" x14ac:dyDescent="0.25">
      <c r="C22" s="147" t="s">
        <v>204</v>
      </c>
      <c r="D22" s="292">
        <v>12.92</v>
      </c>
      <c r="E22" s="293"/>
      <c r="F22" s="294"/>
    </row>
    <row r="23" spans="3:10" ht="15.75" customHeight="1" thickBot="1" x14ac:dyDescent="0.25">
      <c r="C23" s="148" t="s">
        <v>205</v>
      </c>
      <c r="D23" s="295">
        <f>D22*(D21*Weeks)</f>
        <v>0</v>
      </c>
      <c r="E23" s="296"/>
      <c r="F23" s="297"/>
    </row>
    <row r="24" spans="3:10" ht="15.75" customHeight="1" x14ac:dyDescent="0.2"/>
    <row r="25" spans="3:10" ht="15.75" customHeight="1" x14ac:dyDescent="0.2"/>
    <row r="26" spans="3:10" ht="15.75" customHeight="1" x14ac:dyDescent="0.2"/>
    <row r="27" spans="3:10" ht="15.75" customHeight="1" x14ac:dyDescent="0.2"/>
    <row r="28" spans="3:10" ht="49.5" customHeight="1" x14ac:dyDescent="0.2">
      <c r="C28" s="221"/>
      <c r="D28" s="298" t="s">
        <v>201</v>
      </c>
      <c r="E28" s="298"/>
      <c r="F28" s="298"/>
    </row>
    <row r="29" spans="3:10" ht="15.75" customHeight="1" x14ac:dyDescent="0.2">
      <c r="C29" s="220"/>
      <c r="D29" s="230"/>
      <c r="E29" s="230"/>
      <c r="F29" s="230"/>
    </row>
    <row r="30" spans="3:10" ht="12.75" customHeight="1" x14ac:dyDescent="0.2">
      <c r="D30" s="230"/>
      <c r="E30" s="230"/>
      <c r="F30" s="230"/>
    </row>
    <row r="31" spans="3:10" ht="15.75" customHeight="1" x14ac:dyDescent="0.2"/>
    <row r="32" spans="3:10" ht="15.75" customHeight="1" x14ac:dyDescent="0.2"/>
    <row r="33" spans="3:3" ht="15.75" customHeight="1" x14ac:dyDescent="0.2"/>
    <row r="34" spans="3:3" ht="15.75" customHeight="1" x14ac:dyDescent="0.2"/>
    <row r="35" spans="3:3" ht="25.5" x14ac:dyDescent="0.35">
      <c r="C35" s="222"/>
    </row>
    <row r="36" spans="3:3" ht="15.75" customHeight="1" x14ac:dyDescent="0.2">
      <c r="C36" s="64"/>
    </row>
    <row r="37" spans="3:3" ht="15.75" customHeight="1" x14ac:dyDescent="0.2"/>
    <row r="38" spans="3:3" ht="15.75" customHeight="1" x14ac:dyDescent="0.2"/>
    <row r="39" spans="3:3" ht="15.75" customHeight="1" x14ac:dyDescent="0.2"/>
    <row r="40" spans="3:3" ht="15.75" customHeight="1" x14ac:dyDescent="0.2"/>
    <row r="41" spans="3:3" ht="15.75" customHeight="1" x14ac:dyDescent="0.2"/>
    <row r="42" spans="3:3" ht="15.75" customHeight="1" x14ac:dyDescent="0.2"/>
    <row r="43" spans="3:3" ht="15.75" customHeight="1" x14ac:dyDescent="0.2"/>
    <row r="44" spans="3:3" ht="15.75" customHeight="1" x14ac:dyDescent="0.2"/>
    <row r="45" spans="3:3" ht="15.75" customHeight="1" x14ac:dyDescent="0.2"/>
    <row r="46" spans="3:3" ht="15.75" customHeight="1" x14ac:dyDescent="0.2"/>
    <row r="47" spans="3:3" ht="15.75" customHeight="1" x14ac:dyDescent="0.2"/>
    <row r="48" spans="3: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sheetData>
  <customSheetViews>
    <customSheetView guid="{454ECA60-FBCC-11D6-AB9B-00C04F5868C8}" scale="75" showPageBreaks="1" fitToPage="1" printArea="1" showRuler="0">
      <selection activeCell="F14" sqref="F14"/>
      <pageMargins left="0.2" right="0.2" top="0.75" bottom="0.25" header="0" footer="0.25"/>
      <printOptions horizontalCentered="1"/>
      <pageSetup orientation="portrait" horizontalDpi="300" verticalDpi="300" r:id="rId1"/>
      <headerFooter alignWithMargins="0">
        <oddHeader>&amp;L&amp;8Texas Department
of Human Services&amp;R&amp;8Form 1546, page 3
January 2002</oddHeader>
      </headerFooter>
    </customSheetView>
    <customSheetView guid="{346F6C38-467E-4277-A934-45FBB069E11D}" scale="130" fitToPage="1" showRuler="0">
      <selection activeCell="B2" sqref="B2:F2"/>
      <pageMargins left="0.2" right="0.2" top="0.75" bottom="0.25" header="0" footer="0.25"/>
      <printOptions horizontalCentered="1"/>
      <pageSetup orientation="portrait" horizontalDpi="300" verticalDpi="300" r:id="rId2"/>
      <headerFooter alignWithMargins="0">
        <oddHeader>&amp;L&amp;8Texas Department
of Human Services&amp;R&amp;8Form 1546, page 3
January 2002</oddHeader>
      </headerFooter>
    </customSheetView>
  </customSheetViews>
  <mergeCells count="13">
    <mergeCell ref="D22:F22"/>
    <mergeCell ref="D23:F23"/>
    <mergeCell ref="D28:F28"/>
    <mergeCell ref="D16:F16"/>
    <mergeCell ref="D17:F17"/>
    <mergeCell ref="D15:F15"/>
    <mergeCell ref="D20:F20"/>
    <mergeCell ref="D21:F21"/>
    <mergeCell ref="B2:G2"/>
    <mergeCell ref="E6:F6"/>
    <mergeCell ref="B3:F3"/>
    <mergeCell ref="E5:F5"/>
    <mergeCell ref="D14:F14"/>
  </mergeCells>
  <phoneticPr fontId="0" type="noConversion"/>
  <dataValidations xWindow="531" yWindow="143" count="4">
    <dataValidation allowBlank="1" showErrorMessage="1" promptTitle="Information Only Page" prompt="This page is for Information only.  It is not a part of the Client's budget." sqref="B2:G2"/>
    <dataValidation allowBlank="1" showErrorMessage="1" promptTitle="Service" prompt="Select either Priority or Non-Priority." sqref="D14:F14 D20:F20"/>
    <dataValidation allowBlank="1" showInputMessage="1" showErrorMessage="1" errorTitle="Invalid Selection" error="Select only one type of attendant service." promptTitle="Weekly Units" prompt="Enter the number of hours the Consumer is authorized each week. " sqref="D21:F21"/>
    <dataValidation showInputMessage="1" showErrorMessage="1" errorTitle="Invalid Selection" error="Select only one type of attendant service." promptTitle="Weekly Units" prompt="Enter the number of hours the Consumer is authorized each week. " sqref="D15:F15"/>
  </dataValidations>
  <printOptions horizontalCentered="1"/>
  <pageMargins left="0.2" right="0.2" top="0.75" bottom="0.5" header="0" footer="0"/>
  <pageSetup scale="94" orientation="portrait" horizontalDpi="300" verticalDpi="300" r:id="rId3"/>
  <headerFooter alignWithMargins="0">
    <oddHeader>&amp;L&amp;8Texas Department of 
Aging and Disability Services&amp;R&amp;8Personal Care Services CDS Budget
September 2015</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5" zoomScaleNormal="75" zoomScaleSheetLayoutView="75" workbookViewId="0">
      <selection activeCell="G32" sqref="G32"/>
    </sheetView>
  </sheetViews>
  <sheetFormatPr defaultRowHeight="12.75" x14ac:dyDescent="0.2"/>
  <cols>
    <col min="1" max="1" width="4.42578125" style="1" customWidth="1"/>
    <col min="2" max="2" width="4.140625" style="26" customWidth="1"/>
    <col min="3" max="3" width="46.5703125" style="1" customWidth="1"/>
    <col min="4" max="4" width="16.42578125" style="1" customWidth="1"/>
    <col min="5" max="6" width="4.28515625" style="1" customWidth="1"/>
    <col min="7" max="7" width="16.42578125" style="1" customWidth="1"/>
    <col min="8" max="8" width="4.28515625" style="1" customWidth="1"/>
    <col min="9" max="9" width="11" style="1" customWidth="1"/>
    <col min="10" max="16384" width="9.140625" style="1"/>
  </cols>
  <sheetData>
    <row r="1" spans="1:9" ht="12.75" customHeight="1" x14ac:dyDescent="0.2">
      <c r="I1" s="11"/>
    </row>
    <row r="2" spans="1:9" ht="39.75" customHeight="1" x14ac:dyDescent="0.3">
      <c r="B2" s="273" t="s">
        <v>192</v>
      </c>
      <c r="C2" s="273"/>
      <c r="D2" s="273"/>
      <c r="E2" s="273"/>
      <c r="F2" s="273"/>
      <c r="G2" s="273"/>
      <c r="H2" s="2"/>
      <c r="I2" s="2"/>
    </row>
    <row r="3" spans="1:9" ht="15.75" x14ac:dyDescent="0.25">
      <c r="B3" s="274" t="s">
        <v>147</v>
      </c>
      <c r="C3" s="274"/>
      <c r="D3" s="274"/>
      <c r="E3" s="274"/>
      <c r="F3" s="274"/>
      <c r="G3" s="274"/>
      <c r="H3" s="20"/>
      <c r="I3" s="20"/>
    </row>
    <row r="4" spans="1:9" ht="15" x14ac:dyDescent="0.25">
      <c r="C4" s="20"/>
      <c r="D4" s="20"/>
      <c r="E4" s="20"/>
      <c r="F4" s="20"/>
      <c r="G4" s="20"/>
      <c r="H4" s="20"/>
      <c r="I4" s="20"/>
    </row>
    <row r="5" spans="1:9" ht="15.75" thickBot="1" x14ac:dyDescent="0.3">
      <c r="B5" s="275">
        <f>Consumer_Name</f>
        <v>0</v>
      </c>
      <c r="C5" s="275"/>
      <c r="D5" s="20"/>
      <c r="E5" s="275">
        <f>Medicaid_Number</f>
        <v>0</v>
      </c>
      <c r="F5" s="275"/>
      <c r="G5" s="275"/>
      <c r="H5" s="27"/>
    </row>
    <row r="6" spans="1:9" ht="14.25" x14ac:dyDescent="0.2">
      <c r="C6" s="22" t="s">
        <v>36</v>
      </c>
      <c r="D6" s="22"/>
      <c r="E6" s="336" t="s">
        <v>37</v>
      </c>
      <c r="F6" s="336"/>
      <c r="G6" s="336"/>
      <c r="H6" s="29"/>
      <c r="I6" s="22"/>
    </row>
    <row r="7" spans="1:9" ht="14.25" x14ac:dyDescent="0.2">
      <c r="A7" s="22"/>
      <c r="B7" s="22"/>
      <c r="C7" s="22"/>
      <c r="D7" s="22"/>
      <c r="E7" s="29"/>
      <c r="F7" s="29"/>
      <c r="G7" s="29"/>
      <c r="H7" s="29"/>
      <c r="I7" s="22"/>
    </row>
    <row r="8" spans="1:9" ht="15.75" thickBot="1" x14ac:dyDescent="0.3">
      <c r="C8" s="23" t="s">
        <v>5</v>
      </c>
      <c r="D8" s="36">
        <f>From</f>
        <v>0</v>
      </c>
      <c r="E8" s="22" t="s">
        <v>6</v>
      </c>
      <c r="F8" s="299">
        <f>To</f>
        <v>0</v>
      </c>
      <c r="G8" s="299"/>
      <c r="H8" s="29"/>
      <c r="I8" s="22"/>
    </row>
    <row r="9" spans="1:9" ht="15.75" thickBot="1" x14ac:dyDescent="0.3">
      <c r="A9" s="23"/>
      <c r="B9" s="24"/>
      <c r="C9" s="22"/>
      <c r="D9" s="24"/>
      <c r="E9" s="20"/>
      <c r="F9" s="20"/>
      <c r="G9" s="20"/>
      <c r="H9" s="20"/>
      <c r="I9" s="20"/>
    </row>
    <row r="10" spans="1:9" ht="16.5" thickBot="1" x14ac:dyDescent="0.3">
      <c r="B10" s="255" t="s">
        <v>102</v>
      </c>
      <c r="C10" s="256"/>
      <c r="D10" s="256"/>
      <c r="E10" s="256"/>
      <c r="F10" s="325"/>
      <c r="G10" s="44">
        <f>Total_Budget</f>
        <v>0</v>
      </c>
      <c r="H10" s="30"/>
    </row>
    <row r="11" spans="1:9" ht="13.5" thickBot="1" x14ac:dyDescent="0.25">
      <c r="B11" s="5"/>
      <c r="C11" s="4"/>
      <c r="D11" s="4"/>
      <c r="E11" s="4"/>
      <c r="F11" s="4"/>
      <c r="G11" s="30"/>
      <c r="H11" s="30"/>
    </row>
    <row r="12" spans="1:9" ht="19.5" thickBot="1" x14ac:dyDescent="0.35">
      <c r="B12" s="320" t="s">
        <v>103</v>
      </c>
      <c r="C12" s="321"/>
      <c r="D12" s="321"/>
      <c r="E12" s="321"/>
      <c r="F12" s="321"/>
      <c r="G12" s="322"/>
      <c r="H12" s="31"/>
    </row>
    <row r="13" spans="1:9" ht="12.75" customHeight="1" x14ac:dyDescent="0.2">
      <c r="B13" s="329" t="s">
        <v>105</v>
      </c>
      <c r="C13" s="330"/>
      <c r="D13" s="330"/>
      <c r="E13" s="330"/>
      <c r="F13" s="330"/>
      <c r="G13" s="167">
        <f>IF(G10*0.1&lt;=600,G10*0.1,600)</f>
        <v>0</v>
      </c>
      <c r="H13" s="4"/>
    </row>
    <row r="14" spans="1:9" ht="13.5" thickBot="1" x14ac:dyDescent="0.25">
      <c r="B14" s="331"/>
      <c r="C14" s="332"/>
      <c r="D14" s="53" t="s">
        <v>18</v>
      </c>
      <c r="E14" s="333" t="s">
        <v>19</v>
      </c>
      <c r="F14" s="334"/>
      <c r="G14" s="335"/>
      <c r="H14" s="4"/>
    </row>
    <row r="15" spans="1:9" x14ac:dyDescent="0.2">
      <c r="B15" s="302" t="s">
        <v>1</v>
      </c>
      <c r="C15" s="303"/>
      <c r="D15" s="51"/>
      <c r="E15" s="326"/>
      <c r="F15" s="327"/>
      <c r="G15" s="328"/>
      <c r="H15" s="4"/>
    </row>
    <row r="16" spans="1:9" x14ac:dyDescent="0.2">
      <c r="B16" s="302" t="s">
        <v>16</v>
      </c>
      <c r="C16" s="303"/>
      <c r="D16" s="52"/>
      <c r="E16" s="309"/>
      <c r="F16" s="310"/>
      <c r="G16" s="311"/>
      <c r="H16" s="4"/>
    </row>
    <row r="17" spans="2:9" x14ac:dyDescent="0.2">
      <c r="B17" s="302" t="s">
        <v>17</v>
      </c>
      <c r="C17" s="303"/>
      <c r="D17" s="52"/>
      <c r="E17" s="309"/>
      <c r="F17" s="310"/>
      <c r="G17" s="311"/>
      <c r="H17" s="4"/>
      <c r="I17" s="168"/>
    </row>
    <row r="18" spans="2:9" ht="13.5" thickBot="1" x14ac:dyDescent="0.25">
      <c r="B18" s="302" t="s">
        <v>2</v>
      </c>
      <c r="C18" s="303"/>
      <c r="D18" s="52"/>
      <c r="E18" s="309"/>
      <c r="F18" s="310"/>
      <c r="G18" s="311"/>
      <c r="H18" s="4"/>
    </row>
    <row r="19" spans="2:9" x14ac:dyDescent="0.2">
      <c r="B19" s="318" t="s">
        <v>4</v>
      </c>
      <c r="C19" s="319"/>
      <c r="D19" s="142"/>
      <c r="E19" s="309"/>
      <c r="F19" s="310"/>
      <c r="G19" s="311"/>
      <c r="H19" s="4"/>
    </row>
    <row r="20" spans="2:9" ht="13.5" thickBot="1" x14ac:dyDescent="0.25">
      <c r="B20" s="323" t="s">
        <v>4</v>
      </c>
      <c r="C20" s="324"/>
      <c r="D20" s="143"/>
      <c r="E20" s="312"/>
      <c r="F20" s="313"/>
      <c r="G20" s="314"/>
      <c r="H20" s="4"/>
    </row>
    <row r="21" spans="2:9" ht="16.5" thickBot="1" x14ac:dyDescent="0.3">
      <c r="B21" s="315" t="s">
        <v>104</v>
      </c>
      <c r="C21" s="316"/>
      <c r="D21" s="316"/>
      <c r="E21" s="316"/>
      <c r="F21" s="317"/>
      <c r="G21" s="49">
        <f>SUM(D15:D20)</f>
        <v>0</v>
      </c>
      <c r="H21" s="30"/>
    </row>
    <row r="22" spans="2:9" ht="16.5" thickBot="1" x14ac:dyDescent="0.3">
      <c r="B22" s="114"/>
      <c r="C22" s="114"/>
      <c r="D22" s="114"/>
      <c r="E22" s="114"/>
      <c r="F22" s="114"/>
      <c r="G22" s="141"/>
      <c r="H22" s="30"/>
    </row>
    <row r="23" spans="2:9" ht="19.5" thickBot="1" x14ac:dyDescent="0.35">
      <c r="B23" s="320" t="s">
        <v>109</v>
      </c>
      <c r="C23" s="321"/>
      <c r="D23" s="321"/>
      <c r="E23" s="321"/>
      <c r="F23" s="321"/>
      <c r="G23" s="322"/>
      <c r="H23" s="32"/>
    </row>
    <row r="24" spans="2:9" ht="13.5" customHeight="1" x14ac:dyDescent="0.2">
      <c r="B24" s="300" t="s">
        <v>108</v>
      </c>
      <c r="C24" s="301"/>
      <c r="D24" s="301"/>
      <c r="E24" s="301"/>
      <c r="F24" s="301"/>
      <c r="G24" s="80">
        <f>G10-G21</f>
        <v>0</v>
      </c>
      <c r="H24" s="32"/>
    </row>
    <row r="25" spans="2:9" ht="13.5" customHeight="1" thickBot="1" x14ac:dyDescent="0.25">
      <c r="B25" s="337"/>
      <c r="C25" s="338"/>
      <c r="D25" s="169" t="s">
        <v>18</v>
      </c>
      <c r="E25" s="306" t="s">
        <v>19</v>
      </c>
      <c r="F25" s="307"/>
      <c r="G25" s="308"/>
      <c r="H25" s="4"/>
    </row>
    <row r="26" spans="2:9" x14ac:dyDescent="0.2">
      <c r="B26" s="302" t="s">
        <v>22</v>
      </c>
      <c r="C26" s="303"/>
      <c r="D26" s="54"/>
      <c r="E26" s="326"/>
      <c r="F26" s="327"/>
      <c r="G26" s="328"/>
      <c r="H26" s="4"/>
    </row>
    <row r="27" spans="2:9" ht="13.5" thickBot="1" x14ac:dyDescent="0.25">
      <c r="B27" s="304" t="s">
        <v>3</v>
      </c>
      <c r="C27" s="305"/>
      <c r="D27" s="54"/>
      <c r="E27" s="309"/>
      <c r="F27" s="310"/>
      <c r="G27" s="311"/>
      <c r="H27" s="4"/>
    </row>
    <row r="28" spans="2:9" x14ac:dyDescent="0.2">
      <c r="B28" s="345" t="s">
        <v>4</v>
      </c>
      <c r="C28" s="319"/>
      <c r="D28" s="55"/>
      <c r="E28" s="309"/>
      <c r="F28" s="310"/>
      <c r="G28" s="311"/>
      <c r="H28" s="4"/>
    </row>
    <row r="29" spans="2:9" ht="13.5" thickBot="1" x14ac:dyDescent="0.25">
      <c r="B29" s="344" t="s">
        <v>4</v>
      </c>
      <c r="C29" s="324"/>
      <c r="D29" s="56"/>
      <c r="E29" s="312"/>
      <c r="F29" s="313"/>
      <c r="G29" s="314"/>
      <c r="H29" s="4"/>
    </row>
    <row r="30" spans="2:9" ht="16.5" thickBot="1" x14ac:dyDescent="0.3">
      <c r="B30" s="341" t="s">
        <v>63</v>
      </c>
      <c r="C30" s="342"/>
      <c r="D30" s="342"/>
      <c r="E30" s="342"/>
      <c r="F30" s="343"/>
      <c r="G30" s="50">
        <f>SUM(D26:D29)</f>
        <v>0</v>
      </c>
      <c r="H30" s="30"/>
    </row>
    <row r="31" spans="2:9" ht="13.5" thickBot="1" x14ac:dyDescent="0.25">
      <c r="B31" s="5"/>
      <c r="C31" s="4"/>
      <c r="D31" s="4"/>
      <c r="E31" s="4"/>
      <c r="F31" s="4"/>
      <c r="G31" s="30"/>
      <c r="H31" s="30"/>
    </row>
    <row r="32" spans="2:9" ht="19.5" thickBot="1" x14ac:dyDescent="0.35">
      <c r="B32" s="339" t="s">
        <v>62</v>
      </c>
      <c r="C32" s="340"/>
      <c r="D32" s="340"/>
      <c r="E32" s="340"/>
      <c r="F32" s="340"/>
      <c r="G32" s="120">
        <f>Total_Budget-ESS_Purchases-Non_Taxable</f>
        <v>0</v>
      </c>
      <c r="H32" s="30"/>
    </row>
    <row r="33" spans="4:8" x14ac:dyDescent="0.2">
      <c r="H33" s="33"/>
    </row>
    <row r="34" spans="4:8" x14ac:dyDescent="0.2">
      <c r="D34" s="79"/>
    </row>
    <row r="35" spans="4:8" x14ac:dyDescent="0.2">
      <c r="D35" s="79"/>
    </row>
    <row r="37" spans="4:8" x14ac:dyDescent="0.2">
      <c r="D37" s="79"/>
    </row>
  </sheetData>
  <sheetProtection password="E7F0" sheet="1" objects="1" scenarios="1"/>
  <customSheetViews>
    <customSheetView guid="{454ECA60-FBCC-11D6-AB9B-00C04F5868C8}" scale="75" showPageBreaks="1" printArea="1" showRuler="0">
      <selection activeCell="F13" sqref="F13"/>
      <pageMargins left="0.2" right="0.2" top="0.75" bottom="0.25" header="0" footer="0.25"/>
      <printOptions horizontalCentered="1"/>
      <pageSetup orientation="portrait" r:id="rId1"/>
      <headerFooter alignWithMargins="0">
        <oddHeader>&amp;L&amp;8Texas Department
of Human Services&amp;R&amp;8Form 1546, page 4
January 2002</oddHeader>
      </headerFooter>
    </customSheetView>
    <customSheetView guid="{346F6C38-467E-4277-A934-45FBB069E11D}" scale="130" printArea="1" showRuler="0" topLeftCell="A32">
      <selection activeCell="C46" sqref="C46:E46"/>
      <pageMargins left="0.2" right="0.2" top="0.75" bottom="0.25" header="0" footer="0.25"/>
      <printOptions horizontalCentered="1"/>
      <pageSetup orientation="portrait" r:id="rId2"/>
      <headerFooter alignWithMargins="0">
        <oddHeader>&amp;L&amp;8Texas Department
of Human Services&amp;R&amp;8Form 1546, page 4
January 2002</oddHeader>
      </headerFooter>
    </customSheetView>
  </customSheetViews>
  <mergeCells count="38">
    <mergeCell ref="B25:C25"/>
    <mergeCell ref="B32:F32"/>
    <mergeCell ref="B30:F30"/>
    <mergeCell ref="B29:C29"/>
    <mergeCell ref="E29:G29"/>
    <mergeCell ref="E28:G28"/>
    <mergeCell ref="B28:C28"/>
    <mergeCell ref="E26:G26"/>
    <mergeCell ref="E27:G27"/>
    <mergeCell ref="B2:G2"/>
    <mergeCell ref="B3:G3"/>
    <mergeCell ref="E5:G5"/>
    <mergeCell ref="E6:G6"/>
    <mergeCell ref="B5:C5"/>
    <mergeCell ref="B10:F10"/>
    <mergeCell ref="E16:G16"/>
    <mergeCell ref="B15:C15"/>
    <mergeCell ref="E15:G15"/>
    <mergeCell ref="B13:F13"/>
    <mergeCell ref="B14:C14"/>
    <mergeCell ref="B12:G12"/>
    <mergeCell ref="E14:G14"/>
    <mergeCell ref="F8:G8"/>
    <mergeCell ref="B24:F24"/>
    <mergeCell ref="B26:C26"/>
    <mergeCell ref="B27:C27"/>
    <mergeCell ref="E25:G25"/>
    <mergeCell ref="E18:G18"/>
    <mergeCell ref="E19:G19"/>
    <mergeCell ref="E20:G20"/>
    <mergeCell ref="B21:F21"/>
    <mergeCell ref="E17:G17"/>
    <mergeCell ref="B19:C19"/>
    <mergeCell ref="B18:C18"/>
    <mergeCell ref="B23:G23"/>
    <mergeCell ref="B20:C20"/>
    <mergeCell ref="B17:C17"/>
    <mergeCell ref="B16:C16"/>
  </mergeCells>
  <phoneticPr fontId="0" type="noConversion"/>
  <dataValidations xWindow="533" yWindow="144" count="13">
    <dataValidation allowBlank="1" showInputMessage="1" promptTitle="Other Compensation Costs" prompt="Enter the annual amount the Consumer estimates he would spend on any other Non-Taxable Compensation Costs.  Leave this cell blank if the Consumer does have expenses in this category." sqref="D28:D29"/>
    <dataValidation allowBlank="1" showInputMessage="1" promptTitle="Health Insurance" prompt="Enter the annual amount the Consumer estimates spending for Health Insurance premiums.  Leave this cell blank if the Consumer does not have expenses in this category." sqref="D26"/>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27"/>
    <dataValidation allowBlank="1" showInputMessage="1" showErrorMessage="1" promptTitle="Other Compensation Costs" prompt="If the employer has Compensation Costs other than those listed above, give a description of the type of Compensation Cost in this cell." sqref="B28:C29"/>
    <dataValidation allowBlank="1" showInputMessage="1" showErrorMessage="1" promptTitle="Comments" prompt="Enter any comments to help further identify any entries in this category." sqref="E26:E29 E18:G18 E19:E20 E15:E17"/>
    <dataValidation allowBlank="1" showInputMessage="1" showErrorMessage="1" promptTitle="Other Administrative Costs" prompt="If the Consumer has Administrative Costs other than those listed above, give a description of the type of Administrative Cost in this cell." sqref="B19:C20"/>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opies &amp; Mailing" prompt="Enter the amount the employer is estimated to spend on Copies &amp; Mailing.  Leave this cell blank if the employer anticipates no expenses in this category." sqref="D17">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Equipment &amp; Supplies" prompt="Enter the amount the employer is estimated to spend on equipment &amp; Supplies.  Leave this cell blank if the employer anticipates no expenses in this category." sqref="D16">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Advertising" prompt="Enter the amount the employer is estimated to spend on Advertising.  Leave this cell blank if the employer anticipates no expenses in this category." sqref="D15">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riminal History Check" prompt="Enter the amount the employer is estimated to spend on Criminal History Checks.  Leave this cell blank if the employer anticipates no expenses in this category." sqref="D18">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19">
      <formula1>IF(G21&lt;=G13,G21,IF(G21&gt;G13,FALSE))</formula1>
    </dataValidation>
    <dataValidation allowBlank="1" showErrorMessage="1" promptTitle="Information Only Page" prompt="This page is for Information only.  It is not a part of the Client's budget." sqref="B2:G2"/>
  </dataValidations>
  <printOptions horizontalCentered="1"/>
  <pageMargins left="0.2" right="0.2" top="0.75" bottom="0.25" header="0" footer="0.25"/>
  <pageSetup orientation="portrait" r:id="rId3"/>
  <headerFooter alignWithMargins="0">
    <oddHeader>&amp;L&amp;8Texas Department of 
Aging and Disability Services&amp;R&amp;8Personal Care Services CDS Budget
September 2015</oddHeader>
    <oddFooter>&amp;R&amp;8Date and Time Created
&amp;D &amp;T</oddFooter>
  </headerFooter>
  <ignoredErrors>
    <ignoredError sqref="G21 G30"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200"/>
  <sheetViews>
    <sheetView zoomScale="70" zoomScaleNormal="70" zoomScaleSheetLayoutView="50" workbookViewId="0">
      <selection activeCell="E25" sqref="E25:F25"/>
    </sheetView>
  </sheetViews>
  <sheetFormatPr defaultRowHeight="12.75" x14ac:dyDescent="0.2"/>
  <cols>
    <col min="1" max="1" width="4" style="1" customWidth="1"/>
    <col min="2" max="2" width="3.140625" style="1" customWidth="1"/>
    <col min="3" max="3" width="17.42578125" style="1" customWidth="1"/>
    <col min="4" max="4" width="10.5703125" style="1" customWidth="1"/>
    <col min="5" max="5" width="13.7109375" style="1" customWidth="1"/>
    <col min="6" max="6" width="11.85546875" style="1" customWidth="1"/>
    <col min="7" max="7" width="10.28515625" style="1" customWidth="1"/>
    <col min="8" max="8" width="10" style="1" customWidth="1"/>
    <col min="9" max="9" width="11.7109375" style="1" customWidth="1"/>
    <col min="10" max="10" width="12.140625" style="1" customWidth="1"/>
    <col min="11" max="11" width="16.85546875" style="1" customWidth="1"/>
    <col min="12" max="12" width="16" style="1" customWidth="1"/>
    <col min="13" max="13" width="3.85546875" style="1" customWidth="1"/>
    <col min="14" max="14" width="10.85546875" style="1" hidden="1" customWidth="1"/>
    <col min="15" max="15" width="14.42578125" style="1" hidden="1" customWidth="1"/>
    <col min="16" max="16" width="9.28515625" style="1" hidden="1" customWidth="1"/>
    <col min="17" max="17" width="11.7109375" style="1" hidden="1" customWidth="1"/>
    <col min="18" max="18" width="9.140625" style="1"/>
    <col min="19" max="19" width="36.85546875" style="1" bestFit="1" customWidth="1"/>
    <col min="20" max="16384" width="9.140625" style="1"/>
  </cols>
  <sheetData>
    <row r="1" spans="2:17" ht="45" customHeight="1" x14ac:dyDescent="0.2">
      <c r="B1" s="273" t="s">
        <v>192</v>
      </c>
      <c r="C1" s="273"/>
      <c r="D1" s="273"/>
      <c r="E1" s="273"/>
      <c r="F1" s="273"/>
      <c r="G1" s="273"/>
      <c r="H1" s="273"/>
      <c r="I1" s="273"/>
      <c r="J1" s="273"/>
      <c r="K1" s="273"/>
      <c r="L1" s="273"/>
      <c r="M1" s="166"/>
      <c r="N1" s="64"/>
      <c r="O1" s="64"/>
      <c r="P1" s="1" t="s">
        <v>195</v>
      </c>
    </row>
    <row r="2" spans="2:17" ht="20.25" customHeight="1" x14ac:dyDescent="0.25">
      <c r="B2" s="274" t="s">
        <v>118</v>
      </c>
      <c r="C2" s="274"/>
      <c r="D2" s="274"/>
      <c r="E2" s="274"/>
      <c r="F2" s="274"/>
      <c r="G2" s="274"/>
      <c r="H2" s="274"/>
      <c r="I2" s="274"/>
      <c r="J2" s="274"/>
      <c r="K2" s="274"/>
      <c r="L2" s="274"/>
      <c r="M2" s="20"/>
      <c r="P2" s="1" t="s">
        <v>98</v>
      </c>
    </row>
    <row r="3" spans="2:17" ht="6.75" customHeight="1" x14ac:dyDescent="0.25">
      <c r="C3" s="20"/>
      <c r="D3" s="20"/>
      <c r="E3" s="20"/>
      <c r="F3" s="20"/>
      <c r="G3" s="20"/>
      <c r="H3" s="20"/>
      <c r="I3" s="20"/>
      <c r="J3" s="20"/>
      <c r="K3" s="20"/>
      <c r="L3" s="20"/>
      <c r="M3" s="20"/>
      <c r="P3" s="1" t="s">
        <v>196</v>
      </c>
    </row>
    <row r="4" spans="2:17" ht="15.75" thickBot="1" x14ac:dyDescent="0.3">
      <c r="C4" s="275">
        <f>Consumer_Name</f>
        <v>0</v>
      </c>
      <c r="D4" s="275"/>
      <c r="E4" s="275"/>
      <c r="F4" s="275"/>
      <c r="G4" s="20"/>
      <c r="H4" s="20"/>
      <c r="K4" s="21">
        <f>Medicaid_Number</f>
        <v>0</v>
      </c>
      <c r="L4" s="27"/>
      <c r="M4" s="27"/>
      <c r="P4" s="1" t="s">
        <v>197</v>
      </c>
    </row>
    <row r="5" spans="2:17" ht="14.25" x14ac:dyDescent="0.2">
      <c r="C5" s="276" t="s">
        <v>36</v>
      </c>
      <c r="D5" s="276"/>
      <c r="E5" s="276"/>
      <c r="F5" s="276"/>
      <c r="G5" s="22"/>
      <c r="H5" s="22"/>
      <c r="K5" s="28" t="s">
        <v>37</v>
      </c>
      <c r="L5" s="29"/>
      <c r="M5" s="29"/>
    </row>
    <row r="6" spans="2:17" ht="8.25" customHeight="1" x14ac:dyDescent="0.2">
      <c r="C6" s="22"/>
      <c r="D6" s="22"/>
      <c r="E6" s="22"/>
      <c r="F6" s="22"/>
      <c r="G6" s="22"/>
      <c r="H6" s="22"/>
      <c r="I6" s="22"/>
      <c r="J6" s="22"/>
      <c r="K6" s="29"/>
      <c r="L6" s="29"/>
      <c r="M6" s="29"/>
    </row>
    <row r="7" spans="2:17" ht="15.75" thickBot="1" x14ac:dyDescent="0.3">
      <c r="F7" s="23" t="s">
        <v>5</v>
      </c>
      <c r="G7" s="299">
        <f>From</f>
        <v>0</v>
      </c>
      <c r="H7" s="299"/>
      <c r="I7" s="171" t="s">
        <v>6</v>
      </c>
      <c r="J7" s="299">
        <f>To</f>
        <v>0</v>
      </c>
      <c r="K7" s="299"/>
    </row>
    <row r="8" spans="2:17" ht="12" customHeight="1" thickBot="1" x14ac:dyDescent="0.3">
      <c r="C8" s="23"/>
      <c r="D8" s="23"/>
      <c r="E8" s="23"/>
      <c r="F8" s="22"/>
      <c r="G8" s="22"/>
      <c r="H8" s="22"/>
      <c r="I8" s="24"/>
      <c r="J8" s="24"/>
      <c r="K8" s="20"/>
      <c r="L8" s="20"/>
      <c r="M8" s="20"/>
      <c r="P8" s="12"/>
      <c r="Q8" s="12"/>
    </row>
    <row r="9" spans="2:17" ht="19.5" customHeight="1" thickBot="1" x14ac:dyDescent="0.35">
      <c r="B9" s="339" t="s">
        <v>39</v>
      </c>
      <c r="C9" s="340"/>
      <c r="D9" s="340"/>
      <c r="E9" s="340"/>
      <c r="F9" s="340"/>
      <c r="G9" s="340"/>
      <c r="H9" s="340"/>
      <c r="I9" s="340"/>
      <c r="J9" s="340"/>
      <c r="K9" s="340"/>
      <c r="L9" s="380"/>
      <c r="M9" s="126"/>
      <c r="O9" s="379" t="s">
        <v>88</v>
      </c>
      <c r="P9" s="379"/>
      <c r="Q9" s="68">
        <v>7000</v>
      </c>
    </row>
    <row r="10" spans="2:17" ht="16.5" customHeight="1" x14ac:dyDescent="0.2">
      <c r="B10" s="401" t="s">
        <v>64</v>
      </c>
      <c r="C10" s="402"/>
      <c r="D10" s="402"/>
      <c r="E10" s="402"/>
      <c r="F10" s="402"/>
      <c r="G10" s="125">
        <f>Taxable</f>
        <v>0</v>
      </c>
      <c r="H10" s="399" t="s">
        <v>38</v>
      </c>
      <c r="I10" s="400"/>
      <c r="J10" s="400"/>
      <c r="K10" s="400"/>
      <c r="L10" s="75">
        <f>(Total_PAS_Dollars*Min_Employee_Compensation)-Non_Taxable</f>
        <v>0</v>
      </c>
      <c r="M10" s="30"/>
      <c r="O10" s="379" t="s">
        <v>91</v>
      </c>
      <c r="P10" s="379"/>
      <c r="Q10" s="68">
        <v>9000</v>
      </c>
    </row>
    <row r="11" spans="2:17" ht="19.5" customHeight="1" thickBot="1" x14ac:dyDescent="0.3">
      <c r="B11" s="383" t="s">
        <v>65</v>
      </c>
      <c r="C11" s="384"/>
      <c r="D11" s="384"/>
      <c r="E11" s="384"/>
      <c r="F11" s="384"/>
      <c r="G11" s="82">
        <f>SUM(N21,N39,N57,N75,N93,N111,N129,N147,N165,N183)</f>
        <v>0</v>
      </c>
      <c r="H11" s="381" t="s">
        <v>57</v>
      </c>
      <c r="I11" s="381"/>
      <c r="J11" s="381"/>
      <c r="K11" s="382"/>
      <c r="L11" s="67">
        <f>G10-G11</f>
        <v>0</v>
      </c>
      <c r="M11" s="127"/>
      <c r="O11" s="12"/>
    </row>
    <row r="12" spans="2:17" ht="12.75" customHeight="1" thickBot="1" x14ac:dyDescent="0.25">
      <c r="O12" s="12"/>
      <c r="P12" s="13" t="s">
        <v>89</v>
      </c>
      <c r="Q12" s="69">
        <v>6.0000000000000001E-3</v>
      </c>
    </row>
    <row r="13" spans="2:17" ht="19.5" customHeight="1" thickBot="1" x14ac:dyDescent="0.35">
      <c r="B13" s="339" t="s">
        <v>90</v>
      </c>
      <c r="C13" s="340"/>
      <c r="D13" s="340"/>
      <c r="E13" s="340"/>
      <c r="F13" s="340"/>
      <c r="G13" s="340"/>
      <c r="H13" s="340"/>
      <c r="I13" s="340"/>
      <c r="J13" s="340"/>
      <c r="K13" s="340"/>
      <c r="L13" s="380"/>
      <c r="M13" s="126"/>
      <c r="O13" s="12"/>
      <c r="P13" s="13" t="s">
        <v>14</v>
      </c>
      <c r="Q13" s="70">
        <v>6.2E-2</v>
      </c>
    </row>
    <row r="14" spans="2:17" ht="12.75" customHeight="1" x14ac:dyDescent="0.2">
      <c r="B14" s="393" t="s">
        <v>107</v>
      </c>
      <c r="C14" s="394"/>
      <c r="D14" s="394"/>
      <c r="E14" s="394"/>
      <c r="F14" s="394"/>
      <c r="G14" s="394"/>
      <c r="H14" s="394"/>
      <c r="I14" s="403" t="s">
        <v>146</v>
      </c>
      <c r="J14" s="404"/>
      <c r="K14" s="404"/>
      <c r="L14" s="385" t="str">
        <f>IF(G11&gt;=L10,"Yes","No")</f>
        <v>Yes</v>
      </c>
      <c r="M14" s="129"/>
      <c r="N14" s="129"/>
      <c r="O14" s="129"/>
      <c r="P14" s="13" t="s">
        <v>15</v>
      </c>
      <c r="Q14" s="70">
        <v>1.4500000000000001E-2</v>
      </c>
    </row>
    <row r="15" spans="2:17" ht="12.75" customHeight="1" thickBot="1" x14ac:dyDescent="0.25">
      <c r="B15" s="395"/>
      <c r="C15" s="396"/>
      <c r="D15" s="396"/>
      <c r="E15" s="396"/>
      <c r="F15" s="396"/>
      <c r="G15" s="396"/>
      <c r="H15" s="396"/>
      <c r="I15" s="405"/>
      <c r="J15" s="406"/>
      <c r="K15" s="406"/>
      <c r="L15" s="386"/>
      <c r="M15" s="129"/>
      <c r="O15" s="12"/>
      <c r="P15" s="37" t="s">
        <v>112</v>
      </c>
      <c r="Q15" s="145">
        <f>SUM(Q12:Q14)</f>
        <v>8.2500000000000004E-2</v>
      </c>
    </row>
    <row r="16" spans="2:17" ht="12.75" customHeight="1" x14ac:dyDescent="0.2">
      <c r="B16" s="395"/>
      <c r="C16" s="396"/>
      <c r="D16" s="396"/>
      <c r="E16" s="396"/>
      <c r="F16" s="396"/>
      <c r="G16" s="396"/>
      <c r="H16" s="396"/>
      <c r="I16" s="387" t="s">
        <v>58</v>
      </c>
      <c r="J16" s="388"/>
      <c r="K16" s="389"/>
      <c r="L16" s="385" t="str">
        <f>IF(Budget_Balance&gt;=0,"Yes","No")</f>
        <v>Yes</v>
      </c>
      <c r="M16" s="128"/>
    </row>
    <row r="17" spans="2:81" ht="12.75" customHeight="1" thickBot="1" x14ac:dyDescent="0.25">
      <c r="B17" s="397"/>
      <c r="C17" s="398"/>
      <c r="D17" s="398"/>
      <c r="E17" s="398"/>
      <c r="F17" s="398"/>
      <c r="G17" s="398"/>
      <c r="H17" s="398"/>
      <c r="I17" s="390"/>
      <c r="J17" s="391"/>
      <c r="K17" s="392"/>
      <c r="L17" s="386"/>
      <c r="M17" s="129"/>
      <c r="O17" s="12"/>
      <c r="P17" s="12"/>
      <c r="Q17" s="12"/>
    </row>
    <row r="18" spans="2:81" ht="12.75" customHeight="1" thickBot="1" x14ac:dyDescent="0.3">
      <c r="C18" s="23"/>
      <c r="D18" s="23"/>
      <c r="E18" s="23"/>
      <c r="F18" s="22"/>
      <c r="G18" s="22"/>
      <c r="H18" s="22"/>
      <c r="I18" s="24"/>
      <c r="J18" s="24"/>
      <c r="K18" s="20"/>
      <c r="L18" s="20"/>
      <c r="M18" s="20"/>
      <c r="N18" s="407" t="s">
        <v>121</v>
      </c>
      <c r="O18" s="407"/>
      <c r="P18" s="407"/>
      <c r="Q18" s="144">
        <v>0.66359999999999997</v>
      </c>
      <c r="X18" s="26"/>
    </row>
    <row r="19" spans="2:81" ht="31.5" customHeight="1" thickBot="1" x14ac:dyDescent="0.35">
      <c r="B19" s="339" t="s">
        <v>119</v>
      </c>
      <c r="C19" s="340"/>
      <c r="D19" s="340"/>
      <c r="E19" s="340"/>
      <c r="F19" s="340"/>
      <c r="G19" s="340"/>
      <c r="H19" s="340"/>
      <c r="I19" s="340"/>
      <c r="J19" s="340"/>
      <c r="K19" s="340"/>
      <c r="L19" s="380"/>
      <c r="M19" s="123"/>
      <c r="N19" s="71"/>
      <c r="O19" s="71"/>
      <c r="P19" s="71"/>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row>
    <row r="20" spans="2:81" ht="31.5" customHeight="1" thickBot="1" x14ac:dyDescent="0.25">
      <c r="B20" s="348">
        <v>1</v>
      </c>
      <c r="C20" s="172" t="s">
        <v>120</v>
      </c>
      <c r="D20" s="152"/>
      <c r="E20" s="173"/>
      <c r="F20" s="173" t="s">
        <v>46</v>
      </c>
      <c r="G20" s="173" t="s">
        <v>47</v>
      </c>
      <c r="H20" s="151" t="s">
        <v>106</v>
      </c>
      <c r="I20" s="173" t="s">
        <v>52</v>
      </c>
      <c r="J20" s="174" t="s">
        <v>42</v>
      </c>
      <c r="K20" s="175" t="s">
        <v>43</v>
      </c>
      <c r="L20" s="176" t="s">
        <v>44</v>
      </c>
      <c r="M20" s="130"/>
      <c r="N20" s="8"/>
      <c r="O20" s="70"/>
      <c r="P20" s="64" t="s">
        <v>198</v>
      </c>
      <c r="Q20" s="64">
        <f>IF(F22="Exempt all taxes",0,(J21*FICA)+(J21*Medicare))</f>
        <v>0</v>
      </c>
      <c r="R20" s="64"/>
      <c r="S20" s="64"/>
      <c r="T20" s="64"/>
      <c r="U20" s="64"/>
      <c r="V20" s="64"/>
      <c r="W20" s="121"/>
      <c r="X20" s="119"/>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row>
    <row r="21" spans="2:81" ht="12.75" customHeight="1" thickBot="1" x14ac:dyDescent="0.25">
      <c r="B21" s="349"/>
      <c r="C21" s="408"/>
      <c r="D21" s="409"/>
      <c r="E21" s="410"/>
      <c r="F21" s="132"/>
      <c r="G21" s="133"/>
      <c r="H21" s="177">
        <f>P28</f>
        <v>1</v>
      </c>
      <c r="I21" s="134"/>
      <c r="J21" s="178">
        <f>(SUM(K25:K27))+(SUM(I32:I36))</f>
        <v>0</v>
      </c>
      <c r="K21" s="179">
        <f>IF(J21&gt;=SUTA_Max,((FUTA_Max*FUTA)+(SUTA_Max*I21)+(J21*FICA)+(J21*Medicare)),IF(J21&gt;=FUTA_Max,((FUTA_Max*FUTA)+(J21*I21)+(J21*FICA)+(J21*Medicare)),IF(J21&lt;FUTA_Max,(J21*Total_Tax))))</f>
        <v>0</v>
      </c>
      <c r="L21" s="180">
        <f>SUM(J21:K21)</f>
        <v>0</v>
      </c>
      <c r="M21" s="8"/>
      <c r="N21" s="170">
        <f>IF(ISNUMBER(L21),L21,0)</f>
        <v>0</v>
      </c>
      <c r="O21" s="64"/>
      <c r="P21" s="64" t="s">
        <v>199</v>
      </c>
      <c r="Q21" s="223">
        <f>IF(J21&gt;=SUTA_Max,((FUTA_Max*FUTA)+(SUTA_Max*I21)+(J21*FICA)+(J21*Medicare)),IF(J21&gt;=FUTA_Max,((FUTA_Max*FUTA)+(J21*I21)+(J21*FICA)+(J21*Medicare)),IF(J21&lt;FUTA_Max,(J21*(Total_Tax+I21)))))</f>
        <v>0</v>
      </c>
      <c r="R21" s="64"/>
      <c r="S21" s="64"/>
      <c r="T21" s="64"/>
      <c r="U21" s="64"/>
      <c r="V21" s="64"/>
      <c r="W21" s="121"/>
      <c r="X21" s="119"/>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row>
    <row r="22" spans="2:81" ht="13.5" customHeight="1" thickBot="1" x14ac:dyDescent="0.25">
      <c r="B22" s="349"/>
      <c r="C22" s="354" t="s">
        <v>200</v>
      </c>
      <c r="D22" s="355"/>
      <c r="E22" s="356"/>
      <c r="F22" s="411"/>
      <c r="G22" s="358"/>
      <c r="H22" s="181"/>
      <c r="I22" s="170"/>
      <c r="J22" s="30"/>
      <c r="K22" s="182"/>
      <c r="L22" s="183"/>
      <c r="M22" s="87"/>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row>
    <row r="23" spans="2:81" ht="13.5" customHeight="1" thickBot="1" x14ac:dyDescent="0.25">
      <c r="B23" s="349"/>
      <c r="C23" s="359"/>
      <c r="D23" s="360"/>
      <c r="E23" s="360"/>
      <c r="F23" s="360"/>
      <c r="G23" s="360"/>
      <c r="H23" s="360"/>
      <c r="I23" s="360"/>
      <c r="J23" s="360"/>
      <c r="K23" s="360"/>
      <c r="L23" s="361"/>
      <c r="M23" s="87"/>
      <c r="N23" s="64"/>
      <c r="O23" s="64"/>
      <c r="P23" s="64"/>
      <c r="Q23" s="64"/>
      <c r="R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row>
    <row r="24" spans="2:81" ht="29.25" customHeight="1" thickBot="1" x14ac:dyDescent="0.3">
      <c r="B24" s="349"/>
      <c r="C24" s="184" t="s">
        <v>53</v>
      </c>
      <c r="D24" s="63"/>
      <c r="E24" s="362"/>
      <c r="F24" s="363"/>
      <c r="G24" s="185" t="s">
        <v>48</v>
      </c>
      <c r="H24" s="186" t="s">
        <v>40</v>
      </c>
      <c r="I24" s="187" t="s">
        <v>45</v>
      </c>
      <c r="J24" s="187" t="s">
        <v>50</v>
      </c>
      <c r="K24" s="188" t="s">
        <v>41</v>
      </c>
      <c r="L24" s="183"/>
      <c r="M24" s="73"/>
      <c r="N24" s="64"/>
      <c r="O24" s="64"/>
      <c r="P24" s="64"/>
      <c r="Q24" s="64"/>
      <c r="R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row>
    <row r="25" spans="2:81" ht="30" customHeight="1" thickBot="1" x14ac:dyDescent="0.25">
      <c r="B25" s="349"/>
      <c r="C25" s="25"/>
      <c r="D25" s="4"/>
      <c r="E25" s="364" t="s">
        <v>202</v>
      </c>
      <c r="F25" s="365"/>
      <c r="G25" s="74"/>
      <c r="H25" s="204"/>
      <c r="I25" s="189">
        <f>H21</f>
        <v>1</v>
      </c>
      <c r="J25" s="190"/>
      <c r="K25" s="191">
        <f>G25*H25*I25</f>
        <v>0</v>
      </c>
      <c r="L25" s="183"/>
      <c r="M25" s="130"/>
      <c r="N25" s="64" t="str">
        <f>IF(G25='Authorized Units &amp; Budget'!D15,"True","False")</f>
        <v>True</v>
      </c>
      <c r="O25" s="64"/>
      <c r="P25" s="64"/>
      <c r="Q25" s="64"/>
      <c r="R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row>
    <row r="26" spans="2:81" ht="30" customHeight="1" thickBot="1" x14ac:dyDescent="0.25">
      <c r="B26" s="349"/>
      <c r="C26" s="231"/>
      <c r="D26" s="232"/>
      <c r="E26" s="346" t="s">
        <v>203</v>
      </c>
      <c r="F26" s="347"/>
      <c r="G26" s="74"/>
      <c r="H26" s="204"/>
      <c r="I26" s="235">
        <f>H21</f>
        <v>1</v>
      </c>
      <c r="J26" s="236"/>
      <c r="K26" s="191">
        <f>G26*H26*I26</f>
        <v>0</v>
      </c>
      <c r="L26" s="183"/>
      <c r="M26" s="130"/>
      <c r="N26" s="64"/>
      <c r="O26" s="64"/>
      <c r="P26" s="64"/>
      <c r="Q26" s="64"/>
      <c r="R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row>
    <row r="27" spans="2:81" ht="13.5" customHeight="1" thickBot="1" x14ac:dyDescent="0.25">
      <c r="B27" s="349"/>
      <c r="C27" s="25"/>
      <c r="D27" s="4"/>
      <c r="E27" s="366" t="s">
        <v>23</v>
      </c>
      <c r="F27" s="367"/>
      <c r="G27" s="74"/>
      <c r="H27" s="206"/>
      <c r="I27" s="192">
        <f>H21</f>
        <v>1</v>
      </c>
      <c r="J27" s="193">
        <f>H25*1.5</f>
        <v>0</v>
      </c>
      <c r="K27" s="194">
        <f>G27*I27*J27</f>
        <v>0</v>
      </c>
      <c r="L27" s="183"/>
      <c r="M27" s="130"/>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row>
    <row r="28" spans="2:81" ht="13.5" customHeight="1" x14ac:dyDescent="0.2">
      <c r="B28" s="349"/>
      <c r="C28" s="25"/>
      <c r="D28" s="368" t="s">
        <v>122</v>
      </c>
      <c r="E28" s="368"/>
      <c r="F28" s="368"/>
      <c r="G28" s="368"/>
      <c r="H28" s="368"/>
      <c r="I28" s="368"/>
      <c r="J28" s="368"/>
      <c r="K28" s="368"/>
      <c r="L28" s="195"/>
      <c r="M28" s="130"/>
      <c r="N28" s="64"/>
      <c r="O28" s="64">
        <f>(G21-F21)+1</f>
        <v>1</v>
      </c>
      <c r="P28" s="64">
        <f>IF(OR(O28=366,O28=365),52,(ROUNDUP(O28/7,0)))</f>
        <v>1</v>
      </c>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row>
    <row r="29" spans="2:81" ht="13.5" customHeight="1" x14ac:dyDescent="0.2">
      <c r="B29" s="349"/>
      <c r="C29" s="196"/>
      <c r="D29" s="368"/>
      <c r="E29" s="368"/>
      <c r="F29" s="368"/>
      <c r="G29" s="368"/>
      <c r="H29" s="368"/>
      <c r="I29" s="368"/>
      <c r="J29" s="368"/>
      <c r="K29" s="368"/>
      <c r="L29" s="195"/>
      <c r="M29" s="130"/>
      <c r="N29" s="8"/>
      <c r="O29" s="64"/>
      <c r="P29" s="64"/>
      <c r="Q29" s="64"/>
      <c r="R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row>
    <row r="30" spans="2:81" ht="13.5" customHeight="1" thickBot="1" x14ac:dyDescent="0.25">
      <c r="B30" s="349"/>
      <c r="C30" s="150"/>
      <c r="D30" s="5"/>
      <c r="E30" s="5"/>
      <c r="F30" s="5"/>
      <c r="G30" s="5"/>
      <c r="H30" s="5"/>
      <c r="I30" s="5"/>
      <c r="J30" s="5"/>
      <c r="K30" s="5"/>
      <c r="L30" s="197"/>
      <c r="M30" s="130"/>
      <c r="N30" s="8"/>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row>
    <row r="31" spans="2:81" ht="31.5" customHeight="1" thickBot="1" x14ac:dyDescent="0.3">
      <c r="B31" s="349"/>
      <c r="C31" s="184" t="s">
        <v>54</v>
      </c>
      <c r="D31" s="63"/>
      <c r="E31" s="369"/>
      <c r="F31" s="370"/>
      <c r="G31" s="198" t="s">
        <v>49</v>
      </c>
      <c r="H31" s="199" t="s">
        <v>55</v>
      </c>
      <c r="I31" s="200" t="s">
        <v>41</v>
      </c>
      <c r="J31" s="4"/>
      <c r="K31" s="4"/>
      <c r="L31" s="183"/>
      <c r="M31" s="123"/>
      <c r="N31" s="71"/>
      <c r="O31" s="71"/>
      <c r="P31" s="71"/>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row>
    <row r="32" spans="2:81" ht="13.5" thickBot="1" x14ac:dyDescent="0.25">
      <c r="B32" s="349"/>
      <c r="C32" s="150"/>
      <c r="D32" s="4"/>
      <c r="E32" s="371" t="s">
        <v>27</v>
      </c>
      <c r="F32" s="372"/>
      <c r="G32" s="135"/>
      <c r="H32" s="136"/>
      <c r="I32" s="75">
        <f>G32*H32</f>
        <v>0</v>
      </c>
      <c r="J32" s="4"/>
      <c r="K32" s="4"/>
      <c r="L32" s="183"/>
      <c r="M32" s="130"/>
      <c r="N32" s="8"/>
      <c r="O32" s="70"/>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row>
    <row r="33" spans="2:81" ht="12.75" customHeight="1" thickBot="1" x14ac:dyDescent="0.25">
      <c r="B33" s="349"/>
      <c r="C33" s="150"/>
      <c r="D33" s="4"/>
      <c r="E33" s="373" t="s">
        <v>24</v>
      </c>
      <c r="F33" s="374"/>
      <c r="G33" s="137"/>
      <c r="H33" s="138"/>
      <c r="I33" s="75">
        <f>G33*H33</f>
        <v>0</v>
      </c>
      <c r="J33" s="4"/>
      <c r="K33" s="4"/>
      <c r="L33" s="183"/>
      <c r="M33" s="8"/>
      <c r="N33" s="8"/>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row>
    <row r="34" spans="2:81" ht="13.5" thickBot="1" x14ac:dyDescent="0.25">
      <c r="B34" s="349"/>
      <c r="C34" s="150"/>
      <c r="D34" s="4"/>
      <c r="E34" s="373" t="s">
        <v>25</v>
      </c>
      <c r="F34" s="374"/>
      <c r="G34" s="137"/>
      <c r="H34" s="138"/>
      <c r="I34" s="75">
        <f>G34*H34</f>
        <v>0</v>
      </c>
      <c r="J34" s="4"/>
      <c r="K34" s="4"/>
      <c r="L34" s="183"/>
      <c r="M34" s="130"/>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row>
    <row r="35" spans="2:81" ht="13.5" customHeight="1" thickBot="1" x14ac:dyDescent="0.25">
      <c r="B35" s="349"/>
      <c r="C35" s="150"/>
      <c r="D35" s="4"/>
      <c r="E35" s="375" t="s">
        <v>26</v>
      </c>
      <c r="F35" s="376"/>
      <c r="G35" s="137"/>
      <c r="H35" s="138"/>
      <c r="I35" s="75">
        <f>G35*H35</f>
        <v>0</v>
      </c>
      <c r="J35" s="4"/>
      <c r="K35" s="4"/>
      <c r="L35" s="183"/>
      <c r="M35" s="130"/>
      <c r="N35" s="8"/>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row>
    <row r="36" spans="2:81" ht="13.5" customHeight="1" thickBot="1" x14ac:dyDescent="0.25">
      <c r="B36" s="350"/>
      <c r="C36" s="201"/>
      <c r="D36" s="10"/>
      <c r="E36" s="377" t="s">
        <v>51</v>
      </c>
      <c r="F36" s="378"/>
      <c r="G36" s="139"/>
      <c r="H36" s="140"/>
      <c r="I36" s="202">
        <f>G36*H36</f>
        <v>0</v>
      </c>
      <c r="J36" s="10"/>
      <c r="K36" s="203"/>
      <c r="L36" s="180"/>
      <c r="M36" s="130"/>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row>
    <row r="37" spans="2:81" s="8" customFormat="1" ht="13.5" customHeight="1" thickBot="1" x14ac:dyDescent="0.25">
      <c r="B37" s="131"/>
      <c r="C37" s="73"/>
      <c r="E37" s="224"/>
      <c r="F37" s="224"/>
      <c r="G37" s="225"/>
      <c r="H37" s="226"/>
      <c r="I37" s="170"/>
      <c r="J37" s="227"/>
      <c r="K37" s="228"/>
      <c r="L37" s="228"/>
      <c r="M37" s="130"/>
    </row>
    <row r="38" spans="2:81" ht="13.5" customHeight="1" thickBot="1" x14ac:dyDescent="0.25">
      <c r="B38" s="348">
        <v>2</v>
      </c>
      <c r="C38" s="172" t="s">
        <v>120</v>
      </c>
      <c r="D38" s="152"/>
      <c r="E38" s="173"/>
      <c r="F38" s="173" t="s">
        <v>46</v>
      </c>
      <c r="G38" s="173" t="s">
        <v>47</v>
      </c>
      <c r="H38" s="151" t="s">
        <v>106</v>
      </c>
      <c r="I38" s="173" t="s">
        <v>52</v>
      </c>
      <c r="J38" s="174" t="s">
        <v>42</v>
      </c>
      <c r="K38" s="175" t="s">
        <v>43</v>
      </c>
      <c r="L38" s="176" t="s">
        <v>44</v>
      </c>
      <c r="M38" s="130"/>
      <c r="N38" s="8"/>
      <c r="O38" s="70"/>
      <c r="P38" s="64" t="s">
        <v>198</v>
      </c>
      <c r="Q38" s="64">
        <f>IF(F40="Exempt all taxes",0,(J39*FICA)+(J39*Medicare))</f>
        <v>0</v>
      </c>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row>
    <row r="39" spans="2:81" ht="13.5" thickBot="1" x14ac:dyDescent="0.25">
      <c r="B39" s="349"/>
      <c r="C39" s="351"/>
      <c r="D39" s="352"/>
      <c r="E39" s="353"/>
      <c r="F39" s="132"/>
      <c r="G39" s="133"/>
      <c r="H39" s="177">
        <f>P46</f>
        <v>1</v>
      </c>
      <c r="I39" s="134"/>
      <c r="J39" s="178">
        <f>(SUM(K43:K45))+(SUM(I50:I54))</f>
        <v>0</v>
      </c>
      <c r="K39" s="179">
        <f>IF(J39&gt;=SUTA_Max,((FUTA_Max*FUTA)+(SUTA_Max*I39)+(J39*FICA)+(J39*Medicare)),IF(J39&gt;=FUTA_Max,((FUTA_Max*FUTA)+(J39*I39)+(J39*FICA)+(J39*Medicare)),IF(J39&lt;FUTA_Max,(J39*Total_Tax))))</f>
        <v>0</v>
      </c>
      <c r="L39" s="180">
        <f>SUM(J39:K39)</f>
        <v>0</v>
      </c>
      <c r="M39" s="8"/>
      <c r="N39" s="170">
        <f>IF(ISNUMBER(L39),L39,0)</f>
        <v>0</v>
      </c>
      <c r="O39" s="64"/>
      <c r="P39" s="64" t="s">
        <v>199</v>
      </c>
      <c r="Q39" s="223">
        <f>IF(J39&gt;=SUTA_Max,((FUTA_Max*FUTA)+(SUTA_Max*I39)+(J39*FICA)+(J39*Medicare)),IF(J39&gt;=FUTA_Max,((FUTA_Max*FUTA)+(J39*I39)+(J39*FICA)+(J39*Medicare)),IF(J39&lt;FUTA_Max,(J39*(Total_Tax+I39)))))</f>
        <v>0</v>
      </c>
    </row>
    <row r="40" spans="2:81" ht="13.5" thickBot="1" x14ac:dyDescent="0.25">
      <c r="B40" s="349"/>
      <c r="C40" s="354" t="s">
        <v>200</v>
      </c>
      <c r="D40" s="355"/>
      <c r="E40" s="356"/>
      <c r="F40" s="357"/>
      <c r="G40" s="358"/>
      <c r="H40" s="181"/>
      <c r="I40" s="170"/>
      <c r="J40" s="30"/>
      <c r="K40" s="182"/>
      <c r="L40" s="183"/>
      <c r="M40" s="87"/>
      <c r="N40" s="64"/>
      <c r="O40" s="64"/>
      <c r="P40" s="64"/>
      <c r="Q40" s="64"/>
    </row>
    <row r="41" spans="2:81" ht="13.5" thickBot="1" x14ac:dyDescent="0.25">
      <c r="B41" s="349"/>
      <c r="C41" s="359"/>
      <c r="D41" s="360"/>
      <c r="E41" s="360"/>
      <c r="F41" s="360"/>
      <c r="G41" s="360"/>
      <c r="H41" s="360"/>
      <c r="I41" s="360"/>
      <c r="J41" s="360"/>
      <c r="K41" s="360"/>
      <c r="L41" s="361"/>
      <c r="M41" s="87"/>
      <c r="N41" s="64"/>
      <c r="O41" s="64"/>
      <c r="P41" s="64"/>
      <c r="Q41" s="64"/>
    </row>
    <row r="42" spans="2:81" ht="27" thickBot="1" x14ac:dyDescent="0.3">
      <c r="B42" s="349"/>
      <c r="C42" s="184" t="s">
        <v>53</v>
      </c>
      <c r="D42" s="63"/>
      <c r="E42" s="362"/>
      <c r="F42" s="363"/>
      <c r="G42" s="185" t="s">
        <v>48</v>
      </c>
      <c r="H42" s="186" t="s">
        <v>40</v>
      </c>
      <c r="I42" s="187" t="s">
        <v>45</v>
      </c>
      <c r="J42" s="187" t="s">
        <v>50</v>
      </c>
      <c r="K42" s="188" t="s">
        <v>41</v>
      </c>
      <c r="L42" s="183"/>
      <c r="M42" s="73"/>
      <c r="N42" s="64"/>
      <c r="O42" s="64"/>
      <c r="P42" s="64"/>
      <c r="Q42" s="64"/>
    </row>
    <row r="43" spans="2:81" ht="29.25" customHeight="1" thickBot="1" x14ac:dyDescent="0.25">
      <c r="B43" s="349"/>
      <c r="C43" s="25"/>
      <c r="D43" s="4"/>
      <c r="E43" s="364" t="s">
        <v>202</v>
      </c>
      <c r="F43" s="365"/>
      <c r="G43" s="74"/>
      <c r="H43" s="204"/>
      <c r="I43" s="189">
        <f>H39</f>
        <v>1</v>
      </c>
      <c r="J43" s="190"/>
      <c r="K43" s="191">
        <f>G43*H43*I43</f>
        <v>0</v>
      </c>
      <c r="L43" s="183"/>
      <c r="M43" s="130"/>
      <c r="N43" s="64" t="str">
        <f>IF(G43='Authorized Units &amp; Budget'!D31,"True","False")</f>
        <v>True</v>
      </c>
      <c r="O43" s="64"/>
      <c r="P43" s="64"/>
      <c r="Q43" s="64"/>
    </row>
    <row r="44" spans="2:81" ht="29.25" customHeight="1" thickBot="1" x14ac:dyDescent="0.25">
      <c r="B44" s="349"/>
      <c r="C44" s="231"/>
      <c r="D44" s="232"/>
      <c r="E44" s="346" t="s">
        <v>203</v>
      </c>
      <c r="F44" s="347"/>
      <c r="G44" s="74"/>
      <c r="H44" s="204"/>
      <c r="I44" s="235">
        <f>H39</f>
        <v>1</v>
      </c>
      <c r="J44" s="236"/>
      <c r="K44" s="191">
        <f>G44*H44*I44</f>
        <v>0</v>
      </c>
      <c r="L44" s="183"/>
      <c r="M44" s="130"/>
      <c r="N44" s="64"/>
      <c r="O44" s="64"/>
      <c r="P44" s="64"/>
      <c r="Q44" s="64"/>
    </row>
    <row r="45" spans="2:81" ht="13.5" thickBot="1" x14ac:dyDescent="0.25">
      <c r="B45" s="349"/>
      <c r="C45" s="25"/>
      <c r="D45" s="4"/>
      <c r="E45" s="366" t="s">
        <v>23</v>
      </c>
      <c r="F45" s="367"/>
      <c r="G45" s="74"/>
      <c r="H45" s="206"/>
      <c r="I45" s="192">
        <f>H39</f>
        <v>1</v>
      </c>
      <c r="J45" s="193">
        <f>H43*1.5</f>
        <v>0</v>
      </c>
      <c r="K45" s="194">
        <f>G45*I45*J45</f>
        <v>0</v>
      </c>
      <c r="L45" s="183"/>
      <c r="M45" s="130"/>
      <c r="N45" s="64"/>
      <c r="O45" s="64"/>
      <c r="P45" s="64"/>
      <c r="Q45" s="64"/>
    </row>
    <row r="46" spans="2:81" x14ac:dyDescent="0.2">
      <c r="B46" s="349"/>
      <c r="C46" s="25"/>
      <c r="D46" s="368" t="s">
        <v>122</v>
      </c>
      <c r="E46" s="368"/>
      <c r="F46" s="368"/>
      <c r="G46" s="368"/>
      <c r="H46" s="368"/>
      <c r="I46" s="368"/>
      <c r="J46" s="368"/>
      <c r="K46" s="368"/>
      <c r="L46" s="195"/>
      <c r="M46" s="130"/>
      <c r="N46" s="64"/>
      <c r="O46" s="64">
        <f>(G39-F39)+1</f>
        <v>1</v>
      </c>
      <c r="P46" s="64">
        <f>IF(OR(O46=366,O46=365),52,(ROUNDUP(O46/7,0)))</f>
        <v>1</v>
      </c>
      <c r="Q46" s="64"/>
    </row>
    <row r="47" spans="2:81" x14ac:dyDescent="0.2">
      <c r="B47" s="349"/>
      <c r="C47" s="196"/>
      <c r="D47" s="368"/>
      <c r="E47" s="368"/>
      <c r="F47" s="368"/>
      <c r="G47" s="368"/>
      <c r="H47" s="368"/>
      <c r="I47" s="368"/>
      <c r="J47" s="368"/>
      <c r="K47" s="368"/>
      <c r="L47" s="195"/>
      <c r="M47" s="130"/>
      <c r="N47" s="8"/>
      <c r="O47" s="64"/>
      <c r="P47" s="64"/>
      <c r="Q47" s="64"/>
    </row>
    <row r="48" spans="2:81" ht="13.5" thickBot="1" x14ac:dyDescent="0.25">
      <c r="B48" s="349"/>
      <c r="C48" s="150"/>
      <c r="D48" s="5"/>
      <c r="E48" s="5"/>
      <c r="F48" s="5"/>
      <c r="G48" s="5"/>
      <c r="H48" s="5"/>
      <c r="I48" s="5"/>
      <c r="J48" s="5"/>
      <c r="K48" s="5"/>
      <c r="L48" s="197"/>
      <c r="M48" s="130"/>
      <c r="N48" s="8"/>
      <c r="O48" s="64"/>
      <c r="P48" s="64"/>
      <c r="Q48" s="64"/>
    </row>
    <row r="49" spans="2:17" ht="27" thickBot="1" x14ac:dyDescent="0.3">
      <c r="B49" s="349"/>
      <c r="C49" s="184" t="s">
        <v>54</v>
      </c>
      <c r="D49" s="63"/>
      <c r="E49" s="369"/>
      <c r="F49" s="370"/>
      <c r="G49" s="198" t="s">
        <v>49</v>
      </c>
      <c r="H49" s="199" t="s">
        <v>55</v>
      </c>
      <c r="I49" s="200" t="s">
        <v>41</v>
      </c>
      <c r="J49" s="4"/>
      <c r="K49" s="4"/>
      <c r="L49" s="183"/>
      <c r="M49" s="123"/>
      <c r="N49" s="71"/>
      <c r="O49" s="71"/>
      <c r="P49" s="71"/>
      <c r="Q49" s="64"/>
    </row>
    <row r="50" spans="2:17" ht="13.5" thickBot="1" x14ac:dyDescent="0.25">
      <c r="B50" s="349"/>
      <c r="C50" s="150"/>
      <c r="D50" s="4"/>
      <c r="E50" s="371" t="s">
        <v>27</v>
      </c>
      <c r="F50" s="372"/>
      <c r="G50" s="135"/>
      <c r="H50" s="136"/>
      <c r="I50" s="75">
        <f>G50*H50</f>
        <v>0</v>
      </c>
      <c r="J50" s="4"/>
      <c r="K50" s="4"/>
      <c r="L50" s="183"/>
      <c r="M50" s="130"/>
      <c r="N50" s="8"/>
      <c r="O50" s="70"/>
      <c r="P50" s="64"/>
      <c r="Q50" s="64"/>
    </row>
    <row r="51" spans="2:17" ht="13.5" thickBot="1" x14ac:dyDescent="0.25">
      <c r="B51" s="349"/>
      <c r="C51" s="150"/>
      <c r="D51" s="4"/>
      <c r="E51" s="373" t="s">
        <v>24</v>
      </c>
      <c r="F51" s="374"/>
      <c r="G51" s="137"/>
      <c r="H51" s="138"/>
      <c r="I51" s="75">
        <f>G51*H51</f>
        <v>0</v>
      </c>
      <c r="J51" s="4"/>
      <c r="K51" s="4"/>
      <c r="L51" s="183"/>
      <c r="M51" s="8"/>
      <c r="N51" s="8"/>
      <c r="O51" s="64"/>
      <c r="P51" s="64"/>
      <c r="Q51" s="64"/>
    </row>
    <row r="52" spans="2:17" ht="13.5" thickBot="1" x14ac:dyDescent="0.25">
      <c r="B52" s="349"/>
      <c r="C52" s="150"/>
      <c r="D52" s="4"/>
      <c r="E52" s="373" t="s">
        <v>25</v>
      </c>
      <c r="F52" s="374"/>
      <c r="G52" s="137"/>
      <c r="H52" s="138"/>
      <c r="I52" s="75">
        <f>G52*H52</f>
        <v>0</v>
      </c>
      <c r="J52" s="4"/>
      <c r="K52" s="4"/>
      <c r="L52" s="183"/>
      <c r="M52" s="130"/>
      <c r="N52" s="64"/>
      <c r="O52" s="64"/>
      <c r="P52" s="64"/>
      <c r="Q52" s="64"/>
    </row>
    <row r="53" spans="2:17" ht="13.5" thickBot="1" x14ac:dyDescent="0.25">
      <c r="B53" s="349"/>
      <c r="C53" s="150"/>
      <c r="D53" s="4"/>
      <c r="E53" s="375" t="s">
        <v>26</v>
      </c>
      <c r="F53" s="376"/>
      <c r="G53" s="137"/>
      <c r="H53" s="138"/>
      <c r="I53" s="75">
        <f>G53*H53</f>
        <v>0</v>
      </c>
      <c r="J53" s="4"/>
      <c r="K53" s="4"/>
      <c r="L53" s="183"/>
      <c r="M53" s="130"/>
      <c r="N53" s="8"/>
      <c r="O53" s="64"/>
      <c r="P53" s="64"/>
      <c r="Q53" s="64"/>
    </row>
    <row r="54" spans="2:17" ht="13.5" thickBot="1" x14ac:dyDescent="0.25">
      <c r="B54" s="350"/>
      <c r="C54" s="201"/>
      <c r="D54" s="10"/>
      <c r="E54" s="377" t="s">
        <v>51</v>
      </c>
      <c r="F54" s="378"/>
      <c r="G54" s="139"/>
      <c r="H54" s="140"/>
      <c r="I54" s="202">
        <f>G54*H54</f>
        <v>0</v>
      </c>
      <c r="J54" s="10"/>
      <c r="K54" s="203"/>
      <c r="L54" s="180"/>
      <c r="M54" s="130"/>
      <c r="N54" s="64"/>
      <c r="O54" s="64"/>
      <c r="P54" s="64"/>
      <c r="Q54" s="64"/>
    </row>
    <row r="55" spans="2:17" ht="13.5" thickBot="1" x14ac:dyDescent="0.25">
      <c r="B55" s="131"/>
      <c r="C55" s="73"/>
      <c r="D55" s="8"/>
      <c r="E55" s="224"/>
      <c r="F55" s="224"/>
      <c r="G55" s="225"/>
      <c r="H55" s="226"/>
      <c r="I55" s="170"/>
      <c r="J55" s="227"/>
      <c r="K55" s="228"/>
      <c r="L55" s="228"/>
      <c r="M55" s="130"/>
      <c r="N55" s="8"/>
      <c r="O55" s="8"/>
      <c r="P55" s="8"/>
      <c r="Q55" s="8"/>
    </row>
    <row r="56" spans="2:17" ht="26.25" thickBot="1" x14ac:dyDescent="0.25">
      <c r="B56" s="348">
        <v>3</v>
      </c>
      <c r="C56" s="172" t="s">
        <v>120</v>
      </c>
      <c r="D56" s="152"/>
      <c r="E56" s="173"/>
      <c r="F56" s="173" t="s">
        <v>46</v>
      </c>
      <c r="G56" s="173" t="s">
        <v>47</v>
      </c>
      <c r="H56" s="151" t="s">
        <v>106</v>
      </c>
      <c r="I56" s="173" t="s">
        <v>52</v>
      </c>
      <c r="J56" s="174" t="s">
        <v>42</v>
      </c>
      <c r="K56" s="175" t="s">
        <v>43</v>
      </c>
      <c r="L56" s="176" t="s">
        <v>44</v>
      </c>
      <c r="M56" s="130"/>
      <c r="N56" s="8"/>
      <c r="O56" s="70"/>
      <c r="P56" s="64" t="s">
        <v>198</v>
      </c>
      <c r="Q56" s="64">
        <f>IF(F58="Exempt all taxes",0,(J57*FICA)+(J57*Medicare))</f>
        <v>0</v>
      </c>
    </row>
    <row r="57" spans="2:17" ht="13.5" thickBot="1" x14ac:dyDescent="0.25">
      <c r="B57" s="349"/>
      <c r="C57" s="351"/>
      <c r="D57" s="352"/>
      <c r="E57" s="353"/>
      <c r="F57" s="132"/>
      <c r="G57" s="133"/>
      <c r="H57" s="177">
        <f t="shared" ref="H57" si="0">P64</f>
        <v>1</v>
      </c>
      <c r="I57" s="134"/>
      <c r="J57" s="178">
        <f t="shared" ref="J57" si="1">(SUM(K61:K63))+(SUM(I68:I72))</f>
        <v>0</v>
      </c>
      <c r="K57" s="179">
        <f>IF(J57&gt;=SUTA_Max,((FUTA_Max*FUTA)+(SUTA_Max*I57)+(J57*FICA)+(J57*Medicare)),IF(J57&gt;=FUTA_Max,((FUTA_Max*FUTA)+(J57*I57)+(J57*FICA)+(J57*Medicare)),IF(J57&lt;FUTA_Max,(J57*Total_Tax))))</f>
        <v>0</v>
      </c>
      <c r="L57" s="180">
        <f t="shared" ref="L57" si="2">SUM(J57:K57)</f>
        <v>0</v>
      </c>
      <c r="M57" s="8"/>
      <c r="N57" s="170">
        <f t="shared" ref="N57" si="3">IF(ISNUMBER(L57),L57,0)</f>
        <v>0</v>
      </c>
      <c r="O57" s="64"/>
      <c r="P57" s="64" t="s">
        <v>199</v>
      </c>
      <c r="Q57" s="223">
        <f>IF(J57&gt;=SUTA_Max,((FUTA_Max*FUTA)+(SUTA_Max*I57)+(J57*FICA)+(J57*Medicare)),IF(J57&gt;=FUTA_Max,((FUTA_Max*FUTA)+(J57*I57)+(J57*FICA)+(J57*Medicare)),IF(J57&lt;FUTA_Max,(J57*(Total_Tax+I57)))))</f>
        <v>0</v>
      </c>
    </row>
    <row r="58" spans="2:17" ht="13.5" thickBot="1" x14ac:dyDescent="0.25">
      <c r="B58" s="349"/>
      <c r="C58" s="354" t="s">
        <v>200</v>
      </c>
      <c r="D58" s="355"/>
      <c r="E58" s="356"/>
      <c r="F58" s="357"/>
      <c r="G58" s="358"/>
      <c r="H58" s="181"/>
      <c r="I58" s="170"/>
      <c r="J58" s="30"/>
      <c r="K58" s="182"/>
      <c r="L58" s="183"/>
      <c r="M58" s="87"/>
      <c r="N58" s="64"/>
      <c r="O58" s="64"/>
      <c r="P58" s="64"/>
      <c r="Q58" s="64"/>
    </row>
    <row r="59" spans="2:17" ht="13.5" thickBot="1" x14ac:dyDescent="0.25">
      <c r="B59" s="349"/>
      <c r="C59" s="359"/>
      <c r="D59" s="360"/>
      <c r="E59" s="360"/>
      <c r="F59" s="360"/>
      <c r="G59" s="360"/>
      <c r="H59" s="360"/>
      <c r="I59" s="360"/>
      <c r="J59" s="360"/>
      <c r="K59" s="360"/>
      <c r="L59" s="361"/>
      <c r="M59" s="87"/>
      <c r="N59" s="64"/>
      <c r="O59" s="64"/>
      <c r="P59" s="64"/>
      <c r="Q59" s="64"/>
    </row>
    <row r="60" spans="2:17" ht="27" thickBot="1" x14ac:dyDescent="0.3">
      <c r="B60" s="349"/>
      <c r="C60" s="184" t="s">
        <v>53</v>
      </c>
      <c r="D60" s="63"/>
      <c r="E60" s="362"/>
      <c r="F60" s="363"/>
      <c r="G60" s="185" t="s">
        <v>48</v>
      </c>
      <c r="H60" s="186" t="s">
        <v>40</v>
      </c>
      <c r="I60" s="187" t="s">
        <v>45</v>
      </c>
      <c r="J60" s="187" t="s">
        <v>50</v>
      </c>
      <c r="K60" s="188" t="s">
        <v>41</v>
      </c>
      <c r="L60" s="183"/>
      <c r="M60" s="73"/>
      <c r="N60" s="64"/>
      <c r="O60" s="64"/>
      <c r="P60" s="64"/>
      <c r="Q60" s="64"/>
    </row>
    <row r="61" spans="2:17" ht="29.25" customHeight="1" thickBot="1" x14ac:dyDescent="0.25">
      <c r="B61" s="349"/>
      <c r="C61" s="25"/>
      <c r="D61" s="4"/>
      <c r="E61" s="364" t="s">
        <v>202</v>
      </c>
      <c r="F61" s="365"/>
      <c r="G61" s="74"/>
      <c r="H61" s="204"/>
      <c r="I61" s="189">
        <f t="shared" ref="I61" si="4">H57</f>
        <v>1</v>
      </c>
      <c r="J61" s="190"/>
      <c r="K61" s="191">
        <f t="shared" ref="K61" si="5">G61*H61*I61</f>
        <v>0</v>
      </c>
      <c r="L61" s="183"/>
      <c r="M61" s="130"/>
      <c r="N61" s="64" t="str">
        <f>IF(G61='Authorized Units &amp; Budget'!D48,"True","False")</f>
        <v>True</v>
      </c>
      <c r="O61" s="64"/>
      <c r="P61" s="64"/>
      <c r="Q61" s="64"/>
    </row>
    <row r="62" spans="2:17" ht="29.25" customHeight="1" thickBot="1" x14ac:dyDescent="0.25">
      <c r="B62" s="349"/>
      <c r="C62" s="231"/>
      <c r="D62" s="232"/>
      <c r="E62" s="346" t="s">
        <v>203</v>
      </c>
      <c r="F62" s="347"/>
      <c r="G62" s="74"/>
      <c r="H62" s="204"/>
      <c r="I62" s="235">
        <f>H57</f>
        <v>1</v>
      </c>
      <c r="J62" s="236"/>
      <c r="K62" s="191">
        <f>G62*H62*I62</f>
        <v>0</v>
      </c>
      <c r="L62" s="183"/>
      <c r="M62" s="130"/>
      <c r="N62" s="64"/>
      <c r="O62" s="64"/>
      <c r="P62" s="64"/>
      <c r="Q62" s="64"/>
    </row>
    <row r="63" spans="2:17" ht="14.25" customHeight="1" thickBot="1" x14ac:dyDescent="0.25">
      <c r="B63" s="349"/>
      <c r="C63" s="25"/>
      <c r="D63" s="4"/>
      <c r="E63" s="366" t="s">
        <v>23</v>
      </c>
      <c r="F63" s="367"/>
      <c r="G63" s="74"/>
      <c r="H63" s="206"/>
      <c r="I63" s="192">
        <f t="shared" ref="I63" si="6">H57</f>
        <v>1</v>
      </c>
      <c r="J63" s="193">
        <f t="shared" ref="J63" si="7">H61*1.5</f>
        <v>0</v>
      </c>
      <c r="K63" s="194">
        <f t="shared" ref="K63" si="8">G63*I63*J63</f>
        <v>0</v>
      </c>
      <c r="L63" s="183"/>
      <c r="M63" s="130"/>
      <c r="N63" s="64"/>
      <c r="O63" s="64"/>
      <c r="P63" s="64"/>
      <c r="Q63" s="64"/>
    </row>
    <row r="64" spans="2:17" x14ac:dyDescent="0.2">
      <c r="B64" s="349"/>
      <c r="C64" s="25"/>
      <c r="D64" s="368" t="s">
        <v>122</v>
      </c>
      <c r="E64" s="368"/>
      <c r="F64" s="368"/>
      <c r="G64" s="368"/>
      <c r="H64" s="368"/>
      <c r="I64" s="368"/>
      <c r="J64" s="368"/>
      <c r="K64" s="368"/>
      <c r="L64" s="195"/>
      <c r="M64" s="130"/>
      <c r="N64" s="64"/>
      <c r="O64" s="64">
        <f t="shared" ref="O64" si="9">(G57-F57)+1</f>
        <v>1</v>
      </c>
      <c r="P64" s="64">
        <f t="shared" ref="P64" si="10">IF(OR(O64=366,O64=365),52,(ROUNDUP(O64/7,0)))</f>
        <v>1</v>
      </c>
      <c r="Q64" s="64"/>
    </row>
    <row r="65" spans="2:17" x14ac:dyDescent="0.2">
      <c r="B65" s="349"/>
      <c r="C65" s="196"/>
      <c r="D65" s="368"/>
      <c r="E65" s="368"/>
      <c r="F65" s="368"/>
      <c r="G65" s="368"/>
      <c r="H65" s="368"/>
      <c r="I65" s="368"/>
      <c r="J65" s="368"/>
      <c r="K65" s="368"/>
      <c r="L65" s="195"/>
      <c r="M65" s="130"/>
      <c r="N65" s="8"/>
      <c r="O65" s="64"/>
      <c r="P65" s="64"/>
      <c r="Q65" s="64"/>
    </row>
    <row r="66" spans="2:17" ht="13.5" thickBot="1" x14ac:dyDescent="0.25">
      <c r="B66" s="349"/>
      <c r="C66" s="150"/>
      <c r="D66" s="5"/>
      <c r="E66" s="5"/>
      <c r="F66" s="5"/>
      <c r="G66" s="5"/>
      <c r="H66" s="5"/>
      <c r="I66" s="5"/>
      <c r="J66" s="5"/>
      <c r="K66" s="5"/>
      <c r="L66" s="197"/>
      <c r="M66" s="130"/>
      <c r="N66" s="8"/>
      <c r="O66" s="64"/>
      <c r="P66" s="64"/>
      <c r="Q66" s="64"/>
    </row>
    <row r="67" spans="2:17" ht="27" thickBot="1" x14ac:dyDescent="0.3">
      <c r="B67" s="349"/>
      <c r="C67" s="184" t="s">
        <v>54</v>
      </c>
      <c r="D67" s="63"/>
      <c r="E67" s="369"/>
      <c r="F67" s="370"/>
      <c r="G67" s="198" t="s">
        <v>49</v>
      </c>
      <c r="H67" s="199" t="s">
        <v>55</v>
      </c>
      <c r="I67" s="200" t="s">
        <v>41</v>
      </c>
      <c r="J67" s="4"/>
      <c r="K67" s="4"/>
      <c r="L67" s="183"/>
      <c r="M67" s="123"/>
      <c r="N67" s="71"/>
      <c r="O67" s="71"/>
      <c r="P67" s="71"/>
      <c r="Q67" s="64"/>
    </row>
    <row r="68" spans="2:17" ht="13.5" thickBot="1" x14ac:dyDescent="0.25">
      <c r="B68" s="349"/>
      <c r="C68" s="150"/>
      <c r="D68" s="4"/>
      <c r="E68" s="371" t="s">
        <v>27</v>
      </c>
      <c r="F68" s="372"/>
      <c r="G68" s="135"/>
      <c r="H68" s="136"/>
      <c r="I68" s="75">
        <f t="shared" ref="I68:I72" si="11">G68*H68</f>
        <v>0</v>
      </c>
      <c r="J68" s="4"/>
      <c r="K68" s="4"/>
      <c r="L68" s="183"/>
      <c r="M68" s="130"/>
      <c r="N68" s="8"/>
      <c r="O68" s="70"/>
      <c r="P68" s="64"/>
      <c r="Q68" s="64"/>
    </row>
    <row r="69" spans="2:17" ht="13.5" thickBot="1" x14ac:dyDescent="0.25">
      <c r="B69" s="349"/>
      <c r="C69" s="150"/>
      <c r="D69" s="4"/>
      <c r="E69" s="373" t="s">
        <v>24</v>
      </c>
      <c r="F69" s="374"/>
      <c r="G69" s="137"/>
      <c r="H69" s="138"/>
      <c r="I69" s="75">
        <f t="shared" si="11"/>
        <v>0</v>
      </c>
      <c r="J69" s="4"/>
      <c r="K69" s="4"/>
      <c r="L69" s="183"/>
      <c r="M69" s="8"/>
      <c r="N69" s="8"/>
      <c r="O69" s="64"/>
      <c r="P69" s="64"/>
      <c r="Q69" s="64"/>
    </row>
    <row r="70" spans="2:17" ht="13.5" thickBot="1" x14ac:dyDescent="0.25">
      <c r="B70" s="349"/>
      <c r="C70" s="150"/>
      <c r="D70" s="4"/>
      <c r="E70" s="373" t="s">
        <v>25</v>
      </c>
      <c r="F70" s="374"/>
      <c r="G70" s="137"/>
      <c r="H70" s="138"/>
      <c r="I70" s="75">
        <f t="shared" si="11"/>
        <v>0</v>
      </c>
      <c r="J70" s="4"/>
      <c r="K70" s="4"/>
      <c r="L70" s="183"/>
      <c r="M70" s="130"/>
      <c r="N70" s="64"/>
      <c r="O70" s="64"/>
      <c r="P70" s="64"/>
      <c r="Q70" s="64"/>
    </row>
    <row r="71" spans="2:17" ht="13.5" thickBot="1" x14ac:dyDescent="0.25">
      <c r="B71" s="349"/>
      <c r="C71" s="150"/>
      <c r="D71" s="4"/>
      <c r="E71" s="375" t="s">
        <v>26</v>
      </c>
      <c r="F71" s="376"/>
      <c r="G71" s="137"/>
      <c r="H71" s="138"/>
      <c r="I71" s="75">
        <f t="shared" si="11"/>
        <v>0</v>
      </c>
      <c r="J71" s="4"/>
      <c r="K71" s="4"/>
      <c r="L71" s="183"/>
      <c r="M71" s="130"/>
      <c r="N71" s="8"/>
      <c r="O71" s="64"/>
      <c r="P71" s="64"/>
      <c r="Q71" s="64"/>
    </row>
    <row r="72" spans="2:17" ht="13.5" thickBot="1" x14ac:dyDescent="0.25">
      <c r="B72" s="350"/>
      <c r="C72" s="201"/>
      <c r="D72" s="10"/>
      <c r="E72" s="377" t="s">
        <v>51</v>
      </c>
      <c r="F72" s="378"/>
      <c r="G72" s="139"/>
      <c r="H72" s="140"/>
      <c r="I72" s="202">
        <f t="shared" si="11"/>
        <v>0</v>
      </c>
      <c r="J72" s="10"/>
      <c r="K72" s="203"/>
      <c r="L72" s="180"/>
      <c r="M72" s="130"/>
      <c r="N72" s="64"/>
      <c r="O72" s="64"/>
      <c r="P72" s="64"/>
      <c r="Q72" s="64"/>
    </row>
    <row r="73" spans="2:17" ht="13.5" thickBot="1" x14ac:dyDescent="0.25">
      <c r="B73" s="131"/>
      <c r="C73" s="73"/>
      <c r="D73" s="8"/>
      <c r="E73" s="224"/>
      <c r="F73" s="224"/>
      <c r="G73" s="225"/>
      <c r="H73" s="226"/>
      <c r="I73" s="170"/>
      <c r="J73" s="227"/>
      <c r="K73" s="228"/>
      <c r="L73" s="228"/>
      <c r="M73" s="130"/>
      <c r="N73" s="8"/>
      <c r="O73" s="8"/>
      <c r="P73" s="8"/>
      <c r="Q73" s="8"/>
    </row>
    <row r="74" spans="2:17" ht="26.25" thickBot="1" x14ac:dyDescent="0.25">
      <c r="B74" s="348">
        <v>4</v>
      </c>
      <c r="C74" s="172" t="s">
        <v>120</v>
      </c>
      <c r="D74" s="152"/>
      <c r="E74" s="173"/>
      <c r="F74" s="173" t="s">
        <v>46</v>
      </c>
      <c r="G74" s="173" t="s">
        <v>47</v>
      </c>
      <c r="H74" s="151" t="s">
        <v>106</v>
      </c>
      <c r="I74" s="173" t="s">
        <v>52</v>
      </c>
      <c r="J74" s="174" t="s">
        <v>42</v>
      </c>
      <c r="K74" s="175" t="s">
        <v>43</v>
      </c>
      <c r="L74" s="176" t="s">
        <v>44</v>
      </c>
      <c r="M74" s="130"/>
      <c r="N74" s="8"/>
      <c r="O74" s="70"/>
      <c r="P74" s="64" t="s">
        <v>198</v>
      </c>
      <c r="Q74" s="64">
        <f>IF(F76="Exempt all taxes",0,(J75*FICA)+(J75*Medicare))</f>
        <v>0</v>
      </c>
    </row>
    <row r="75" spans="2:17" ht="13.5" thickBot="1" x14ac:dyDescent="0.25">
      <c r="B75" s="349"/>
      <c r="C75" s="351"/>
      <c r="D75" s="352"/>
      <c r="E75" s="353"/>
      <c r="F75" s="132"/>
      <c r="G75" s="133"/>
      <c r="H75" s="177">
        <f t="shared" ref="H75" si="12">P82</f>
        <v>1</v>
      </c>
      <c r="I75" s="134"/>
      <c r="J75" s="178">
        <f t="shared" ref="J75" si="13">(SUM(K79:K81))+(SUM(I86:I90))</f>
        <v>0</v>
      </c>
      <c r="K75" s="179">
        <f>IF(J75&gt;=SUTA_Max,((FUTA_Max*FUTA)+(SUTA_Max*I75)+(J75*FICA)+(J75*Medicare)),IF(J75&gt;=FUTA_Max,((FUTA_Max*FUTA)+(J75*I75)+(J75*FICA)+(J75*Medicare)),IF(J75&lt;FUTA_Max,(J75*Total_Tax))))</f>
        <v>0</v>
      </c>
      <c r="L75" s="180">
        <f t="shared" ref="L75" si="14">SUM(J75:K75)</f>
        <v>0</v>
      </c>
      <c r="M75" s="8"/>
      <c r="N75" s="170">
        <f t="shared" ref="N75" si="15">IF(ISNUMBER(L75),L75,0)</f>
        <v>0</v>
      </c>
      <c r="O75" s="64"/>
      <c r="P75" s="64" t="s">
        <v>199</v>
      </c>
      <c r="Q75" s="223">
        <f>IF(J75&gt;=SUTA_Max,((FUTA_Max*FUTA)+(SUTA_Max*I75)+(J75*FICA)+(J75*Medicare)),IF(J75&gt;=FUTA_Max,((FUTA_Max*FUTA)+(J75*I75)+(J75*FICA)+(J75*Medicare)),IF(J75&lt;FUTA_Max,(J75*(Total_Tax+I75)))))</f>
        <v>0</v>
      </c>
    </row>
    <row r="76" spans="2:17" ht="13.5" thickBot="1" x14ac:dyDescent="0.25">
      <c r="B76" s="349"/>
      <c r="C76" s="354" t="s">
        <v>200</v>
      </c>
      <c r="D76" s="355"/>
      <c r="E76" s="356"/>
      <c r="F76" s="357"/>
      <c r="G76" s="358"/>
      <c r="H76" s="181"/>
      <c r="I76" s="170"/>
      <c r="J76" s="30"/>
      <c r="K76" s="182"/>
      <c r="L76" s="183"/>
      <c r="M76" s="87"/>
      <c r="N76" s="64"/>
      <c r="O76" s="64"/>
      <c r="P76" s="64"/>
      <c r="Q76" s="64"/>
    </row>
    <row r="77" spans="2:17" ht="13.5" thickBot="1" x14ac:dyDescent="0.25">
      <c r="B77" s="349"/>
      <c r="C77" s="359"/>
      <c r="D77" s="360"/>
      <c r="E77" s="360"/>
      <c r="F77" s="360"/>
      <c r="G77" s="360"/>
      <c r="H77" s="360"/>
      <c r="I77" s="360"/>
      <c r="J77" s="360"/>
      <c r="K77" s="360"/>
      <c r="L77" s="361"/>
      <c r="M77" s="87"/>
      <c r="N77" s="64"/>
      <c r="O77" s="64"/>
      <c r="P77" s="64"/>
      <c r="Q77" s="64"/>
    </row>
    <row r="78" spans="2:17" ht="27" thickBot="1" x14ac:dyDescent="0.3">
      <c r="B78" s="349"/>
      <c r="C78" s="184" t="s">
        <v>53</v>
      </c>
      <c r="D78" s="63"/>
      <c r="E78" s="362"/>
      <c r="F78" s="363"/>
      <c r="G78" s="185" t="s">
        <v>48</v>
      </c>
      <c r="H78" s="186" t="s">
        <v>40</v>
      </c>
      <c r="I78" s="187" t="s">
        <v>45</v>
      </c>
      <c r="J78" s="187" t="s">
        <v>50</v>
      </c>
      <c r="K78" s="188" t="s">
        <v>41</v>
      </c>
      <c r="L78" s="183"/>
      <c r="M78" s="73"/>
      <c r="N78" s="64"/>
      <c r="O78" s="64"/>
      <c r="P78" s="64"/>
      <c r="Q78" s="64"/>
    </row>
    <row r="79" spans="2:17" ht="28.5" customHeight="1" thickBot="1" x14ac:dyDescent="0.25">
      <c r="B79" s="349"/>
      <c r="C79" s="25"/>
      <c r="D79" s="4"/>
      <c r="E79" s="364" t="s">
        <v>202</v>
      </c>
      <c r="F79" s="365"/>
      <c r="G79" s="74"/>
      <c r="H79" s="204"/>
      <c r="I79" s="189">
        <f t="shared" ref="I79" si="16">H75</f>
        <v>1</v>
      </c>
      <c r="J79" s="190"/>
      <c r="K79" s="191">
        <f t="shared" ref="K79" si="17">G79*H79*I79</f>
        <v>0</v>
      </c>
      <c r="L79" s="183"/>
      <c r="M79" s="130"/>
      <c r="N79" s="64" t="str">
        <f>IF(G79='Authorized Units &amp; Budget'!D65,"True","False")</f>
        <v>True</v>
      </c>
      <c r="O79" s="64"/>
      <c r="P79" s="64"/>
      <c r="Q79" s="64"/>
    </row>
    <row r="80" spans="2:17" ht="28.5" customHeight="1" thickBot="1" x14ac:dyDescent="0.25">
      <c r="B80" s="349"/>
      <c r="C80" s="231"/>
      <c r="D80" s="232"/>
      <c r="E80" s="346" t="s">
        <v>203</v>
      </c>
      <c r="F80" s="347"/>
      <c r="G80" s="74"/>
      <c r="H80" s="204"/>
      <c r="I80" s="235">
        <f>H75</f>
        <v>1</v>
      </c>
      <c r="J80" s="236"/>
      <c r="K80" s="191">
        <f>G80*H80*I80</f>
        <v>0</v>
      </c>
      <c r="L80" s="183"/>
      <c r="M80" s="130"/>
      <c r="N80" s="64"/>
      <c r="O80" s="64"/>
      <c r="P80" s="64"/>
      <c r="Q80" s="64"/>
    </row>
    <row r="81" spans="2:17" ht="13.5" thickBot="1" x14ac:dyDescent="0.25">
      <c r="B81" s="349"/>
      <c r="C81" s="25"/>
      <c r="D81" s="4"/>
      <c r="E81" s="366" t="s">
        <v>23</v>
      </c>
      <c r="F81" s="367"/>
      <c r="G81" s="74"/>
      <c r="H81" s="206"/>
      <c r="I81" s="192">
        <f t="shared" ref="I81" si="18">H75</f>
        <v>1</v>
      </c>
      <c r="J81" s="193">
        <f t="shared" ref="J81" si="19">H79*1.5</f>
        <v>0</v>
      </c>
      <c r="K81" s="194">
        <f t="shared" ref="K81" si="20">G81*I81*J81</f>
        <v>0</v>
      </c>
      <c r="L81" s="183"/>
      <c r="M81" s="130"/>
      <c r="N81" s="64"/>
      <c r="O81" s="64"/>
      <c r="P81" s="64"/>
      <c r="Q81" s="64"/>
    </row>
    <row r="82" spans="2:17" x14ac:dyDescent="0.2">
      <c r="B82" s="349"/>
      <c r="C82" s="25"/>
      <c r="D82" s="368" t="s">
        <v>122</v>
      </c>
      <c r="E82" s="368"/>
      <c r="F82" s="368"/>
      <c r="G82" s="368"/>
      <c r="H82" s="368"/>
      <c r="I82" s="368"/>
      <c r="J82" s="368"/>
      <c r="K82" s="368"/>
      <c r="L82" s="195"/>
      <c r="M82" s="130"/>
      <c r="N82" s="64"/>
      <c r="O82" s="64">
        <f t="shared" ref="O82" si="21">(G75-F75)+1</f>
        <v>1</v>
      </c>
      <c r="P82" s="64">
        <f t="shared" ref="P82" si="22">IF(OR(O82=366,O82=365),52,(ROUNDUP(O82/7,0)))</f>
        <v>1</v>
      </c>
      <c r="Q82" s="64"/>
    </row>
    <row r="83" spans="2:17" x14ac:dyDescent="0.2">
      <c r="B83" s="349"/>
      <c r="C83" s="196"/>
      <c r="D83" s="368"/>
      <c r="E83" s="368"/>
      <c r="F83" s="368"/>
      <c r="G83" s="368"/>
      <c r="H83" s="368"/>
      <c r="I83" s="368"/>
      <c r="J83" s="368"/>
      <c r="K83" s="368"/>
      <c r="L83" s="195"/>
      <c r="M83" s="130"/>
      <c r="N83" s="8"/>
      <c r="O83" s="64"/>
      <c r="P83" s="64"/>
      <c r="Q83" s="64"/>
    </row>
    <row r="84" spans="2:17" ht="13.5" thickBot="1" x14ac:dyDescent="0.25">
      <c r="B84" s="349"/>
      <c r="C84" s="150"/>
      <c r="D84" s="5"/>
      <c r="E84" s="5"/>
      <c r="F84" s="5"/>
      <c r="G84" s="5"/>
      <c r="H84" s="5"/>
      <c r="I84" s="5"/>
      <c r="J84" s="5"/>
      <c r="K84" s="5"/>
      <c r="L84" s="197"/>
      <c r="M84" s="130"/>
      <c r="N84" s="8"/>
      <c r="O84" s="64"/>
      <c r="P84" s="64"/>
      <c r="Q84" s="64"/>
    </row>
    <row r="85" spans="2:17" ht="27" thickBot="1" x14ac:dyDescent="0.3">
      <c r="B85" s="349"/>
      <c r="C85" s="184" t="s">
        <v>54</v>
      </c>
      <c r="D85" s="63"/>
      <c r="E85" s="369"/>
      <c r="F85" s="370"/>
      <c r="G85" s="198" t="s">
        <v>49</v>
      </c>
      <c r="H85" s="199" t="s">
        <v>55</v>
      </c>
      <c r="I85" s="200" t="s">
        <v>41</v>
      </c>
      <c r="J85" s="4"/>
      <c r="K85" s="4"/>
      <c r="L85" s="183"/>
      <c r="M85" s="123"/>
      <c r="N85" s="71"/>
      <c r="O85" s="71"/>
      <c r="P85" s="71"/>
      <c r="Q85" s="64"/>
    </row>
    <row r="86" spans="2:17" ht="13.5" thickBot="1" x14ac:dyDescent="0.25">
      <c r="B86" s="349"/>
      <c r="C86" s="150"/>
      <c r="D86" s="4"/>
      <c r="E86" s="371" t="s">
        <v>27</v>
      </c>
      <c r="F86" s="372"/>
      <c r="G86" s="135"/>
      <c r="H86" s="136"/>
      <c r="I86" s="75">
        <f t="shared" ref="I86:I90" si="23">G86*H86</f>
        <v>0</v>
      </c>
      <c r="J86" s="4"/>
      <c r="K86" s="4"/>
      <c r="L86" s="183"/>
      <c r="M86" s="130"/>
      <c r="N86" s="8"/>
      <c r="O86" s="70"/>
      <c r="P86" s="64"/>
      <c r="Q86" s="64"/>
    </row>
    <row r="87" spans="2:17" ht="13.5" thickBot="1" x14ac:dyDescent="0.25">
      <c r="B87" s="349"/>
      <c r="C87" s="150"/>
      <c r="D87" s="4"/>
      <c r="E87" s="373" t="s">
        <v>24</v>
      </c>
      <c r="F87" s="374"/>
      <c r="G87" s="137"/>
      <c r="H87" s="138"/>
      <c r="I87" s="75">
        <f t="shared" si="23"/>
        <v>0</v>
      </c>
      <c r="J87" s="4"/>
      <c r="K87" s="4"/>
      <c r="L87" s="183"/>
      <c r="M87" s="8"/>
      <c r="N87" s="8"/>
      <c r="O87" s="64"/>
      <c r="P87" s="64"/>
      <c r="Q87" s="64"/>
    </row>
    <row r="88" spans="2:17" ht="13.5" thickBot="1" x14ac:dyDescent="0.25">
      <c r="B88" s="349"/>
      <c r="C88" s="150"/>
      <c r="D88" s="4"/>
      <c r="E88" s="373" t="s">
        <v>25</v>
      </c>
      <c r="F88" s="374"/>
      <c r="G88" s="137"/>
      <c r="H88" s="138"/>
      <c r="I88" s="75">
        <f t="shared" si="23"/>
        <v>0</v>
      </c>
      <c r="J88" s="4"/>
      <c r="K88" s="4"/>
      <c r="L88" s="183"/>
      <c r="M88" s="130"/>
      <c r="N88" s="64"/>
      <c r="O88" s="64"/>
      <c r="P88" s="64"/>
      <c r="Q88" s="64"/>
    </row>
    <row r="89" spans="2:17" ht="13.5" thickBot="1" x14ac:dyDescent="0.25">
      <c r="B89" s="349"/>
      <c r="C89" s="150"/>
      <c r="D89" s="4"/>
      <c r="E89" s="375" t="s">
        <v>26</v>
      </c>
      <c r="F89" s="376"/>
      <c r="G89" s="137"/>
      <c r="H89" s="138"/>
      <c r="I89" s="75">
        <f t="shared" si="23"/>
        <v>0</v>
      </c>
      <c r="J89" s="4"/>
      <c r="K89" s="4"/>
      <c r="L89" s="183"/>
      <c r="M89" s="130"/>
      <c r="N89" s="8"/>
      <c r="O89" s="64"/>
      <c r="P89" s="64"/>
      <c r="Q89" s="64"/>
    </row>
    <row r="90" spans="2:17" ht="13.5" thickBot="1" x14ac:dyDescent="0.25">
      <c r="B90" s="350"/>
      <c r="C90" s="201"/>
      <c r="D90" s="10"/>
      <c r="E90" s="377" t="s">
        <v>51</v>
      </c>
      <c r="F90" s="378"/>
      <c r="G90" s="139"/>
      <c r="H90" s="140"/>
      <c r="I90" s="202">
        <f t="shared" si="23"/>
        <v>0</v>
      </c>
      <c r="J90" s="10"/>
      <c r="K90" s="203"/>
      <c r="L90" s="180"/>
      <c r="M90" s="130"/>
      <c r="N90" s="64"/>
      <c r="O90" s="64"/>
      <c r="P90" s="64"/>
      <c r="Q90" s="64"/>
    </row>
    <row r="91" spans="2:17" ht="13.5" thickBot="1" x14ac:dyDescent="0.25">
      <c r="B91" s="131"/>
      <c r="C91" s="73"/>
      <c r="D91" s="8"/>
      <c r="E91" s="224"/>
      <c r="F91" s="224"/>
      <c r="G91" s="225"/>
      <c r="H91" s="226"/>
      <c r="I91" s="170"/>
      <c r="J91" s="227"/>
      <c r="K91" s="228"/>
      <c r="L91" s="228"/>
      <c r="M91" s="130"/>
      <c r="N91" s="8"/>
      <c r="O91" s="8"/>
      <c r="P91" s="8"/>
      <c r="Q91" s="8"/>
    </row>
    <row r="92" spans="2:17" ht="26.25" thickBot="1" x14ac:dyDescent="0.25">
      <c r="B92" s="348">
        <v>5</v>
      </c>
      <c r="C92" s="172" t="s">
        <v>120</v>
      </c>
      <c r="D92" s="152"/>
      <c r="E92" s="173"/>
      <c r="F92" s="173" t="s">
        <v>46</v>
      </c>
      <c r="G92" s="173" t="s">
        <v>47</v>
      </c>
      <c r="H92" s="151" t="s">
        <v>106</v>
      </c>
      <c r="I92" s="173" t="s">
        <v>52</v>
      </c>
      <c r="J92" s="174" t="s">
        <v>42</v>
      </c>
      <c r="K92" s="175" t="s">
        <v>43</v>
      </c>
      <c r="L92" s="176" t="s">
        <v>44</v>
      </c>
      <c r="M92" s="130"/>
      <c r="N92" s="8"/>
      <c r="O92" s="70"/>
      <c r="P92" s="64" t="s">
        <v>198</v>
      </c>
      <c r="Q92" s="64">
        <f>IF(F94="Exempt all taxes",0,(J93*FICA)+(J93*Medicare))</f>
        <v>0</v>
      </c>
    </row>
    <row r="93" spans="2:17" ht="13.5" thickBot="1" x14ac:dyDescent="0.25">
      <c r="B93" s="349"/>
      <c r="C93" s="351"/>
      <c r="D93" s="352"/>
      <c r="E93" s="353"/>
      <c r="F93" s="132"/>
      <c r="G93" s="133"/>
      <c r="H93" s="177">
        <f t="shared" ref="H93" si="24">P100</f>
        <v>1</v>
      </c>
      <c r="I93" s="134"/>
      <c r="J93" s="178">
        <f t="shared" ref="J93" si="25">(SUM(K97:K99))+(SUM(I104:I108))</f>
        <v>0</v>
      </c>
      <c r="K93" s="179">
        <f>IF(J93&gt;=SUTA_Max,((FUTA_Max*FUTA)+(SUTA_Max*I93)+(J93*FICA)+(J93*Medicare)),IF(J93&gt;=FUTA_Max,((FUTA_Max*FUTA)+(J93*I93)+(J93*FICA)+(J93*Medicare)),IF(J93&lt;FUTA_Max,(J93*Total_Tax))))</f>
        <v>0</v>
      </c>
      <c r="L93" s="180">
        <f t="shared" ref="L93" si="26">SUM(J93:K93)</f>
        <v>0</v>
      </c>
      <c r="M93" s="8"/>
      <c r="N93" s="170">
        <f t="shared" ref="N93" si="27">IF(ISNUMBER(L93),L93,0)</f>
        <v>0</v>
      </c>
      <c r="O93" s="64"/>
      <c r="P93" s="64" t="s">
        <v>199</v>
      </c>
      <c r="Q93" s="223">
        <f>IF(J93&gt;=SUTA_Max,((FUTA_Max*FUTA)+(SUTA_Max*I93)+(J93*FICA)+(J93*Medicare)),IF(J93&gt;=FUTA_Max,((FUTA_Max*FUTA)+(J93*I93)+(J93*FICA)+(J93*Medicare)),IF(J93&lt;FUTA_Max,(J93*(Total_Tax+I93)))))</f>
        <v>0</v>
      </c>
    </row>
    <row r="94" spans="2:17" ht="13.5" thickBot="1" x14ac:dyDescent="0.25">
      <c r="B94" s="349"/>
      <c r="C94" s="354" t="s">
        <v>200</v>
      </c>
      <c r="D94" s="355"/>
      <c r="E94" s="356"/>
      <c r="F94" s="357"/>
      <c r="G94" s="358"/>
      <c r="H94" s="181"/>
      <c r="I94" s="170"/>
      <c r="J94" s="30"/>
      <c r="K94" s="182"/>
      <c r="L94" s="183"/>
      <c r="M94" s="87"/>
      <c r="N94" s="64"/>
      <c r="O94" s="64"/>
      <c r="P94" s="64"/>
      <c r="Q94" s="64"/>
    </row>
    <row r="95" spans="2:17" ht="13.5" thickBot="1" x14ac:dyDescent="0.25">
      <c r="B95" s="349"/>
      <c r="C95" s="359"/>
      <c r="D95" s="360"/>
      <c r="E95" s="360"/>
      <c r="F95" s="360"/>
      <c r="G95" s="360"/>
      <c r="H95" s="360"/>
      <c r="I95" s="360"/>
      <c r="J95" s="360"/>
      <c r="K95" s="360"/>
      <c r="L95" s="361"/>
      <c r="M95" s="87"/>
      <c r="N95" s="64"/>
      <c r="O95" s="64"/>
      <c r="P95" s="64"/>
      <c r="Q95" s="64"/>
    </row>
    <row r="96" spans="2:17" ht="27" thickBot="1" x14ac:dyDescent="0.3">
      <c r="B96" s="349"/>
      <c r="C96" s="184" t="s">
        <v>53</v>
      </c>
      <c r="D96" s="63"/>
      <c r="E96" s="362"/>
      <c r="F96" s="363"/>
      <c r="G96" s="185" t="s">
        <v>48</v>
      </c>
      <c r="H96" s="186" t="s">
        <v>40</v>
      </c>
      <c r="I96" s="187" t="s">
        <v>45</v>
      </c>
      <c r="J96" s="187" t="s">
        <v>50</v>
      </c>
      <c r="K96" s="188" t="s">
        <v>41</v>
      </c>
      <c r="L96" s="183"/>
      <c r="M96" s="73"/>
      <c r="N96" s="64"/>
      <c r="O96" s="64"/>
      <c r="P96" s="64"/>
      <c r="Q96" s="64"/>
    </row>
    <row r="97" spans="2:17" ht="27.75" customHeight="1" thickBot="1" x14ac:dyDescent="0.25">
      <c r="B97" s="349"/>
      <c r="C97" s="25"/>
      <c r="D97" s="4"/>
      <c r="E97" s="364" t="s">
        <v>202</v>
      </c>
      <c r="F97" s="365"/>
      <c r="G97" s="74"/>
      <c r="H97" s="204"/>
      <c r="I97" s="189">
        <f t="shared" ref="I97" si="28">H93</f>
        <v>1</v>
      </c>
      <c r="J97" s="190"/>
      <c r="K97" s="191">
        <f t="shared" ref="K97" si="29">G97*H97*I97</f>
        <v>0</v>
      </c>
      <c r="L97" s="183"/>
      <c r="M97" s="130"/>
      <c r="N97" s="64" t="str">
        <f>IF(G97='Authorized Units &amp; Budget'!D82,"True","False")</f>
        <v>True</v>
      </c>
      <c r="O97" s="64"/>
      <c r="P97" s="64"/>
      <c r="Q97" s="64"/>
    </row>
    <row r="98" spans="2:17" ht="27.75" customHeight="1" thickBot="1" x14ac:dyDescent="0.25">
      <c r="B98" s="349"/>
      <c r="C98" s="231"/>
      <c r="D98" s="232"/>
      <c r="E98" s="346" t="s">
        <v>203</v>
      </c>
      <c r="F98" s="347"/>
      <c r="G98" s="74"/>
      <c r="H98" s="204"/>
      <c r="I98" s="235">
        <f>H93</f>
        <v>1</v>
      </c>
      <c r="J98" s="236"/>
      <c r="K98" s="191">
        <f>G98*H98*I98</f>
        <v>0</v>
      </c>
      <c r="L98" s="183"/>
      <c r="M98" s="130"/>
      <c r="N98" s="64"/>
      <c r="O98" s="64"/>
      <c r="P98" s="64"/>
      <c r="Q98" s="64"/>
    </row>
    <row r="99" spans="2:17" ht="13.5" thickBot="1" x14ac:dyDescent="0.25">
      <c r="B99" s="349"/>
      <c r="C99" s="25"/>
      <c r="D99" s="4"/>
      <c r="E99" s="366" t="s">
        <v>23</v>
      </c>
      <c r="F99" s="367"/>
      <c r="G99" s="74"/>
      <c r="H99" s="206"/>
      <c r="I99" s="192">
        <f t="shared" ref="I99" si="30">H93</f>
        <v>1</v>
      </c>
      <c r="J99" s="193">
        <f t="shared" ref="J99" si="31">H97*1.5</f>
        <v>0</v>
      </c>
      <c r="K99" s="194">
        <f t="shared" ref="K99" si="32">G99*I99*J99</f>
        <v>0</v>
      </c>
      <c r="L99" s="183"/>
      <c r="M99" s="130"/>
      <c r="N99" s="64"/>
      <c r="O99" s="64"/>
      <c r="P99" s="64"/>
      <c r="Q99" s="64"/>
    </row>
    <row r="100" spans="2:17" x14ac:dyDescent="0.2">
      <c r="B100" s="349"/>
      <c r="C100" s="25"/>
      <c r="D100" s="368" t="s">
        <v>122</v>
      </c>
      <c r="E100" s="368"/>
      <c r="F100" s="368"/>
      <c r="G100" s="368"/>
      <c r="H100" s="368"/>
      <c r="I100" s="368"/>
      <c r="J100" s="368"/>
      <c r="K100" s="368"/>
      <c r="L100" s="195"/>
      <c r="M100" s="130"/>
      <c r="N100" s="64"/>
      <c r="O100" s="64">
        <f t="shared" ref="O100" si="33">(G93-F93)+1</f>
        <v>1</v>
      </c>
      <c r="P100" s="64">
        <f t="shared" ref="P100" si="34">IF(OR(O100=366,O100=365),52,(ROUNDUP(O100/7,0)))</f>
        <v>1</v>
      </c>
      <c r="Q100" s="64"/>
    </row>
    <row r="101" spans="2:17" x14ac:dyDescent="0.2">
      <c r="B101" s="349"/>
      <c r="C101" s="196"/>
      <c r="D101" s="368"/>
      <c r="E101" s="368"/>
      <c r="F101" s="368"/>
      <c r="G101" s="368"/>
      <c r="H101" s="368"/>
      <c r="I101" s="368"/>
      <c r="J101" s="368"/>
      <c r="K101" s="368"/>
      <c r="L101" s="195"/>
      <c r="M101" s="130"/>
      <c r="N101" s="8"/>
      <c r="O101" s="64"/>
      <c r="P101" s="64"/>
      <c r="Q101" s="64"/>
    </row>
    <row r="102" spans="2:17" ht="13.5" thickBot="1" x14ac:dyDescent="0.25">
      <c r="B102" s="349"/>
      <c r="C102" s="150"/>
      <c r="D102" s="5"/>
      <c r="E102" s="5"/>
      <c r="F102" s="5"/>
      <c r="G102" s="5"/>
      <c r="H102" s="5"/>
      <c r="I102" s="5"/>
      <c r="J102" s="5"/>
      <c r="K102" s="5"/>
      <c r="L102" s="197"/>
      <c r="M102" s="130"/>
      <c r="N102" s="8"/>
      <c r="O102" s="64"/>
      <c r="P102" s="64"/>
      <c r="Q102" s="64"/>
    </row>
    <row r="103" spans="2:17" ht="27" thickBot="1" x14ac:dyDescent="0.3">
      <c r="B103" s="349"/>
      <c r="C103" s="184" t="s">
        <v>54</v>
      </c>
      <c r="D103" s="63"/>
      <c r="E103" s="369"/>
      <c r="F103" s="370"/>
      <c r="G103" s="198" t="s">
        <v>49</v>
      </c>
      <c r="H103" s="199" t="s">
        <v>55</v>
      </c>
      <c r="I103" s="200" t="s">
        <v>41</v>
      </c>
      <c r="J103" s="4"/>
      <c r="K103" s="4"/>
      <c r="L103" s="183"/>
      <c r="M103" s="123"/>
      <c r="N103" s="71"/>
      <c r="O103" s="71"/>
      <c r="P103" s="71"/>
      <c r="Q103" s="64"/>
    </row>
    <row r="104" spans="2:17" ht="13.5" thickBot="1" x14ac:dyDescent="0.25">
      <c r="B104" s="349"/>
      <c r="C104" s="150"/>
      <c r="D104" s="4"/>
      <c r="E104" s="371" t="s">
        <v>27</v>
      </c>
      <c r="F104" s="372"/>
      <c r="G104" s="135"/>
      <c r="H104" s="136"/>
      <c r="I104" s="75">
        <f t="shared" ref="I104:I108" si="35">G104*H104</f>
        <v>0</v>
      </c>
      <c r="J104" s="4"/>
      <c r="K104" s="4"/>
      <c r="L104" s="183"/>
      <c r="M104" s="130"/>
      <c r="N104" s="8"/>
      <c r="O104" s="70"/>
      <c r="P104" s="64"/>
      <c r="Q104" s="64"/>
    </row>
    <row r="105" spans="2:17" ht="13.5" thickBot="1" x14ac:dyDescent="0.25">
      <c r="B105" s="349"/>
      <c r="C105" s="150"/>
      <c r="D105" s="4"/>
      <c r="E105" s="373" t="s">
        <v>24</v>
      </c>
      <c r="F105" s="374"/>
      <c r="G105" s="137"/>
      <c r="H105" s="138"/>
      <c r="I105" s="75">
        <f t="shared" si="35"/>
        <v>0</v>
      </c>
      <c r="J105" s="4"/>
      <c r="K105" s="4"/>
      <c r="L105" s="183"/>
      <c r="M105" s="8"/>
      <c r="N105" s="8"/>
      <c r="O105" s="64"/>
      <c r="P105" s="64"/>
      <c r="Q105" s="64"/>
    </row>
    <row r="106" spans="2:17" ht="13.5" thickBot="1" x14ac:dyDescent="0.25">
      <c r="B106" s="349"/>
      <c r="C106" s="150"/>
      <c r="D106" s="4"/>
      <c r="E106" s="373" t="s">
        <v>25</v>
      </c>
      <c r="F106" s="374"/>
      <c r="G106" s="137"/>
      <c r="H106" s="138"/>
      <c r="I106" s="75">
        <f t="shared" si="35"/>
        <v>0</v>
      </c>
      <c r="J106" s="4"/>
      <c r="K106" s="4"/>
      <c r="L106" s="183"/>
      <c r="M106" s="130"/>
      <c r="N106" s="64"/>
      <c r="O106" s="64"/>
      <c r="P106" s="64"/>
      <c r="Q106" s="64"/>
    </row>
    <row r="107" spans="2:17" ht="13.5" thickBot="1" x14ac:dyDescent="0.25">
      <c r="B107" s="349"/>
      <c r="C107" s="150"/>
      <c r="D107" s="4"/>
      <c r="E107" s="375" t="s">
        <v>26</v>
      </c>
      <c r="F107" s="376"/>
      <c r="G107" s="137"/>
      <c r="H107" s="138"/>
      <c r="I107" s="75">
        <f t="shared" si="35"/>
        <v>0</v>
      </c>
      <c r="J107" s="4"/>
      <c r="K107" s="4"/>
      <c r="L107" s="183"/>
      <c r="M107" s="130"/>
      <c r="N107" s="8"/>
      <c r="O107" s="64"/>
      <c r="P107" s="64"/>
      <c r="Q107" s="64"/>
    </row>
    <row r="108" spans="2:17" ht="13.5" thickBot="1" x14ac:dyDescent="0.25">
      <c r="B108" s="350"/>
      <c r="C108" s="201"/>
      <c r="D108" s="10"/>
      <c r="E108" s="377" t="s">
        <v>51</v>
      </c>
      <c r="F108" s="378"/>
      <c r="G108" s="139"/>
      <c r="H108" s="140"/>
      <c r="I108" s="202">
        <f t="shared" si="35"/>
        <v>0</v>
      </c>
      <c r="J108" s="10"/>
      <c r="K108" s="203"/>
      <c r="L108" s="180"/>
      <c r="M108" s="130"/>
      <c r="N108" s="64"/>
      <c r="O108" s="64"/>
      <c r="P108" s="64"/>
      <c r="Q108" s="64"/>
    </row>
    <row r="109" spans="2:17" ht="13.5" thickBot="1" x14ac:dyDescent="0.25">
      <c r="B109" s="131"/>
      <c r="C109" s="73"/>
      <c r="D109" s="8"/>
      <c r="E109" s="224"/>
      <c r="F109" s="224"/>
      <c r="G109" s="225"/>
      <c r="H109" s="226"/>
      <c r="I109" s="170"/>
      <c r="J109" s="227"/>
      <c r="K109" s="228"/>
      <c r="L109" s="228"/>
      <c r="M109" s="130"/>
      <c r="N109" s="8"/>
      <c r="O109" s="8"/>
      <c r="P109" s="8"/>
      <c r="Q109" s="8"/>
    </row>
    <row r="110" spans="2:17" ht="26.25" thickBot="1" x14ac:dyDescent="0.25">
      <c r="B110" s="348">
        <v>6</v>
      </c>
      <c r="C110" s="172" t="s">
        <v>120</v>
      </c>
      <c r="D110" s="152"/>
      <c r="E110" s="173"/>
      <c r="F110" s="173" t="s">
        <v>46</v>
      </c>
      <c r="G110" s="173" t="s">
        <v>47</v>
      </c>
      <c r="H110" s="151" t="s">
        <v>106</v>
      </c>
      <c r="I110" s="173" t="s">
        <v>52</v>
      </c>
      <c r="J110" s="174" t="s">
        <v>42</v>
      </c>
      <c r="K110" s="175" t="s">
        <v>43</v>
      </c>
      <c r="L110" s="176" t="s">
        <v>44</v>
      </c>
      <c r="M110" s="130"/>
      <c r="N110" s="8"/>
      <c r="O110" s="70"/>
      <c r="P110" s="64" t="s">
        <v>198</v>
      </c>
      <c r="Q110" s="64">
        <f>IF(F112="Exempt all taxes",0,(J111*FICA)+(J111*Medicare))</f>
        <v>0</v>
      </c>
    </row>
    <row r="111" spans="2:17" ht="13.5" thickBot="1" x14ac:dyDescent="0.25">
      <c r="B111" s="349"/>
      <c r="C111" s="351"/>
      <c r="D111" s="352"/>
      <c r="E111" s="353"/>
      <c r="F111" s="132"/>
      <c r="G111" s="133"/>
      <c r="H111" s="177">
        <f t="shared" ref="H111" si="36">P118</f>
        <v>1</v>
      </c>
      <c r="I111" s="134"/>
      <c r="J111" s="178">
        <f t="shared" ref="J111" si="37">(SUM(K115:K117))+(SUM(I122:I126))</f>
        <v>0</v>
      </c>
      <c r="K111" s="179">
        <f>IF(J111&gt;=SUTA_Max,((FUTA_Max*FUTA)+(SUTA_Max*I111)+(J111*FICA)+(J111*Medicare)),IF(J111&gt;=FUTA_Max,((FUTA_Max*FUTA)+(J111*I111)+(J111*FICA)+(J111*Medicare)),IF(J111&lt;FUTA_Max,(J111*Total_Tax))))</f>
        <v>0</v>
      </c>
      <c r="L111" s="180">
        <f t="shared" ref="L111" si="38">SUM(J111:K111)</f>
        <v>0</v>
      </c>
      <c r="M111" s="8"/>
      <c r="N111" s="170">
        <f t="shared" ref="N111" si="39">IF(ISNUMBER(L111),L111,0)</f>
        <v>0</v>
      </c>
      <c r="O111" s="64"/>
      <c r="P111" s="64" t="s">
        <v>199</v>
      </c>
      <c r="Q111" s="223">
        <f>IF(J111&gt;=SUTA_Max,((FUTA_Max*FUTA)+(SUTA_Max*I111)+(J111*FICA)+(J111*Medicare)),IF(J111&gt;=FUTA_Max,((FUTA_Max*FUTA)+(J111*I111)+(J111*FICA)+(J111*Medicare)),IF(J111&lt;FUTA_Max,(J111*(Total_Tax+I111)))))</f>
        <v>0</v>
      </c>
    </row>
    <row r="112" spans="2:17" ht="13.5" thickBot="1" x14ac:dyDescent="0.25">
      <c r="B112" s="349"/>
      <c r="C112" s="354" t="s">
        <v>200</v>
      </c>
      <c r="D112" s="355"/>
      <c r="E112" s="356"/>
      <c r="F112" s="357"/>
      <c r="G112" s="358"/>
      <c r="H112" s="181"/>
      <c r="I112" s="170"/>
      <c r="J112" s="30"/>
      <c r="K112" s="182"/>
      <c r="L112" s="183"/>
      <c r="M112" s="87"/>
      <c r="N112" s="64"/>
      <c r="O112" s="64"/>
      <c r="P112" s="64"/>
      <c r="Q112" s="64"/>
    </row>
    <row r="113" spans="2:17" ht="13.5" thickBot="1" x14ac:dyDescent="0.25">
      <c r="B113" s="349"/>
      <c r="C113" s="359"/>
      <c r="D113" s="360"/>
      <c r="E113" s="360"/>
      <c r="F113" s="360"/>
      <c r="G113" s="360"/>
      <c r="H113" s="360"/>
      <c r="I113" s="360"/>
      <c r="J113" s="360"/>
      <c r="K113" s="360"/>
      <c r="L113" s="361"/>
      <c r="M113" s="87"/>
      <c r="N113" s="64"/>
      <c r="O113" s="64"/>
      <c r="P113" s="64"/>
      <c r="Q113" s="64"/>
    </row>
    <row r="114" spans="2:17" ht="27" thickBot="1" x14ac:dyDescent="0.3">
      <c r="B114" s="349"/>
      <c r="C114" s="184" t="s">
        <v>53</v>
      </c>
      <c r="D114" s="63"/>
      <c r="E114" s="362"/>
      <c r="F114" s="363"/>
      <c r="G114" s="185" t="s">
        <v>48</v>
      </c>
      <c r="H114" s="186" t="s">
        <v>40</v>
      </c>
      <c r="I114" s="187" t="s">
        <v>45</v>
      </c>
      <c r="J114" s="187" t="s">
        <v>50</v>
      </c>
      <c r="K114" s="188" t="s">
        <v>41</v>
      </c>
      <c r="L114" s="183"/>
      <c r="M114" s="73"/>
      <c r="N114" s="64"/>
      <c r="O114" s="64"/>
      <c r="P114" s="64"/>
      <c r="Q114" s="64"/>
    </row>
    <row r="115" spans="2:17" ht="29.25" customHeight="1" thickBot="1" x14ac:dyDescent="0.25">
      <c r="B115" s="349"/>
      <c r="C115" s="25"/>
      <c r="D115" s="4"/>
      <c r="E115" s="364" t="s">
        <v>202</v>
      </c>
      <c r="F115" s="365"/>
      <c r="G115" s="74"/>
      <c r="H115" s="204"/>
      <c r="I115" s="189">
        <f t="shared" ref="I115" si="40">H111</f>
        <v>1</v>
      </c>
      <c r="J115" s="190"/>
      <c r="K115" s="191">
        <f t="shared" ref="K115" si="41">G115*H115*I115</f>
        <v>0</v>
      </c>
      <c r="L115" s="183"/>
      <c r="M115" s="130"/>
      <c r="N115" s="64" t="str">
        <f>IF(G115='Authorized Units &amp; Budget'!D99,"True","False")</f>
        <v>True</v>
      </c>
      <c r="O115" s="64"/>
      <c r="P115" s="64"/>
      <c r="Q115" s="64"/>
    </row>
    <row r="116" spans="2:17" ht="29.25" customHeight="1" thickBot="1" x14ac:dyDescent="0.25">
      <c r="B116" s="349"/>
      <c r="C116" s="231"/>
      <c r="D116" s="232"/>
      <c r="E116" s="346" t="s">
        <v>203</v>
      </c>
      <c r="F116" s="347"/>
      <c r="G116" s="74"/>
      <c r="H116" s="204"/>
      <c r="I116" s="235">
        <f>H111</f>
        <v>1</v>
      </c>
      <c r="J116" s="236"/>
      <c r="K116" s="191">
        <f>G116*H116*I116</f>
        <v>0</v>
      </c>
      <c r="L116" s="183"/>
      <c r="M116" s="130"/>
      <c r="N116" s="64"/>
      <c r="O116" s="64"/>
      <c r="P116" s="64"/>
      <c r="Q116" s="64"/>
    </row>
    <row r="117" spans="2:17" ht="13.5" thickBot="1" x14ac:dyDescent="0.25">
      <c r="B117" s="349"/>
      <c r="C117" s="25"/>
      <c r="D117" s="4"/>
      <c r="E117" s="366" t="s">
        <v>23</v>
      </c>
      <c r="F117" s="367"/>
      <c r="G117" s="74"/>
      <c r="H117" s="206"/>
      <c r="I117" s="192">
        <f t="shared" ref="I117" si="42">H111</f>
        <v>1</v>
      </c>
      <c r="J117" s="193">
        <f t="shared" ref="J117" si="43">H115*1.5</f>
        <v>0</v>
      </c>
      <c r="K117" s="194">
        <f t="shared" ref="K117" si="44">G117*I117*J117</f>
        <v>0</v>
      </c>
      <c r="L117" s="183"/>
      <c r="M117" s="130"/>
      <c r="N117" s="64"/>
      <c r="O117" s="64"/>
      <c r="P117" s="64"/>
      <c r="Q117" s="64"/>
    </row>
    <row r="118" spans="2:17" x14ac:dyDescent="0.2">
      <c r="B118" s="349"/>
      <c r="C118" s="25"/>
      <c r="D118" s="368" t="s">
        <v>122</v>
      </c>
      <c r="E118" s="368"/>
      <c r="F118" s="368"/>
      <c r="G118" s="368"/>
      <c r="H118" s="368"/>
      <c r="I118" s="368"/>
      <c r="J118" s="368"/>
      <c r="K118" s="368"/>
      <c r="L118" s="195"/>
      <c r="M118" s="130"/>
      <c r="N118" s="64"/>
      <c r="O118" s="64">
        <f t="shared" ref="O118" si="45">(G111-F111)+1</f>
        <v>1</v>
      </c>
      <c r="P118" s="64">
        <f t="shared" ref="P118" si="46">IF(OR(O118=366,O118=365),52,(ROUNDUP(O118/7,0)))</f>
        <v>1</v>
      </c>
      <c r="Q118" s="64"/>
    </row>
    <row r="119" spans="2:17" x14ac:dyDescent="0.2">
      <c r="B119" s="349"/>
      <c r="C119" s="196"/>
      <c r="D119" s="368"/>
      <c r="E119" s="368"/>
      <c r="F119" s="368"/>
      <c r="G119" s="368"/>
      <c r="H119" s="368"/>
      <c r="I119" s="368"/>
      <c r="J119" s="368"/>
      <c r="K119" s="368"/>
      <c r="L119" s="195"/>
      <c r="M119" s="130"/>
      <c r="N119" s="8"/>
      <c r="O119" s="64"/>
      <c r="P119" s="64"/>
      <c r="Q119" s="64"/>
    </row>
    <row r="120" spans="2:17" ht="13.5" thickBot="1" x14ac:dyDescent="0.25">
      <c r="B120" s="349"/>
      <c r="C120" s="150"/>
      <c r="D120" s="5"/>
      <c r="E120" s="5"/>
      <c r="F120" s="5"/>
      <c r="G120" s="5"/>
      <c r="H120" s="5"/>
      <c r="I120" s="5"/>
      <c r="J120" s="5"/>
      <c r="K120" s="5"/>
      <c r="L120" s="197"/>
      <c r="M120" s="130"/>
      <c r="N120" s="8"/>
      <c r="O120" s="64"/>
      <c r="P120" s="64"/>
      <c r="Q120" s="64"/>
    </row>
    <row r="121" spans="2:17" ht="27" thickBot="1" x14ac:dyDescent="0.3">
      <c r="B121" s="349"/>
      <c r="C121" s="184" t="s">
        <v>54</v>
      </c>
      <c r="D121" s="63"/>
      <c r="E121" s="369"/>
      <c r="F121" s="370"/>
      <c r="G121" s="198" t="s">
        <v>49</v>
      </c>
      <c r="H121" s="199" t="s">
        <v>55</v>
      </c>
      <c r="I121" s="200" t="s">
        <v>41</v>
      </c>
      <c r="J121" s="4"/>
      <c r="K121" s="4"/>
      <c r="L121" s="183"/>
      <c r="M121" s="123"/>
      <c r="N121" s="71"/>
      <c r="O121" s="71"/>
      <c r="P121" s="71"/>
      <c r="Q121" s="64"/>
    </row>
    <row r="122" spans="2:17" ht="13.5" thickBot="1" x14ac:dyDescent="0.25">
      <c r="B122" s="349"/>
      <c r="C122" s="150"/>
      <c r="D122" s="4"/>
      <c r="E122" s="371" t="s">
        <v>27</v>
      </c>
      <c r="F122" s="372"/>
      <c r="G122" s="135"/>
      <c r="H122" s="136"/>
      <c r="I122" s="75">
        <f t="shared" ref="I122:I126" si="47">G122*H122</f>
        <v>0</v>
      </c>
      <c r="J122" s="4"/>
      <c r="K122" s="4"/>
      <c r="L122" s="183"/>
      <c r="M122" s="130"/>
      <c r="N122" s="8"/>
      <c r="O122" s="70"/>
      <c r="P122" s="64"/>
      <c r="Q122" s="64"/>
    </row>
    <row r="123" spans="2:17" ht="13.5" thickBot="1" x14ac:dyDescent="0.25">
      <c r="B123" s="349"/>
      <c r="C123" s="150"/>
      <c r="D123" s="4"/>
      <c r="E123" s="373" t="s">
        <v>24</v>
      </c>
      <c r="F123" s="374"/>
      <c r="G123" s="137"/>
      <c r="H123" s="138"/>
      <c r="I123" s="75">
        <f t="shared" si="47"/>
        <v>0</v>
      </c>
      <c r="J123" s="4"/>
      <c r="K123" s="4"/>
      <c r="L123" s="183"/>
      <c r="M123" s="8"/>
      <c r="N123" s="8"/>
      <c r="O123" s="64"/>
      <c r="P123" s="64"/>
      <c r="Q123" s="64"/>
    </row>
    <row r="124" spans="2:17" ht="13.5" thickBot="1" x14ac:dyDescent="0.25">
      <c r="B124" s="349"/>
      <c r="C124" s="150"/>
      <c r="D124" s="4"/>
      <c r="E124" s="373" t="s">
        <v>25</v>
      </c>
      <c r="F124" s="374"/>
      <c r="G124" s="137"/>
      <c r="H124" s="138"/>
      <c r="I124" s="75">
        <f t="shared" si="47"/>
        <v>0</v>
      </c>
      <c r="J124" s="4"/>
      <c r="K124" s="4"/>
      <c r="L124" s="183"/>
      <c r="M124" s="130"/>
      <c r="N124" s="64"/>
      <c r="O124" s="64"/>
      <c r="P124" s="64"/>
      <c r="Q124" s="64"/>
    </row>
    <row r="125" spans="2:17" ht="13.5" thickBot="1" x14ac:dyDescent="0.25">
      <c r="B125" s="349"/>
      <c r="C125" s="150"/>
      <c r="D125" s="4"/>
      <c r="E125" s="375" t="s">
        <v>26</v>
      </c>
      <c r="F125" s="376"/>
      <c r="G125" s="137"/>
      <c r="H125" s="138"/>
      <c r="I125" s="75">
        <f t="shared" si="47"/>
        <v>0</v>
      </c>
      <c r="J125" s="4"/>
      <c r="K125" s="4"/>
      <c r="L125" s="183"/>
      <c r="M125" s="130"/>
      <c r="N125" s="8"/>
      <c r="O125" s="64"/>
      <c r="P125" s="64"/>
      <c r="Q125" s="64"/>
    </row>
    <row r="126" spans="2:17" ht="13.5" thickBot="1" x14ac:dyDescent="0.25">
      <c r="B126" s="350"/>
      <c r="C126" s="201"/>
      <c r="D126" s="10"/>
      <c r="E126" s="377" t="s">
        <v>51</v>
      </c>
      <c r="F126" s="378"/>
      <c r="G126" s="139"/>
      <c r="H126" s="140"/>
      <c r="I126" s="202">
        <f t="shared" si="47"/>
        <v>0</v>
      </c>
      <c r="J126" s="10"/>
      <c r="K126" s="203"/>
      <c r="L126" s="180"/>
      <c r="M126" s="130"/>
      <c r="N126" s="64"/>
      <c r="O126" s="64"/>
      <c r="P126" s="64"/>
      <c r="Q126" s="64"/>
    </row>
    <row r="127" spans="2:17" ht="13.5" thickBot="1" x14ac:dyDescent="0.25">
      <c r="B127" s="131"/>
      <c r="C127" s="73"/>
      <c r="D127" s="8"/>
      <c r="E127" s="224"/>
      <c r="F127" s="224"/>
      <c r="G127" s="225"/>
      <c r="H127" s="226"/>
      <c r="I127" s="170"/>
      <c r="J127" s="227"/>
      <c r="K127" s="228"/>
      <c r="L127" s="228"/>
      <c r="M127" s="130"/>
      <c r="N127" s="8"/>
      <c r="O127" s="8"/>
      <c r="P127" s="8"/>
      <c r="Q127" s="8"/>
    </row>
    <row r="128" spans="2:17" ht="26.25" thickBot="1" x14ac:dyDescent="0.25">
      <c r="B128" s="348">
        <v>7</v>
      </c>
      <c r="C128" s="172" t="s">
        <v>120</v>
      </c>
      <c r="D128" s="152"/>
      <c r="E128" s="173"/>
      <c r="F128" s="173" t="s">
        <v>46</v>
      </c>
      <c r="G128" s="173" t="s">
        <v>47</v>
      </c>
      <c r="H128" s="151" t="s">
        <v>106</v>
      </c>
      <c r="I128" s="173" t="s">
        <v>52</v>
      </c>
      <c r="J128" s="174" t="s">
        <v>42</v>
      </c>
      <c r="K128" s="175" t="s">
        <v>43</v>
      </c>
      <c r="L128" s="176" t="s">
        <v>44</v>
      </c>
      <c r="M128" s="130"/>
      <c r="N128" s="8"/>
      <c r="O128" s="70"/>
      <c r="P128" s="64" t="s">
        <v>198</v>
      </c>
      <c r="Q128" s="64">
        <f>IF(F130="Exempt all taxes",0,(J129*FICA)+(J129*Medicare))</f>
        <v>0</v>
      </c>
    </row>
    <row r="129" spans="2:17" ht="13.5" thickBot="1" x14ac:dyDescent="0.25">
      <c r="B129" s="349"/>
      <c r="C129" s="351"/>
      <c r="D129" s="352"/>
      <c r="E129" s="353"/>
      <c r="F129" s="132"/>
      <c r="G129" s="133"/>
      <c r="H129" s="177">
        <f t="shared" ref="H129" si="48">P136</f>
        <v>1</v>
      </c>
      <c r="I129" s="134"/>
      <c r="J129" s="178">
        <f t="shared" ref="J129" si="49">(SUM(K133:K135))+(SUM(I140:I144))</f>
        <v>0</v>
      </c>
      <c r="K129" s="179">
        <f>IF(J129&gt;=SUTA_Max,((FUTA_Max*FUTA)+(SUTA_Max*I129)+(J129*FICA)+(J129*Medicare)),IF(J129&gt;=FUTA_Max,((FUTA_Max*FUTA)+(J129*I129)+(J129*FICA)+(J129*Medicare)),IF(J129&lt;FUTA_Max,(J129*Total_Tax))))</f>
        <v>0</v>
      </c>
      <c r="L129" s="180">
        <f t="shared" ref="L129" si="50">SUM(J129:K129)</f>
        <v>0</v>
      </c>
      <c r="M129" s="8"/>
      <c r="N129" s="170">
        <f t="shared" ref="N129" si="51">IF(ISNUMBER(L129),L129,0)</f>
        <v>0</v>
      </c>
      <c r="O129" s="64"/>
      <c r="P129" s="64" t="s">
        <v>199</v>
      </c>
      <c r="Q129" s="223">
        <f>IF(J129&gt;=SUTA_Max,((FUTA_Max*FUTA)+(SUTA_Max*I129)+(J129*FICA)+(J129*Medicare)),IF(J129&gt;=FUTA_Max,((FUTA_Max*FUTA)+(J129*I129)+(J129*FICA)+(J129*Medicare)),IF(J129&lt;FUTA_Max,(J129*(Total_Tax+I129)))))</f>
        <v>0</v>
      </c>
    </row>
    <row r="130" spans="2:17" ht="13.5" thickBot="1" x14ac:dyDescent="0.25">
      <c r="B130" s="349"/>
      <c r="C130" s="354" t="s">
        <v>200</v>
      </c>
      <c r="D130" s="355"/>
      <c r="E130" s="356"/>
      <c r="F130" s="357"/>
      <c r="G130" s="358"/>
      <c r="H130" s="181"/>
      <c r="I130" s="170"/>
      <c r="J130" s="30"/>
      <c r="K130" s="182"/>
      <c r="L130" s="183"/>
      <c r="M130" s="87"/>
      <c r="N130" s="64"/>
      <c r="O130" s="64"/>
      <c r="P130" s="64"/>
      <c r="Q130" s="64"/>
    </row>
    <row r="131" spans="2:17" ht="13.5" thickBot="1" x14ac:dyDescent="0.25">
      <c r="B131" s="349"/>
      <c r="C131" s="359"/>
      <c r="D131" s="360"/>
      <c r="E131" s="360"/>
      <c r="F131" s="360"/>
      <c r="G131" s="360"/>
      <c r="H131" s="360"/>
      <c r="I131" s="360"/>
      <c r="J131" s="360"/>
      <c r="K131" s="360"/>
      <c r="L131" s="361"/>
      <c r="M131" s="87"/>
      <c r="N131" s="64"/>
      <c r="O131" s="64"/>
      <c r="P131" s="64"/>
      <c r="Q131" s="64"/>
    </row>
    <row r="132" spans="2:17" ht="27" thickBot="1" x14ac:dyDescent="0.3">
      <c r="B132" s="349"/>
      <c r="C132" s="184" t="s">
        <v>53</v>
      </c>
      <c r="D132" s="63"/>
      <c r="E132" s="362"/>
      <c r="F132" s="363"/>
      <c r="G132" s="185" t="s">
        <v>48</v>
      </c>
      <c r="H132" s="186" t="s">
        <v>40</v>
      </c>
      <c r="I132" s="187" t="s">
        <v>45</v>
      </c>
      <c r="J132" s="187" t="s">
        <v>50</v>
      </c>
      <c r="K132" s="188" t="s">
        <v>41</v>
      </c>
      <c r="L132" s="183"/>
      <c r="M132" s="73"/>
      <c r="N132" s="64"/>
      <c r="O132" s="64"/>
      <c r="P132" s="64"/>
      <c r="Q132" s="64"/>
    </row>
    <row r="133" spans="2:17" ht="30.75" customHeight="1" thickBot="1" x14ac:dyDescent="0.25">
      <c r="B133" s="349"/>
      <c r="C133" s="25"/>
      <c r="D133" s="4"/>
      <c r="E133" s="364" t="s">
        <v>202</v>
      </c>
      <c r="F133" s="365"/>
      <c r="G133" s="74"/>
      <c r="H133" s="204"/>
      <c r="I133" s="189">
        <f t="shared" ref="I133" si="52">H129</f>
        <v>1</v>
      </c>
      <c r="J133" s="190"/>
      <c r="K133" s="191">
        <f t="shared" ref="K133" si="53">G133*H133*I133</f>
        <v>0</v>
      </c>
      <c r="L133" s="183"/>
      <c r="M133" s="130"/>
      <c r="N133" s="64" t="str">
        <f>IF(G133='Authorized Units &amp; Budget'!D116,"True","False")</f>
        <v>True</v>
      </c>
      <c r="O133" s="64"/>
      <c r="P133" s="64"/>
      <c r="Q133" s="64"/>
    </row>
    <row r="134" spans="2:17" ht="30.75" customHeight="1" thickBot="1" x14ac:dyDescent="0.25">
      <c r="B134" s="349"/>
      <c r="C134" s="231"/>
      <c r="D134" s="232"/>
      <c r="E134" s="346" t="s">
        <v>203</v>
      </c>
      <c r="F134" s="347"/>
      <c r="G134" s="74"/>
      <c r="H134" s="204"/>
      <c r="I134" s="235">
        <f>H129</f>
        <v>1</v>
      </c>
      <c r="J134" s="236"/>
      <c r="K134" s="191">
        <f>G134*H134*I134</f>
        <v>0</v>
      </c>
      <c r="L134" s="183"/>
      <c r="M134" s="130"/>
      <c r="N134" s="64"/>
      <c r="O134" s="64"/>
      <c r="P134" s="64"/>
      <c r="Q134" s="64"/>
    </row>
    <row r="135" spans="2:17" ht="13.5" thickBot="1" x14ac:dyDescent="0.25">
      <c r="B135" s="349"/>
      <c r="C135" s="25"/>
      <c r="D135" s="4"/>
      <c r="E135" s="366" t="s">
        <v>23</v>
      </c>
      <c r="F135" s="367"/>
      <c r="G135" s="74"/>
      <c r="H135" s="206"/>
      <c r="I135" s="192">
        <f t="shared" ref="I135" si="54">H129</f>
        <v>1</v>
      </c>
      <c r="J135" s="193">
        <f t="shared" ref="J135" si="55">H133*1.5</f>
        <v>0</v>
      </c>
      <c r="K135" s="194">
        <f t="shared" ref="K135" si="56">G135*I135*J135</f>
        <v>0</v>
      </c>
      <c r="L135" s="183"/>
      <c r="M135" s="130"/>
      <c r="N135" s="64"/>
      <c r="O135" s="64"/>
      <c r="P135" s="64"/>
      <c r="Q135" s="64"/>
    </row>
    <row r="136" spans="2:17" x14ac:dyDescent="0.2">
      <c r="B136" s="349"/>
      <c r="C136" s="25"/>
      <c r="D136" s="368" t="s">
        <v>122</v>
      </c>
      <c r="E136" s="368"/>
      <c r="F136" s="368"/>
      <c r="G136" s="368"/>
      <c r="H136" s="368"/>
      <c r="I136" s="368"/>
      <c r="J136" s="368"/>
      <c r="K136" s="368"/>
      <c r="L136" s="195"/>
      <c r="M136" s="130"/>
      <c r="N136" s="64"/>
      <c r="O136" s="64">
        <f t="shared" ref="O136" si="57">(G129-F129)+1</f>
        <v>1</v>
      </c>
      <c r="P136" s="64">
        <f t="shared" ref="P136" si="58">IF(OR(O136=366,O136=365),52,(ROUNDUP(O136/7,0)))</f>
        <v>1</v>
      </c>
      <c r="Q136" s="64"/>
    </row>
    <row r="137" spans="2:17" x14ac:dyDescent="0.2">
      <c r="B137" s="349"/>
      <c r="C137" s="196"/>
      <c r="D137" s="368"/>
      <c r="E137" s="368"/>
      <c r="F137" s="368"/>
      <c r="G137" s="368"/>
      <c r="H137" s="368"/>
      <c r="I137" s="368"/>
      <c r="J137" s="368"/>
      <c r="K137" s="368"/>
      <c r="L137" s="195"/>
      <c r="M137" s="130"/>
      <c r="N137" s="8"/>
      <c r="O137" s="64"/>
      <c r="P137" s="64"/>
      <c r="Q137" s="64"/>
    </row>
    <row r="138" spans="2:17" ht="13.5" thickBot="1" x14ac:dyDescent="0.25">
      <c r="B138" s="349"/>
      <c r="C138" s="150"/>
      <c r="D138" s="5"/>
      <c r="E138" s="5"/>
      <c r="F138" s="5"/>
      <c r="G138" s="5"/>
      <c r="H138" s="5"/>
      <c r="I138" s="5"/>
      <c r="J138" s="5"/>
      <c r="K138" s="5"/>
      <c r="L138" s="197"/>
      <c r="M138" s="130"/>
      <c r="N138" s="8"/>
      <c r="O138" s="64"/>
      <c r="P138" s="64"/>
      <c r="Q138" s="64"/>
    </row>
    <row r="139" spans="2:17" ht="27" thickBot="1" x14ac:dyDescent="0.3">
      <c r="B139" s="349"/>
      <c r="C139" s="184" t="s">
        <v>54</v>
      </c>
      <c r="D139" s="63"/>
      <c r="E139" s="369"/>
      <c r="F139" s="370"/>
      <c r="G139" s="198" t="s">
        <v>49</v>
      </c>
      <c r="H139" s="199" t="s">
        <v>55</v>
      </c>
      <c r="I139" s="200" t="s">
        <v>41</v>
      </c>
      <c r="J139" s="4"/>
      <c r="K139" s="4"/>
      <c r="L139" s="183"/>
      <c r="M139" s="123"/>
      <c r="N139" s="71"/>
      <c r="O139" s="71"/>
      <c r="P139" s="71"/>
      <c r="Q139" s="64"/>
    </row>
    <row r="140" spans="2:17" ht="13.5" thickBot="1" x14ac:dyDescent="0.25">
      <c r="B140" s="349"/>
      <c r="C140" s="150"/>
      <c r="D140" s="4"/>
      <c r="E140" s="371" t="s">
        <v>27</v>
      </c>
      <c r="F140" s="372"/>
      <c r="G140" s="135"/>
      <c r="H140" s="136"/>
      <c r="I140" s="75">
        <f t="shared" ref="I140:I144" si="59">G140*H140</f>
        <v>0</v>
      </c>
      <c r="J140" s="4"/>
      <c r="K140" s="4"/>
      <c r="L140" s="183"/>
      <c r="M140" s="130"/>
      <c r="N140" s="8"/>
      <c r="O140" s="70"/>
      <c r="P140" s="64"/>
      <c r="Q140" s="64"/>
    </row>
    <row r="141" spans="2:17" ht="13.5" thickBot="1" x14ac:dyDescent="0.25">
      <c r="B141" s="349"/>
      <c r="C141" s="150"/>
      <c r="D141" s="4"/>
      <c r="E141" s="373" t="s">
        <v>24</v>
      </c>
      <c r="F141" s="374"/>
      <c r="G141" s="137"/>
      <c r="H141" s="138"/>
      <c r="I141" s="75">
        <f t="shared" si="59"/>
        <v>0</v>
      </c>
      <c r="J141" s="4"/>
      <c r="K141" s="4"/>
      <c r="L141" s="183"/>
      <c r="M141" s="8"/>
      <c r="N141" s="8"/>
      <c r="O141" s="64"/>
      <c r="P141" s="64"/>
      <c r="Q141" s="64"/>
    </row>
    <row r="142" spans="2:17" ht="13.5" thickBot="1" x14ac:dyDescent="0.25">
      <c r="B142" s="349"/>
      <c r="C142" s="150"/>
      <c r="D142" s="4"/>
      <c r="E142" s="373" t="s">
        <v>25</v>
      </c>
      <c r="F142" s="374"/>
      <c r="G142" s="137"/>
      <c r="H142" s="138"/>
      <c r="I142" s="75">
        <f t="shared" si="59"/>
        <v>0</v>
      </c>
      <c r="J142" s="4"/>
      <c r="K142" s="4"/>
      <c r="L142" s="183"/>
      <c r="M142" s="130"/>
      <c r="N142" s="64"/>
      <c r="O142" s="64"/>
      <c r="P142" s="64"/>
      <c r="Q142" s="64"/>
    </row>
    <row r="143" spans="2:17" ht="13.5" thickBot="1" x14ac:dyDescent="0.25">
      <c r="B143" s="349"/>
      <c r="C143" s="150"/>
      <c r="D143" s="4"/>
      <c r="E143" s="375" t="s">
        <v>26</v>
      </c>
      <c r="F143" s="376"/>
      <c r="G143" s="137"/>
      <c r="H143" s="138"/>
      <c r="I143" s="75">
        <f t="shared" si="59"/>
        <v>0</v>
      </c>
      <c r="J143" s="4"/>
      <c r="K143" s="4"/>
      <c r="L143" s="183"/>
      <c r="M143" s="130"/>
      <c r="N143" s="8"/>
      <c r="O143" s="64"/>
      <c r="P143" s="64"/>
      <c r="Q143" s="64"/>
    </row>
    <row r="144" spans="2:17" ht="13.5" thickBot="1" x14ac:dyDescent="0.25">
      <c r="B144" s="350"/>
      <c r="C144" s="201"/>
      <c r="D144" s="10"/>
      <c r="E144" s="377" t="s">
        <v>51</v>
      </c>
      <c r="F144" s="378"/>
      <c r="G144" s="139"/>
      <c r="H144" s="140"/>
      <c r="I144" s="202">
        <f t="shared" si="59"/>
        <v>0</v>
      </c>
      <c r="J144" s="10"/>
      <c r="K144" s="203"/>
      <c r="L144" s="180"/>
      <c r="M144" s="130"/>
      <c r="N144" s="64"/>
      <c r="O144" s="64"/>
      <c r="P144" s="64"/>
      <c r="Q144" s="64"/>
    </row>
    <row r="145" spans="2:17" ht="13.5" thickBot="1" x14ac:dyDescent="0.25">
      <c r="B145" s="131"/>
      <c r="C145" s="73"/>
      <c r="D145" s="8"/>
      <c r="E145" s="224"/>
      <c r="F145" s="224"/>
      <c r="G145" s="225"/>
      <c r="H145" s="226"/>
      <c r="I145" s="170"/>
      <c r="J145" s="227"/>
      <c r="K145" s="228"/>
      <c r="L145" s="228"/>
      <c r="M145" s="130"/>
      <c r="N145" s="8"/>
      <c r="O145" s="8"/>
      <c r="P145" s="8"/>
      <c r="Q145" s="8"/>
    </row>
    <row r="146" spans="2:17" ht="26.25" thickBot="1" x14ac:dyDescent="0.25">
      <c r="B146" s="348">
        <v>8</v>
      </c>
      <c r="C146" s="172" t="s">
        <v>120</v>
      </c>
      <c r="D146" s="152"/>
      <c r="E146" s="173"/>
      <c r="F146" s="173" t="s">
        <v>46</v>
      </c>
      <c r="G146" s="173" t="s">
        <v>47</v>
      </c>
      <c r="H146" s="151" t="s">
        <v>106</v>
      </c>
      <c r="I146" s="173" t="s">
        <v>52</v>
      </c>
      <c r="J146" s="174" t="s">
        <v>42</v>
      </c>
      <c r="K146" s="175" t="s">
        <v>43</v>
      </c>
      <c r="L146" s="176" t="s">
        <v>44</v>
      </c>
      <c r="M146" s="130"/>
      <c r="N146" s="8"/>
      <c r="O146" s="70"/>
      <c r="P146" s="64" t="s">
        <v>198</v>
      </c>
      <c r="Q146" s="64">
        <f>IF(F148="Exempt all taxes",0,(J147*FICA)+(J147*Medicare))</f>
        <v>0</v>
      </c>
    </row>
    <row r="147" spans="2:17" ht="13.5" thickBot="1" x14ac:dyDescent="0.25">
      <c r="B147" s="349"/>
      <c r="C147" s="351"/>
      <c r="D147" s="352"/>
      <c r="E147" s="353"/>
      <c r="F147" s="132"/>
      <c r="G147" s="133"/>
      <c r="H147" s="177">
        <f t="shared" ref="H147" si="60">P154</f>
        <v>1</v>
      </c>
      <c r="I147" s="134"/>
      <c r="J147" s="178">
        <f>(SUM(K151:K153))+(SUM(I158:I162))</f>
        <v>0</v>
      </c>
      <c r="K147" s="179">
        <f>IF(J147&gt;=SUTA_Max,((FUTA_Max*FUTA)+(SUTA_Max*I147)+(J147*FICA)+(J147*Medicare)),IF(J147&gt;=FUTA_Max,((FUTA_Max*FUTA)+(J147*I147)+(J147*FICA)+(J147*Medicare)),IF(J147&lt;FUTA_Max,(J147*Total_Tax))))</f>
        <v>0</v>
      </c>
      <c r="L147" s="180">
        <f t="shared" ref="L147" si="61">SUM(J147:K147)</f>
        <v>0</v>
      </c>
      <c r="M147" s="8"/>
      <c r="N147" s="170">
        <f t="shared" ref="N147" si="62">IF(ISNUMBER(L147),L147,0)</f>
        <v>0</v>
      </c>
      <c r="O147" s="64"/>
      <c r="P147" s="64" t="s">
        <v>199</v>
      </c>
      <c r="Q147" s="223">
        <f>IF(J147&gt;=SUTA_Max,((FUTA_Max*FUTA)+(SUTA_Max*I147)+(J147*FICA)+(J147*Medicare)),IF(J147&gt;=FUTA_Max,((FUTA_Max*FUTA)+(J147*I147)+(J147*FICA)+(J147*Medicare)),IF(J147&lt;FUTA_Max,(J147*(Total_Tax+I147)))))</f>
        <v>0</v>
      </c>
    </row>
    <row r="148" spans="2:17" ht="13.5" thickBot="1" x14ac:dyDescent="0.25">
      <c r="B148" s="349"/>
      <c r="C148" s="354" t="s">
        <v>200</v>
      </c>
      <c r="D148" s="355"/>
      <c r="E148" s="356"/>
      <c r="F148" s="357"/>
      <c r="G148" s="358"/>
      <c r="H148" s="181"/>
      <c r="I148" s="170"/>
      <c r="J148" s="30"/>
      <c r="K148" s="182"/>
      <c r="L148" s="183"/>
      <c r="M148" s="87"/>
      <c r="N148" s="64"/>
      <c r="O148" s="64"/>
      <c r="P148" s="64"/>
      <c r="Q148" s="64"/>
    </row>
    <row r="149" spans="2:17" ht="13.5" thickBot="1" x14ac:dyDescent="0.25">
      <c r="B149" s="349"/>
      <c r="C149" s="359"/>
      <c r="D149" s="360"/>
      <c r="E149" s="360"/>
      <c r="F149" s="360"/>
      <c r="G149" s="360"/>
      <c r="H149" s="360"/>
      <c r="I149" s="360"/>
      <c r="J149" s="360"/>
      <c r="K149" s="360"/>
      <c r="L149" s="361"/>
      <c r="M149" s="87"/>
      <c r="N149" s="64"/>
      <c r="O149" s="64"/>
      <c r="P149" s="64"/>
      <c r="Q149" s="64"/>
    </row>
    <row r="150" spans="2:17" ht="27" thickBot="1" x14ac:dyDescent="0.3">
      <c r="B150" s="349"/>
      <c r="C150" s="184" t="s">
        <v>53</v>
      </c>
      <c r="D150" s="63"/>
      <c r="E150" s="362"/>
      <c r="F150" s="363"/>
      <c r="G150" s="185" t="s">
        <v>48</v>
      </c>
      <c r="H150" s="186" t="s">
        <v>40</v>
      </c>
      <c r="I150" s="187" t="s">
        <v>45</v>
      </c>
      <c r="J150" s="187" t="s">
        <v>50</v>
      </c>
      <c r="K150" s="188" t="s">
        <v>41</v>
      </c>
      <c r="L150" s="183"/>
      <c r="M150" s="73"/>
      <c r="N150" s="64"/>
      <c r="O150" s="64"/>
      <c r="P150" s="64"/>
      <c r="Q150" s="64"/>
    </row>
    <row r="151" spans="2:17" ht="29.25" customHeight="1" thickBot="1" x14ac:dyDescent="0.25">
      <c r="B151" s="349"/>
      <c r="C151" s="25"/>
      <c r="D151" s="4"/>
      <c r="E151" s="364" t="s">
        <v>202</v>
      </c>
      <c r="F151" s="365"/>
      <c r="G151" s="74"/>
      <c r="H151" s="204"/>
      <c r="I151" s="189">
        <f t="shared" ref="I151" si="63">H147</f>
        <v>1</v>
      </c>
      <c r="J151" s="190"/>
      <c r="K151" s="191">
        <f t="shared" ref="K151" si="64">G151*H151*I151</f>
        <v>0</v>
      </c>
      <c r="L151" s="183"/>
      <c r="M151" s="130"/>
      <c r="N151" s="64" t="str">
        <f>IF(G151='Authorized Units &amp; Budget'!D133,"True","False")</f>
        <v>True</v>
      </c>
      <c r="O151" s="64"/>
      <c r="P151" s="64"/>
      <c r="Q151" s="64"/>
    </row>
    <row r="152" spans="2:17" ht="29.25" customHeight="1" thickBot="1" x14ac:dyDescent="0.25">
      <c r="B152" s="349"/>
      <c r="C152" s="231"/>
      <c r="D152" s="232"/>
      <c r="E152" s="346" t="s">
        <v>203</v>
      </c>
      <c r="F152" s="347"/>
      <c r="G152" s="74"/>
      <c r="H152" s="204"/>
      <c r="I152" s="235">
        <f>H147</f>
        <v>1</v>
      </c>
      <c r="J152" s="236"/>
      <c r="K152" s="191">
        <f>G152*H152*I152</f>
        <v>0</v>
      </c>
      <c r="L152" s="183"/>
      <c r="M152" s="130"/>
      <c r="N152" s="64"/>
      <c r="O152" s="64"/>
      <c r="P152" s="64"/>
      <c r="Q152" s="64"/>
    </row>
    <row r="153" spans="2:17" ht="13.5" thickBot="1" x14ac:dyDescent="0.25">
      <c r="B153" s="349"/>
      <c r="C153" s="25"/>
      <c r="D153" s="4"/>
      <c r="E153" s="366" t="s">
        <v>23</v>
      </c>
      <c r="F153" s="367"/>
      <c r="G153" s="74"/>
      <c r="H153" s="206"/>
      <c r="I153" s="192">
        <f>H147</f>
        <v>1</v>
      </c>
      <c r="J153" s="193">
        <f>H151*1.5</f>
        <v>0</v>
      </c>
      <c r="K153" s="194">
        <f t="shared" ref="K153" si="65">G153*I153*J153</f>
        <v>0</v>
      </c>
      <c r="L153" s="183"/>
      <c r="M153" s="130"/>
      <c r="N153" s="64"/>
      <c r="O153" s="64"/>
      <c r="P153" s="64"/>
      <c r="Q153" s="64"/>
    </row>
    <row r="154" spans="2:17" x14ac:dyDescent="0.2">
      <c r="B154" s="349"/>
      <c r="C154" s="25"/>
      <c r="D154" s="368" t="s">
        <v>122</v>
      </c>
      <c r="E154" s="368"/>
      <c r="F154" s="368"/>
      <c r="G154" s="368"/>
      <c r="H154" s="368"/>
      <c r="I154" s="368"/>
      <c r="J154" s="368"/>
      <c r="K154" s="368"/>
      <c r="L154" s="195"/>
      <c r="M154" s="130"/>
      <c r="N154" s="64"/>
      <c r="O154" s="64">
        <f>(G147-F147)+1</f>
        <v>1</v>
      </c>
      <c r="P154" s="64">
        <f t="shared" ref="P154" si="66">IF(OR(O154=366,O154=365),52,(ROUNDUP(O154/7,0)))</f>
        <v>1</v>
      </c>
      <c r="Q154" s="64"/>
    </row>
    <row r="155" spans="2:17" x14ac:dyDescent="0.2">
      <c r="B155" s="349"/>
      <c r="C155" s="196"/>
      <c r="D155" s="368"/>
      <c r="E155" s="368"/>
      <c r="F155" s="368"/>
      <c r="G155" s="368"/>
      <c r="H155" s="368"/>
      <c r="I155" s="368"/>
      <c r="J155" s="368"/>
      <c r="K155" s="368"/>
      <c r="L155" s="195"/>
      <c r="M155" s="130"/>
      <c r="N155" s="8"/>
      <c r="O155" s="64"/>
      <c r="P155" s="64"/>
      <c r="Q155" s="64"/>
    </row>
    <row r="156" spans="2:17" ht="13.5" thickBot="1" x14ac:dyDescent="0.25">
      <c r="B156" s="349"/>
      <c r="C156" s="150"/>
      <c r="D156" s="5"/>
      <c r="E156" s="5"/>
      <c r="F156" s="5"/>
      <c r="G156" s="5"/>
      <c r="H156" s="5"/>
      <c r="I156" s="5"/>
      <c r="J156" s="5"/>
      <c r="K156" s="5"/>
      <c r="L156" s="197"/>
      <c r="M156" s="130"/>
      <c r="N156" s="8"/>
      <c r="O156" s="64"/>
      <c r="P156" s="64"/>
      <c r="Q156" s="64"/>
    </row>
    <row r="157" spans="2:17" ht="27" thickBot="1" x14ac:dyDescent="0.3">
      <c r="B157" s="349"/>
      <c r="C157" s="184" t="s">
        <v>54</v>
      </c>
      <c r="D157" s="63"/>
      <c r="E157" s="369"/>
      <c r="F157" s="370"/>
      <c r="G157" s="198" t="s">
        <v>49</v>
      </c>
      <c r="H157" s="199" t="s">
        <v>55</v>
      </c>
      <c r="I157" s="200" t="s">
        <v>41</v>
      </c>
      <c r="J157" s="4"/>
      <c r="K157" s="4"/>
      <c r="L157" s="183"/>
      <c r="M157" s="123"/>
      <c r="N157" s="71"/>
      <c r="O157" s="71"/>
      <c r="P157" s="71"/>
      <c r="Q157" s="64"/>
    </row>
    <row r="158" spans="2:17" ht="13.5" thickBot="1" x14ac:dyDescent="0.25">
      <c r="B158" s="349"/>
      <c r="C158" s="150"/>
      <c r="D158" s="4"/>
      <c r="E158" s="371" t="s">
        <v>27</v>
      </c>
      <c r="F158" s="372"/>
      <c r="G158" s="135"/>
      <c r="H158" s="136"/>
      <c r="I158" s="75">
        <f t="shared" ref="I158:I162" si="67">G158*H158</f>
        <v>0</v>
      </c>
      <c r="J158" s="4"/>
      <c r="K158" s="4"/>
      <c r="L158" s="183"/>
      <c r="M158" s="130"/>
      <c r="N158" s="8"/>
      <c r="O158" s="70"/>
      <c r="P158" s="64"/>
      <c r="Q158" s="64"/>
    </row>
    <row r="159" spans="2:17" ht="13.5" thickBot="1" x14ac:dyDescent="0.25">
      <c r="B159" s="349"/>
      <c r="C159" s="150"/>
      <c r="D159" s="4"/>
      <c r="E159" s="373" t="s">
        <v>24</v>
      </c>
      <c r="F159" s="374"/>
      <c r="G159" s="137"/>
      <c r="H159" s="138"/>
      <c r="I159" s="75">
        <f t="shared" si="67"/>
        <v>0</v>
      </c>
      <c r="J159" s="4"/>
      <c r="K159" s="4"/>
      <c r="L159" s="183"/>
      <c r="M159" s="8"/>
      <c r="N159" s="8"/>
      <c r="O159" s="64"/>
      <c r="P159" s="64"/>
      <c r="Q159" s="64"/>
    </row>
    <row r="160" spans="2:17" ht="13.5" thickBot="1" x14ac:dyDescent="0.25">
      <c r="B160" s="349"/>
      <c r="C160" s="150"/>
      <c r="D160" s="4"/>
      <c r="E160" s="373" t="s">
        <v>25</v>
      </c>
      <c r="F160" s="374"/>
      <c r="G160" s="137"/>
      <c r="H160" s="138"/>
      <c r="I160" s="75">
        <f t="shared" si="67"/>
        <v>0</v>
      </c>
      <c r="J160" s="4"/>
      <c r="K160" s="4"/>
      <c r="L160" s="183"/>
      <c r="M160" s="130"/>
      <c r="N160" s="64"/>
      <c r="O160" s="64"/>
      <c r="P160" s="64"/>
      <c r="Q160" s="64"/>
    </row>
    <row r="161" spans="2:17" ht="13.5" thickBot="1" x14ac:dyDescent="0.25">
      <c r="B161" s="349"/>
      <c r="C161" s="150"/>
      <c r="D161" s="4"/>
      <c r="E161" s="375" t="s">
        <v>26</v>
      </c>
      <c r="F161" s="376"/>
      <c r="G161" s="137"/>
      <c r="H161" s="138"/>
      <c r="I161" s="75">
        <f t="shared" si="67"/>
        <v>0</v>
      </c>
      <c r="J161" s="4"/>
      <c r="K161" s="4"/>
      <c r="L161" s="183"/>
      <c r="M161" s="130"/>
      <c r="N161" s="8"/>
      <c r="O161" s="64"/>
      <c r="P161" s="64"/>
      <c r="Q161" s="64"/>
    </row>
    <row r="162" spans="2:17" ht="13.5" thickBot="1" x14ac:dyDescent="0.25">
      <c r="B162" s="350"/>
      <c r="C162" s="201"/>
      <c r="D162" s="10"/>
      <c r="E162" s="377" t="s">
        <v>51</v>
      </c>
      <c r="F162" s="378"/>
      <c r="G162" s="139"/>
      <c r="H162" s="140"/>
      <c r="I162" s="202">
        <f t="shared" si="67"/>
        <v>0</v>
      </c>
      <c r="J162" s="10"/>
      <c r="K162" s="203"/>
      <c r="L162" s="180"/>
      <c r="M162" s="130"/>
      <c r="N162" s="64"/>
      <c r="O162" s="64"/>
      <c r="P162" s="64"/>
      <c r="Q162" s="64"/>
    </row>
    <row r="163" spans="2:17" ht="13.5" thickBot="1" x14ac:dyDescent="0.25">
      <c r="B163" s="131"/>
      <c r="C163" s="73"/>
      <c r="D163" s="8"/>
      <c r="E163" s="224"/>
      <c r="F163" s="224"/>
      <c r="G163" s="225"/>
      <c r="H163" s="226"/>
      <c r="I163" s="170"/>
      <c r="J163" s="227"/>
      <c r="K163" s="228"/>
      <c r="L163" s="228"/>
      <c r="M163" s="130"/>
      <c r="N163" s="8"/>
      <c r="O163" s="8"/>
      <c r="P163" s="8"/>
      <c r="Q163" s="8"/>
    </row>
    <row r="164" spans="2:17" ht="26.25" thickBot="1" x14ac:dyDescent="0.25">
      <c r="B164" s="348">
        <v>9</v>
      </c>
      <c r="C164" s="172" t="s">
        <v>120</v>
      </c>
      <c r="D164" s="152"/>
      <c r="E164" s="173"/>
      <c r="F164" s="173" t="s">
        <v>46</v>
      </c>
      <c r="G164" s="173" t="s">
        <v>47</v>
      </c>
      <c r="H164" s="151" t="s">
        <v>106</v>
      </c>
      <c r="I164" s="173" t="s">
        <v>52</v>
      </c>
      <c r="J164" s="174" t="s">
        <v>42</v>
      </c>
      <c r="K164" s="175" t="s">
        <v>43</v>
      </c>
      <c r="L164" s="176" t="s">
        <v>44</v>
      </c>
      <c r="M164" s="130"/>
      <c r="N164" s="8"/>
      <c r="O164" s="70"/>
      <c r="P164" s="64" t="s">
        <v>198</v>
      </c>
      <c r="Q164" s="64">
        <f>IF(F166="Exempt all taxes",0,(J165*FICA)+(J165*Medicare))</f>
        <v>0</v>
      </c>
    </row>
    <row r="165" spans="2:17" ht="13.5" thickBot="1" x14ac:dyDescent="0.25">
      <c r="B165" s="349"/>
      <c r="C165" s="351"/>
      <c r="D165" s="352"/>
      <c r="E165" s="353"/>
      <c r="F165" s="132"/>
      <c r="G165" s="133"/>
      <c r="H165" s="177">
        <f t="shared" ref="H165" si="68">P172</f>
        <v>1</v>
      </c>
      <c r="I165" s="134"/>
      <c r="J165" s="178">
        <f t="shared" ref="J165" si="69">(SUM(K169:K171))+(SUM(I176:I180))</f>
        <v>0</v>
      </c>
      <c r="K165" s="179">
        <f>IF(J165&gt;=SUTA_Max,((FUTA_Max*FUTA)+(SUTA_Max*I165)+(J165*FICA)+(J165*Medicare)),IF(J165&gt;=FUTA_Max,((FUTA_Max*FUTA)+(J165*I165)+(J165*FICA)+(J165*Medicare)),IF(J165&lt;FUTA_Max,(J165*Total_Tax))))</f>
        <v>0</v>
      </c>
      <c r="L165" s="180">
        <f t="shared" ref="L165" si="70">SUM(J165:K165)</f>
        <v>0</v>
      </c>
      <c r="M165" s="8"/>
      <c r="N165" s="170">
        <f t="shared" ref="N165" si="71">IF(ISNUMBER(L165),L165,0)</f>
        <v>0</v>
      </c>
      <c r="O165" s="64"/>
      <c r="P165" s="64" t="s">
        <v>199</v>
      </c>
      <c r="Q165" s="223">
        <f>IF(J165&gt;=SUTA_Max,((FUTA_Max*FUTA)+(SUTA_Max*I165)+(J165*FICA)+(J165*Medicare)),IF(J165&gt;=FUTA_Max,((FUTA_Max*FUTA)+(J165*I165)+(J165*FICA)+(J165*Medicare)),IF(J165&lt;FUTA_Max,(J165*(Total_Tax+I165)))))</f>
        <v>0</v>
      </c>
    </row>
    <row r="166" spans="2:17" ht="13.5" thickBot="1" x14ac:dyDescent="0.25">
      <c r="B166" s="349"/>
      <c r="C166" s="354" t="s">
        <v>200</v>
      </c>
      <c r="D166" s="355"/>
      <c r="E166" s="356"/>
      <c r="F166" s="357"/>
      <c r="G166" s="358"/>
      <c r="H166" s="181"/>
      <c r="I166" s="170"/>
      <c r="J166" s="30"/>
      <c r="K166" s="182"/>
      <c r="L166" s="183"/>
      <c r="M166" s="87"/>
      <c r="N166" s="64"/>
      <c r="O166" s="64"/>
      <c r="P166" s="64"/>
      <c r="Q166" s="64"/>
    </row>
    <row r="167" spans="2:17" ht="13.5" thickBot="1" x14ac:dyDescent="0.25">
      <c r="B167" s="349"/>
      <c r="C167" s="359"/>
      <c r="D167" s="360"/>
      <c r="E167" s="360"/>
      <c r="F167" s="360"/>
      <c r="G167" s="360"/>
      <c r="H167" s="360"/>
      <c r="I167" s="360"/>
      <c r="J167" s="360"/>
      <c r="K167" s="360"/>
      <c r="L167" s="361"/>
      <c r="M167" s="87"/>
      <c r="N167" s="64"/>
      <c r="O167" s="64"/>
      <c r="P167" s="64"/>
      <c r="Q167" s="64"/>
    </row>
    <row r="168" spans="2:17" ht="27" thickBot="1" x14ac:dyDescent="0.3">
      <c r="B168" s="349"/>
      <c r="C168" s="184" t="s">
        <v>53</v>
      </c>
      <c r="D168" s="63"/>
      <c r="E168" s="362"/>
      <c r="F168" s="363"/>
      <c r="G168" s="185" t="s">
        <v>48</v>
      </c>
      <c r="H168" s="186" t="s">
        <v>40</v>
      </c>
      <c r="I168" s="187" t="s">
        <v>45</v>
      </c>
      <c r="J168" s="187" t="s">
        <v>50</v>
      </c>
      <c r="K168" s="188" t="s">
        <v>41</v>
      </c>
      <c r="L168" s="183"/>
      <c r="M168" s="73"/>
      <c r="N168" s="64"/>
      <c r="O168" s="64"/>
      <c r="P168" s="64"/>
      <c r="Q168" s="64"/>
    </row>
    <row r="169" spans="2:17" ht="33.75" customHeight="1" thickBot="1" x14ac:dyDescent="0.25">
      <c r="B169" s="349"/>
      <c r="C169" s="25"/>
      <c r="D169" s="4"/>
      <c r="E169" s="364" t="s">
        <v>202</v>
      </c>
      <c r="F169" s="365"/>
      <c r="G169" s="74"/>
      <c r="H169" s="204"/>
      <c r="I169" s="189">
        <f t="shared" ref="I169" si="72">H165</f>
        <v>1</v>
      </c>
      <c r="J169" s="190"/>
      <c r="K169" s="191">
        <f t="shared" ref="K169" si="73">G169*H169*I169</f>
        <v>0</v>
      </c>
      <c r="L169" s="183"/>
      <c r="M169" s="130"/>
      <c r="N169" s="64" t="str">
        <f>IF(G169='Authorized Units &amp; Budget'!D150,"True","False")</f>
        <v>True</v>
      </c>
      <c r="O169" s="64"/>
      <c r="P169" s="64"/>
      <c r="Q169" s="64"/>
    </row>
    <row r="170" spans="2:17" ht="33.75" customHeight="1" thickBot="1" x14ac:dyDescent="0.25">
      <c r="B170" s="349"/>
      <c r="C170" s="231"/>
      <c r="D170" s="232"/>
      <c r="E170" s="346" t="s">
        <v>203</v>
      </c>
      <c r="F170" s="347"/>
      <c r="G170" s="74"/>
      <c r="H170" s="204"/>
      <c r="I170" s="235">
        <f>H165</f>
        <v>1</v>
      </c>
      <c r="J170" s="236"/>
      <c r="K170" s="191">
        <f>G170*H170*I170</f>
        <v>0</v>
      </c>
      <c r="L170" s="183"/>
      <c r="M170" s="130"/>
      <c r="N170" s="64"/>
      <c r="O170" s="64"/>
      <c r="P170" s="64"/>
      <c r="Q170" s="64"/>
    </row>
    <row r="171" spans="2:17" ht="13.5" thickBot="1" x14ac:dyDescent="0.25">
      <c r="B171" s="349"/>
      <c r="C171" s="25"/>
      <c r="D171" s="4"/>
      <c r="E171" s="366" t="s">
        <v>23</v>
      </c>
      <c r="F171" s="367"/>
      <c r="G171" s="74"/>
      <c r="H171" s="206"/>
      <c r="I171" s="192">
        <f t="shared" ref="I171" si="74">H165</f>
        <v>1</v>
      </c>
      <c r="J171" s="193">
        <f t="shared" ref="J171" si="75">H169*1.5</f>
        <v>0</v>
      </c>
      <c r="K171" s="194">
        <f t="shared" ref="K171" si="76">G171*I171*J171</f>
        <v>0</v>
      </c>
      <c r="L171" s="183"/>
      <c r="M171" s="130"/>
      <c r="N171" s="64"/>
      <c r="O171" s="64"/>
      <c r="P171" s="64"/>
      <c r="Q171" s="64"/>
    </row>
    <row r="172" spans="2:17" x14ac:dyDescent="0.2">
      <c r="B172" s="349"/>
      <c r="C172" s="25"/>
      <c r="D172" s="368" t="s">
        <v>122</v>
      </c>
      <c r="E172" s="368"/>
      <c r="F172" s="368"/>
      <c r="G172" s="368"/>
      <c r="H172" s="368"/>
      <c r="I172" s="368"/>
      <c r="J172" s="368"/>
      <c r="K172" s="368"/>
      <c r="L172" s="195"/>
      <c r="M172" s="130"/>
      <c r="N172" s="64"/>
      <c r="O172" s="64">
        <f t="shared" ref="O172" si="77">(G165-F165)+1</f>
        <v>1</v>
      </c>
      <c r="P172" s="64">
        <f t="shared" ref="P172" si="78">IF(OR(O172=366,O172=365),52,(ROUNDUP(O172/7,0)))</f>
        <v>1</v>
      </c>
      <c r="Q172" s="64"/>
    </row>
    <row r="173" spans="2:17" x14ac:dyDescent="0.2">
      <c r="B173" s="349"/>
      <c r="C173" s="196"/>
      <c r="D173" s="368"/>
      <c r="E173" s="368"/>
      <c r="F173" s="368"/>
      <c r="G173" s="368"/>
      <c r="H173" s="368"/>
      <c r="I173" s="368"/>
      <c r="J173" s="368"/>
      <c r="K173" s="368"/>
      <c r="L173" s="195"/>
      <c r="M173" s="130"/>
      <c r="N173" s="8"/>
      <c r="O173" s="64"/>
      <c r="P173" s="64"/>
      <c r="Q173" s="64"/>
    </row>
    <row r="174" spans="2:17" ht="13.5" thickBot="1" x14ac:dyDescent="0.25">
      <c r="B174" s="349"/>
      <c r="C174" s="150"/>
      <c r="D174" s="5"/>
      <c r="E174" s="5"/>
      <c r="F174" s="5"/>
      <c r="G174" s="5"/>
      <c r="H174" s="5"/>
      <c r="I174" s="5"/>
      <c r="J174" s="5"/>
      <c r="K174" s="5"/>
      <c r="L174" s="197"/>
      <c r="M174" s="130"/>
      <c r="N174" s="8"/>
      <c r="O174" s="64"/>
      <c r="P174" s="64"/>
      <c r="Q174" s="64"/>
    </row>
    <row r="175" spans="2:17" ht="27" thickBot="1" x14ac:dyDescent="0.3">
      <c r="B175" s="349"/>
      <c r="C175" s="184" t="s">
        <v>54</v>
      </c>
      <c r="D175" s="63"/>
      <c r="E175" s="369"/>
      <c r="F175" s="370"/>
      <c r="G175" s="198" t="s">
        <v>49</v>
      </c>
      <c r="H175" s="199" t="s">
        <v>55</v>
      </c>
      <c r="I175" s="200" t="s">
        <v>41</v>
      </c>
      <c r="J175" s="4"/>
      <c r="K175" s="4"/>
      <c r="L175" s="183"/>
      <c r="M175" s="123"/>
      <c r="N175" s="71"/>
      <c r="O175" s="71"/>
      <c r="P175" s="71"/>
      <c r="Q175" s="64"/>
    </row>
    <row r="176" spans="2:17" ht="13.5" thickBot="1" x14ac:dyDescent="0.25">
      <c r="B176" s="349"/>
      <c r="C176" s="150"/>
      <c r="D176" s="4"/>
      <c r="E176" s="371" t="s">
        <v>27</v>
      </c>
      <c r="F176" s="372"/>
      <c r="G176" s="135"/>
      <c r="H176" s="136"/>
      <c r="I176" s="75">
        <f t="shared" ref="I176:I180" si="79">G176*H176</f>
        <v>0</v>
      </c>
      <c r="J176" s="4"/>
      <c r="K176" s="4"/>
      <c r="L176" s="183"/>
      <c r="M176" s="130"/>
      <c r="N176" s="8"/>
      <c r="O176" s="70"/>
      <c r="P176" s="64"/>
      <c r="Q176" s="64"/>
    </row>
    <row r="177" spans="2:17" ht="13.5" thickBot="1" x14ac:dyDescent="0.25">
      <c r="B177" s="349"/>
      <c r="C177" s="150"/>
      <c r="D177" s="4"/>
      <c r="E177" s="373" t="s">
        <v>24</v>
      </c>
      <c r="F177" s="374"/>
      <c r="G177" s="137"/>
      <c r="H177" s="138"/>
      <c r="I177" s="75">
        <f t="shared" si="79"/>
        <v>0</v>
      </c>
      <c r="J177" s="4"/>
      <c r="K177" s="4"/>
      <c r="L177" s="183"/>
      <c r="M177" s="8"/>
      <c r="N177" s="8"/>
      <c r="O177" s="64"/>
      <c r="P177" s="64"/>
      <c r="Q177" s="64"/>
    </row>
    <row r="178" spans="2:17" ht="13.5" thickBot="1" x14ac:dyDescent="0.25">
      <c r="B178" s="349"/>
      <c r="C178" s="150"/>
      <c r="D178" s="4"/>
      <c r="E178" s="373" t="s">
        <v>25</v>
      </c>
      <c r="F178" s="374"/>
      <c r="G178" s="137"/>
      <c r="H178" s="138"/>
      <c r="I178" s="75">
        <f t="shared" si="79"/>
        <v>0</v>
      </c>
      <c r="J178" s="4"/>
      <c r="K178" s="4"/>
      <c r="L178" s="183"/>
      <c r="M178" s="130"/>
      <c r="N178" s="64"/>
      <c r="O178" s="64"/>
      <c r="P178" s="64"/>
      <c r="Q178" s="64"/>
    </row>
    <row r="179" spans="2:17" ht="13.5" thickBot="1" x14ac:dyDescent="0.25">
      <c r="B179" s="349"/>
      <c r="C179" s="150"/>
      <c r="D179" s="4"/>
      <c r="E179" s="375" t="s">
        <v>26</v>
      </c>
      <c r="F179" s="376"/>
      <c r="G179" s="137"/>
      <c r="H179" s="138"/>
      <c r="I179" s="75">
        <f t="shared" si="79"/>
        <v>0</v>
      </c>
      <c r="J179" s="4"/>
      <c r="K179" s="4"/>
      <c r="L179" s="183"/>
      <c r="M179" s="130"/>
      <c r="N179" s="8"/>
      <c r="O179" s="64"/>
      <c r="P179" s="64"/>
      <c r="Q179" s="64"/>
    </row>
    <row r="180" spans="2:17" ht="13.5" thickBot="1" x14ac:dyDescent="0.25">
      <c r="B180" s="350"/>
      <c r="C180" s="201"/>
      <c r="D180" s="10"/>
      <c r="E180" s="377" t="s">
        <v>51</v>
      </c>
      <c r="F180" s="378"/>
      <c r="G180" s="139"/>
      <c r="H180" s="140"/>
      <c r="I180" s="202">
        <f t="shared" si="79"/>
        <v>0</v>
      </c>
      <c r="J180" s="10"/>
      <c r="K180" s="203"/>
      <c r="L180" s="180"/>
      <c r="M180" s="130"/>
      <c r="N180" s="64"/>
      <c r="O180" s="64"/>
      <c r="P180" s="64"/>
      <c r="Q180" s="64"/>
    </row>
    <row r="181" spans="2:17" ht="13.5" thickBot="1" x14ac:dyDescent="0.25">
      <c r="B181" s="131"/>
      <c r="C181" s="73"/>
      <c r="D181" s="8"/>
      <c r="E181" s="224"/>
      <c r="F181" s="224"/>
      <c r="G181" s="225"/>
      <c r="H181" s="226"/>
      <c r="I181" s="170"/>
      <c r="J181" s="227"/>
      <c r="K181" s="228"/>
      <c r="L181" s="228"/>
      <c r="M181" s="130"/>
      <c r="N181" s="8"/>
      <c r="O181" s="8"/>
      <c r="P181" s="8"/>
      <c r="Q181" s="8"/>
    </row>
    <row r="182" spans="2:17" ht="26.25" thickBot="1" x14ac:dyDescent="0.25">
      <c r="B182" s="348">
        <v>10</v>
      </c>
      <c r="C182" s="172" t="s">
        <v>120</v>
      </c>
      <c r="D182" s="152"/>
      <c r="E182" s="173"/>
      <c r="F182" s="173" t="s">
        <v>46</v>
      </c>
      <c r="G182" s="173" t="s">
        <v>47</v>
      </c>
      <c r="H182" s="151" t="s">
        <v>106</v>
      </c>
      <c r="I182" s="173" t="s">
        <v>52</v>
      </c>
      <c r="J182" s="174" t="s">
        <v>42</v>
      </c>
      <c r="K182" s="175" t="s">
        <v>43</v>
      </c>
      <c r="L182" s="176" t="s">
        <v>44</v>
      </c>
      <c r="M182" s="130"/>
      <c r="N182" s="8"/>
      <c r="O182" s="70"/>
      <c r="P182" s="64" t="s">
        <v>198</v>
      </c>
      <c r="Q182" s="64">
        <f>IF(F184="Exempt all taxes",0,(J183*FICA)+(J183*Medicare))</f>
        <v>0</v>
      </c>
    </row>
    <row r="183" spans="2:17" ht="13.5" thickBot="1" x14ac:dyDescent="0.25">
      <c r="B183" s="349"/>
      <c r="C183" s="351"/>
      <c r="D183" s="352"/>
      <c r="E183" s="353"/>
      <c r="F183" s="132"/>
      <c r="G183" s="133"/>
      <c r="H183" s="177">
        <f t="shared" ref="H183" si="80">P190</f>
        <v>1</v>
      </c>
      <c r="I183" s="134"/>
      <c r="J183" s="178">
        <f t="shared" ref="J183" si="81">(SUM(K187:K189))+(SUM(I194:I198))</f>
        <v>0</v>
      </c>
      <c r="K183" s="179">
        <f>IF(J183&gt;=SUTA_Max,((FUTA_Max*FUTA)+(SUTA_Max*I183)+(J183*FICA)+(J183*Medicare)),IF(J183&gt;=FUTA_Max,((FUTA_Max*FUTA)+(J183*I183)+(J183*FICA)+(J183*Medicare)),IF(J183&lt;FUTA_Max,(J183*Total_Tax))))</f>
        <v>0</v>
      </c>
      <c r="L183" s="180">
        <f t="shared" ref="L183" si="82">SUM(J183:K183)</f>
        <v>0</v>
      </c>
      <c r="M183" s="8"/>
      <c r="N183" s="170">
        <f t="shared" ref="N183" si="83">IF(ISNUMBER(L183),L183,0)</f>
        <v>0</v>
      </c>
      <c r="O183" s="64"/>
      <c r="P183" s="64" t="s">
        <v>199</v>
      </c>
      <c r="Q183" s="223">
        <f>IF(J183&gt;=SUTA_Max,((FUTA_Max*FUTA)+(SUTA_Max*I183)+(J183*FICA)+(J183*Medicare)),IF(J183&gt;=FUTA_Max,((FUTA_Max*FUTA)+(J183*I183)+(J183*FICA)+(J183*Medicare)),IF(J183&lt;FUTA_Max,(J183*(Total_Tax+I183)))))</f>
        <v>0</v>
      </c>
    </row>
    <row r="184" spans="2:17" ht="13.5" thickBot="1" x14ac:dyDescent="0.25">
      <c r="B184" s="349"/>
      <c r="C184" s="354" t="s">
        <v>200</v>
      </c>
      <c r="D184" s="355"/>
      <c r="E184" s="356"/>
      <c r="F184" s="357"/>
      <c r="G184" s="358"/>
      <c r="H184" s="181"/>
      <c r="I184" s="170"/>
      <c r="J184" s="30"/>
      <c r="K184" s="182"/>
      <c r="L184" s="183"/>
      <c r="M184" s="87"/>
      <c r="N184" s="64"/>
      <c r="O184" s="64"/>
      <c r="P184" s="64"/>
      <c r="Q184" s="64"/>
    </row>
    <row r="185" spans="2:17" ht="13.5" thickBot="1" x14ac:dyDescent="0.25">
      <c r="B185" s="349"/>
      <c r="C185" s="359"/>
      <c r="D185" s="360"/>
      <c r="E185" s="360"/>
      <c r="F185" s="360"/>
      <c r="G185" s="360"/>
      <c r="H185" s="360"/>
      <c r="I185" s="360"/>
      <c r="J185" s="360"/>
      <c r="K185" s="360"/>
      <c r="L185" s="361"/>
      <c r="M185" s="87"/>
      <c r="N185" s="64"/>
      <c r="O185" s="64"/>
      <c r="P185" s="64"/>
      <c r="Q185" s="64"/>
    </row>
    <row r="186" spans="2:17" ht="27" thickBot="1" x14ac:dyDescent="0.3">
      <c r="B186" s="349"/>
      <c r="C186" s="184" t="s">
        <v>53</v>
      </c>
      <c r="D186" s="63"/>
      <c r="E186" s="362"/>
      <c r="F186" s="363"/>
      <c r="G186" s="185" t="s">
        <v>48</v>
      </c>
      <c r="H186" s="186" t="s">
        <v>40</v>
      </c>
      <c r="I186" s="187" t="s">
        <v>45</v>
      </c>
      <c r="J186" s="187" t="s">
        <v>50</v>
      </c>
      <c r="K186" s="188" t="s">
        <v>41</v>
      </c>
      <c r="L186" s="183"/>
      <c r="M186" s="73"/>
      <c r="N186" s="64"/>
      <c r="O186" s="64"/>
      <c r="P186" s="64"/>
      <c r="Q186" s="64"/>
    </row>
    <row r="187" spans="2:17" ht="28.5" customHeight="1" thickBot="1" x14ac:dyDescent="0.25">
      <c r="B187" s="349"/>
      <c r="C187" s="25"/>
      <c r="D187" s="4"/>
      <c r="E187" s="364" t="s">
        <v>202</v>
      </c>
      <c r="F187" s="365"/>
      <c r="G187" s="74"/>
      <c r="H187" s="204"/>
      <c r="I187" s="189">
        <f t="shared" ref="I187" si="84">H183</f>
        <v>1</v>
      </c>
      <c r="J187" s="190"/>
      <c r="K187" s="191">
        <f t="shared" ref="K187" si="85">G187*H187*I187</f>
        <v>0</v>
      </c>
      <c r="L187" s="183"/>
      <c r="M187" s="130"/>
      <c r="N187" s="64" t="str">
        <f>IF(G187='Authorized Units &amp; Budget'!D167,"True","False")</f>
        <v>True</v>
      </c>
      <c r="O187" s="64"/>
      <c r="P187" s="64"/>
      <c r="Q187" s="64"/>
    </row>
    <row r="188" spans="2:17" ht="28.5" customHeight="1" thickBot="1" x14ac:dyDescent="0.25">
      <c r="B188" s="349"/>
      <c r="C188" s="231"/>
      <c r="D188" s="232"/>
      <c r="E188" s="346" t="s">
        <v>203</v>
      </c>
      <c r="F188" s="347"/>
      <c r="G188" s="74"/>
      <c r="H188" s="204"/>
      <c r="I188" s="235">
        <f>H183</f>
        <v>1</v>
      </c>
      <c r="J188" s="236"/>
      <c r="K188" s="191">
        <f>G188*H188*I188</f>
        <v>0</v>
      </c>
      <c r="L188" s="183"/>
      <c r="M188" s="130"/>
      <c r="N188" s="64"/>
      <c r="O188" s="64"/>
      <c r="P188" s="64"/>
      <c r="Q188" s="64"/>
    </row>
    <row r="189" spans="2:17" ht="13.5" thickBot="1" x14ac:dyDescent="0.25">
      <c r="B189" s="349"/>
      <c r="C189" s="25"/>
      <c r="D189" s="4"/>
      <c r="E189" s="366" t="s">
        <v>23</v>
      </c>
      <c r="F189" s="367"/>
      <c r="G189" s="74"/>
      <c r="H189" s="206"/>
      <c r="I189" s="192">
        <f t="shared" ref="I189" si="86">H183</f>
        <v>1</v>
      </c>
      <c r="J189" s="193">
        <f t="shared" ref="J189" si="87">H187*1.5</f>
        <v>0</v>
      </c>
      <c r="K189" s="194">
        <f t="shared" ref="K189" si="88">G189*I189*J189</f>
        <v>0</v>
      </c>
      <c r="L189" s="183"/>
      <c r="M189" s="130"/>
      <c r="N189" s="64"/>
      <c r="O189" s="64"/>
      <c r="P189" s="64"/>
      <c r="Q189" s="64"/>
    </row>
    <row r="190" spans="2:17" x14ac:dyDescent="0.2">
      <c r="B190" s="349"/>
      <c r="C190" s="25"/>
      <c r="D190" s="368" t="s">
        <v>122</v>
      </c>
      <c r="E190" s="368"/>
      <c r="F190" s="368"/>
      <c r="G190" s="368"/>
      <c r="H190" s="368"/>
      <c r="I190" s="368"/>
      <c r="J190" s="368"/>
      <c r="K190" s="368"/>
      <c r="L190" s="195"/>
      <c r="M190" s="130"/>
      <c r="N190" s="64"/>
      <c r="O190" s="64">
        <f t="shared" ref="O190" si="89">(G183-F183)+1</f>
        <v>1</v>
      </c>
      <c r="P190" s="64">
        <f t="shared" ref="P190" si="90">IF(OR(O190=366,O190=365),52,(ROUNDUP(O190/7,0)))</f>
        <v>1</v>
      </c>
      <c r="Q190" s="64"/>
    </row>
    <row r="191" spans="2:17" x14ac:dyDescent="0.2">
      <c r="B191" s="349"/>
      <c r="C191" s="196"/>
      <c r="D191" s="368"/>
      <c r="E191" s="368"/>
      <c r="F191" s="368"/>
      <c r="G191" s="368"/>
      <c r="H191" s="368"/>
      <c r="I191" s="368"/>
      <c r="J191" s="368"/>
      <c r="K191" s="368"/>
      <c r="L191" s="195"/>
      <c r="M191" s="130"/>
      <c r="N191" s="8"/>
      <c r="O191" s="64"/>
      <c r="P191" s="64"/>
      <c r="Q191" s="64"/>
    </row>
    <row r="192" spans="2:17" ht="13.5" thickBot="1" x14ac:dyDescent="0.25">
      <c r="B192" s="349"/>
      <c r="C192" s="150"/>
      <c r="D192" s="5"/>
      <c r="E192" s="5"/>
      <c r="F192" s="5"/>
      <c r="G192" s="5"/>
      <c r="H192" s="5"/>
      <c r="I192" s="5"/>
      <c r="J192" s="5"/>
      <c r="K192" s="5"/>
      <c r="L192" s="197"/>
      <c r="M192" s="130"/>
      <c r="N192" s="8"/>
      <c r="O192" s="64"/>
      <c r="P192" s="64"/>
      <c r="Q192" s="64"/>
    </row>
    <row r="193" spans="2:17" ht="27" thickBot="1" x14ac:dyDescent="0.3">
      <c r="B193" s="349"/>
      <c r="C193" s="184" t="s">
        <v>54</v>
      </c>
      <c r="D193" s="63"/>
      <c r="E193" s="369"/>
      <c r="F193" s="370"/>
      <c r="G193" s="198" t="s">
        <v>49</v>
      </c>
      <c r="H193" s="199" t="s">
        <v>55</v>
      </c>
      <c r="I193" s="200" t="s">
        <v>41</v>
      </c>
      <c r="J193" s="4"/>
      <c r="K193" s="4"/>
      <c r="L193" s="183"/>
      <c r="M193" s="123"/>
      <c r="N193" s="71"/>
      <c r="O193" s="71"/>
      <c r="P193" s="71"/>
      <c r="Q193" s="64"/>
    </row>
    <row r="194" spans="2:17" ht="13.5" thickBot="1" x14ac:dyDescent="0.25">
      <c r="B194" s="349"/>
      <c r="C194" s="150"/>
      <c r="D194" s="4"/>
      <c r="E194" s="371" t="s">
        <v>27</v>
      </c>
      <c r="F194" s="372"/>
      <c r="G194" s="135"/>
      <c r="H194" s="136"/>
      <c r="I194" s="75">
        <f t="shared" ref="I194:I198" si="91">G194*H194</f>
        <v>0</v>
      </c>
      <c r="J194" s="4"/>
      <c r="K194" s="4"/>
      <c r="L194" s="183"/>
      <c r="M194" s="130"/>
      <c r="N194" s="8"/>
      <c r="O194" s="70"/>
      <c r="P194" s="64"/>
      <c r="Q194" s="64"/>
    </row>
    <row r="195" spans="2:17" ht="13.5" thickBot="1" x14ac:dyDescent="0.25">
      <c r="B195" s="349"/>
      <c r="C195" s="150"/>
      <c r="D195" s="4"/>
      <c r="E195" s="373" t="s">
        <v>24</v>
      </c>
      <c r="F195" s="374"/>
      <c r="G195" s="137"/>
      <c r="H195" s="138"/>
      <c r="I195" s="75">
        <f t="shared" si="91"/>
        <v>0</v>
      </c>
      <c r="J195" s="4"/>
      <c r="K195" s="4"/>
      <c r="L195" s="183"/>
      <c r="M195" s="8"/>
      <c r="N195" s="8"/>
      <c r="O195" s="64"/>
      <c r="P195" s="64"/>
      <c r="Q195" s="64"/>
    </row>
    <row r="196" spans="2:17" ht="13.5" thickBot="1" x14ac:dyDescent="0.25">
      <c r="B196" s="349"/>
      <c r="C196" s="150"/>
      <c r="D196" s="4"/>
      <c r="E196" s="373" t="s">
        <v>25</v>
      </c>
      <c r="F196" s="374"/>
      <c r="G196" s="137"/>
      <c r="H196" s="138"/>
      <c r="I196" s="75">
        <f t="shared" si="91"/>
        <v>0</v>
      </c>
      <c r="J196" s="4"/>
      <c r="K196" s="4"/>
      <c r="L196" s="183"/>
      <c r="M196" s="130"/>
      <c r="N196" s="64"/>
      <c r="O196" s="64"/>
      <c r="P196" s="64"/>
      <c r="Q196" s="64"/>
    </row>
    <row r="197" spans="2:17" ht="13.5" thickBot="1" x14ac:dyDescent="0.25">
      <c r="B197" s="349"/>
      <c r="C197" s="150"/>
      <c r="D197" s="4"/>
      <c r="E197" s="375" t="s">
        <v>26</v>
      </c>
      <c r="F197" s="376"/>
      <c r="G197" s="137"/>
      <c r="H197" s="138"/>
      <c r="I197" s="75">
        <f t="shared" si="91"/>
        <v>0</v>
      </c>
      <c r="J197" s="4"/>
      <c r="K197" s="4"/>
      <c r="L197" s="183"/>
      <c r="M197" s="130"/>
      <c r="N197" s="8"/>
      <c r="O197" s="64"/>
      <c r="P197" s="64"/>
      <c r="Q197" s="64"/>
    </row>
    <row r="198" spans="2:17" ht="13.5" thickBot="1" x14ac:dyDescent="0.25">
      <c r="B198" s="350"/>
      <c r="C198" s="201"/>
      <c r="D198" s="10"/>
      <c r="E198" s="377" t="s">
        <v>51</v>
      </c>
      <c r="F198" s="378"/>
      <c r="G198" s="139"/>
      <c r="H198" s="140"/>
      <c r="I198" s="202">
        <f t="shared" si="91"/>
        <v>0</v>
      </c>
      <c r="J198" s="10"/>
      <c r="K198" s="203"/>
      <c r="L198" s="180"/>
      <c r="M198" s="130"/>
      <c r="N198" s="64"/>
      <c r="O198" s="64"/>
      <c r="P198" s="64"/>
      <c r="Q198" s="64"/>
    </row>
    <row r="199" spans="2:17" x14ac:dyDescent="0.2">
      <c r="B199" s="131"/>
      <c r="C199" s="73"/>
      <c r="D199" s="8"/>
      <c r="E199" s="224"/>
      <c r="F199" s="224"/>
      <c r="G199" s="225"/>
      <c r="H199" s="226"/>
      <c r="I199" s="170"/>
      <c r="J199" s="8"/>
      <c r="K199" s="130"/>
      <c r="L199" s="130"/>
      <c r="M199" s="130"/>
      <c r="N199" s="8"/>
      <c r="O199" s="8"/>
      <c r="P199" s="8"/>
      <c r="Q199" s="8"/>
    </row>
    <row r="200" spans="2:17" x14ac:dyDescent="0.2">
      <c r="J200" s="229"/>
      <c r="K200" s="229"/>
      <c r="L200" s="229"/>
    </row>
  </sheetData>
  <sheetProtection password="E7F0" sheet="1" objects="1" scenarios="1"/>
  <customSheetViews>
    <customSheetView guid="{454ECA60-FBCC-11D6-AB9B-00C04F5868C8}" scale="75" showPageBreaks="1" printArea="1" showRuler="0">
      <pageMargins left="0.2" right="0.2" top="0.75" bottom="0.25" header="0" footer="0.25"/>
      <printOptions horizontalCentered="1"/>
      <pageSetup orientation="portrait" r:id="rId1"/>
      <headerFooter alignWithMargins="0">
        <oddHeader>&amp;L&amp;8Texas Department
of Human Services&amp;R&amp;8Form 1546, page 5
January 2002</oddHeader>
      </headerFooter>
    </customSheetView>
    <customSheetView guid="{346F6C38-467E-4277-A934-45FBB069E11D}" scale="130" showRuler="0" topLeftCell="B32">
      <selection activeCell="C18" sqref="C18:H18"/>
      <pageMargins left="0.2" right="0.2" top="0.75" bottom="0.25" header="0" footer="0.25"/>
      <printOptions horizontalCentered="1"/>
      <pageSetup orientation="portrait" r:id="rId2"/>
      <headerFooter alignWithMargins="0">
        <oddHeader>&amp;L&amp;8Texas Department
of Human Services&amp;R&amp;8Form 1546, page 5
January 2002</oddHeader>
      </headerFooter>
    </customSheetView>
  </customSheetViews>
  <mergeCells count="181">
    <mergeCell ref="E194:F194"/>
    <mergeCell ref="E195:F195"/>
    <mergeCell ref="E196:F196"/>
    <mergeCell ref="E197:F197"/>
    <mergeCell ref="E198:F198"/>
    <mergeCell ref="B182:B198"/>
    <mergeCell ref="C183:E183"/>
    <mergeCell ref="C184:E184"/>
    <mergeCell ref="F184:G184"/>
    <mergeCell ref="C185:L185"/>
    <mergeCell ref="E186:F186"/>
    <mergeCell ref="E187:F187"/>
    <mergeCell ref="E189:F189"/>
    <mergeCell ref="D190:K191"/>
    <mergeCell ref="E193:F193"/>
    <mergeCell ref="E188:F188"/>
    <mergeCell ref="E175:F175"/>
    <mergeCell ref="E176:F176"/>
    <mergeCell ref="E177:F177"/>
    <mergeCell ref="E178:F178"/>
    <mergeCell ref="E179:F179"/>
    <mergeCell ref="E180:F180"/>
    <mergeCell ref="E162:F162"/>
    <mergeCell ref="B164:B180"/>
    <mergeCell ref="C165:E165"/>
    <mergeCell ref="C166:E166"/>
    <mergeCell ref="F166:G166"/>
    <mergeCell ref="C167:L167"/>
    <mergeCell ref="E168:F168"/>
    <mergeCell ref="E169:F169"/>
    <mergeCell ref="E171:F171"/>
    <mergeCell ref="D172:K173"/>
    <mergeCell ref="B146:B162"/>
    <mergeCell ref="C147:E147"/>
    <mergeCell ref="C148:E148"/>
    <mergeCell ref="F148:G148"/>
    <mergeCell ref="C149:L149"/>
    <mergeCell ref="E150:F150"/>
    <mergeCell ref="E151:F151"/>
    <mergeCell ref="E153:F153"/>
    <mergeCell ref="E157:F157"/>
    <mergeCell ref="E158:F158"/>
    <mergeCell ref="E159:F159"/>
    <mergeCell ref="E160:F160"/>
    <mergeCell ref="E161:F161"/>
    <mergeCell ref="C22:E22"/>
    <mergeCell ref="F22:G22"/>
    <mergeCell ref="B38:B54"/>
    <mergeCell ref="C39:E39"/>
    <mergeCell ref="C40:E40"/>
    <mergeCell ref="F40:G40"/>
    <mergeCell ref="C41:L41"/>
    <mergeCell ref="E42:F42"/>
    <mergeCell ref="E43:F43"/>
    <mergeCell ref="E45:F45"/>
    <mergeCell ref="D46:K47"/>
    <mergeCell ref="E49:F49"/>
    <mergeCell ref="E50:F50"/>
    <mergeCell ref="E51:F51"/>
    <mergeCell ref="E52:F52"/>
    <mergeCell ref="E53:F53"/>
    <mergeCell ref="E54:F54"/>
    <mergeCell ref="B56:B72"/>
    <mergeCell ref="B74:B90"/>
    <mergeCell ref="C75:E75"/>
    <mergeCell ref="C76:E76"/>
    <mergeCell ref="F76:G76"/>
    <mergeCell ref="C77:L77"/>
    <mergeCell ref="E78:F78"/>
    <mergeCell ref="E79:F79"/>
    <mergeCell ref="E81:F81"/>
    <mergeCell ref="D82:K83"/>
    <mergeCell ref="E85:F85"/>
    <mergeCell ref="E86:F86"/>
    <mergeCell ref="E87:F87"/>
    <mergeCell ref="E88:F88"/>
    <mergeCell ref="E89:F89"/>
    <mergeCell ref="E90:F90"/>
    <mergeCell ref="B92:B108"/>
    <mergeCell ref="C93:E93"/>
    <mergeCell ref="C94:E94"/>
    <mergeCell ref="F94:G94"/>
    <mergeCell ref="C95:L95"/>
    <mergeCell ref="E96:F96"/>
    <mergeCell ref="E97:F97"/>
    <mergeCell ref="E99:F99"/>
    <mergeCell ref="D100:K101"/>
    <mergeCell ref="E103:F103"/>
    <mergeCell ref="E104:F104"/>
    <mergeCell ref="E105:F105"/>
    <mergeCell ref="E106:F106"/>
    <mergeCell ref="E107:F107"/>
    <mergeCell ref="E108:F108"/>
    <mergeCell ref="B110:B126"/>
    <mergeCell ref="C111:E111"/>
    <mergeCell ref="C112:E112"/>
    <mergeCell ref="F112:G112"/>
    <mergeCell ref="C113:L113"/>
    <mergeCell ref="E114:F114"/>
    <mergeCell ref="E115:F115"/>
    <mergeCell ref="E117:F117"/>
    <mergeCell ref="D118:K119"/>
    <mergeCell ref="E121:F121"/>
    <mergeCell ref="E122:F122"/>
    <mergeCell ref="E123:F123"/>
    <mergeCell ref="E124:F124"/>
    <mergeCell ref="E125:F125"/>
    <mergeCell ref="E126:F126"/>
    <mergeCell ref="L16:L17"/>
    <mergeCell ref="C23:L23"/>
    <mergeCell ref="E24:F24"/>
    <mergeCell ref="I16:K17"/>
    <mergeCell ref="B14:H17"/>
    <mergeCell ref="B20:B36"/>
    <mergeCell ref="O10:P10"/>
    <mergeCell ref="H10:K10"/>
    <mergeCell ref="B10:F10"/>
    <mergeCell ref="L14:L15"/>
    <mergeCell ref="I14:K15"/>
    <mergeCell ref="N18:P18"/>
    <mergeCell ref="E27:F27"/>
    <mergeCell ref="E36:F36"/>
    <mergeCell ref="D28:K29"/>
    <mergeCell ref="E34:F34"/>
    <mergeCell ref="E35:F35"/>
    <mergeCell ref="E32:F32"/>
    <mergeCell ref="E33:F33"/>
    <mergeCell ref="C21:E21"/>
    <mergeCell ref="E31:F31"/>
    <mergeCell ref="E25:F25"/>
    <mergeCell ref="B19:L19"/>
    <mergeCell ref="O9:P9"/>
    <mergeCell ref="B9:L9"/>
    <mergeCell ref="B1:L1"/>
    <mergeCell ref="B13:L13"/>
    <mergeCell ref="C4:F4"/>
    <mergeCell ref="C5:F5"/>
    <mergeCell ref="H11:K11"/>
    <mergeCell ref="B11:F11"/>
    <mergeCell ref="J7:K7"/>
    <mergeCell ref="G7:H7"/>
    <mergeCell ref="B2:L2"/>
    <mergeCell ref="B128:B144"/>
    <mergeCell ref="C129:E129"/>
    <mergeCell ref="C130:E130"/>
    <mergeCell ref="F130:G130"/>
    <mergeCell ref="C131:L131"/>
    <mergeCell ref="E132:F132"/>
    <mergeCell ref="E133:F133"/>
    <mergeCell ref="E135:F135"/>
    <mergeCell ref="D136:K137"/>
    <mergeCell ref="E139:F139"/>
    <mergeCell ref="E140:F140"/>
    <mergeCell ref="E141:F141"/>
    <mergeCell ref="E142:F142"/>
    <mergeCell ref="E143:F143"/>
    <mergeCell ref="E144:F144"/>
    <mergeCell ref="E26:F26"/>
    <mergeCell ref="E44:F44"/>
    <mergeCell ref="E62:F62"/>
    <mergeCell ref="E80:F80"/>
    <mergeCell ref="E98:F98"/>
    <mergeCell ref="E116:F116"/>
    <mergeCell ref="E134:F134"/>
    <mergeCell ref="E152:F152"/>
    <mergeCell ref="E170:F170"/>
    <mergeCell ref="E68:F68"/>
    <mergeCell ref="E69:F69"/>
    <mergeCell ref="E70:F70"/>
    <mergeCell ref="E71:F71"/>
    <mergeCell ref="E72:F72"/>
    <mergeCell ref="C57:E57"/>
    <mergeCell ref="C58:E58"/>
    <mergeCell ref="F58:G58"/>
    <mergeCell ref="C59:L59"/>
    <mergeCell ref="E60:F60"/>
    <mergeCell ref="E61:F61"/>
    <mergeCell ref="E63:F63"/>
    <mergeCell ref="D64:K65"/>
    <mergeCell ref="E67:F67"/>
    <mergeCell ref="D154:K155"/>
  </mergeCells>
  <phoneticPr fontId="0" type="noConversion"/>
  <dataValidations xWindow="574" yWindow="139" count="20">
    <dataValidation type="custom" errorStyle="warning" operator="equal" allowBlank="1" showInputMessage="1" showErrorMessage="1" errorTitle="Authorized Units Per Week" error="You have entered a number of units per week that is different than the authorized amount. Verify the number of units authorized and the scheduled hours per week. You cannot schedule more hours than authorized._x000a_" promptTitle="Hours per Week" prompt="Enter the number of hours the employee is scheduled to work each week." sqref="G25:G26 G169:G170 G43:G44 G61:G62 G79:G80 G97:G98 G115:G116 G133:G134 G151:G152 G187:G188">
      <formula1>IF(N25="True",G25,)</formula1>
    </dataValidation>
    <dataValidation allowBlank="1" showInputMessage="1" showErrorMessage="1" promptTitle="Employee Name" prompt="Enter the Employee's full name." sqref="C21:E21 C39:E39 C57:E57 C75:E75 C93:E93 C111:E111 C129:E129 C147:E147 C165:E165 C183:E183"/>
    <dataValidation allowBlank="1" showInputMessage="1" showErrorMessage="1" promptTitle="Begin Date" prompt="Enter the Employee's first date of employment. If this entry is due to a change in schedule, enter the begin date of the new schedule." sqref="F21 F39 F57 F75 F93 F111 F129 F147 F165 F183"/>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21 G39 G57 G75 G93 G111 G129 G147 G165 G183"/>
    <dataValidation allowBlank="1" showInputMessage="1" showErrorMessage="1" promptTitle="S.U.T.A. Rate" prompt="Enter the S.U.T.A. rate assigned by the Texas Workforce Commission." sqref="I21 I39 I57 I75 I93 I111 I129 I147 I165 I183"/>
    <dataValidation allowBlank="1" showInputMessage="1" showErrorMessage="1" promptTitle="Bonus Pay" prompt="Enter the amount of any bonus paid to the Employee." sqref="G32 G50 G68 G86 G104 G122 G140 G158 G176 G194"/>
    <dataValidation allowBlank="1" showInputMessage="1" showErrorMessage="1" promptTitle="Number of Bonus Payments" prompt="Enter how many bonus payments the employee will receive during the budget period." sqref="H32 H50 H68 H86 H104 H122 H140 H158 H176 H194"/>
    <dataValidation allowBlank="1" showInputMessage="1" showErrorMessage="1" promptTitle="Paid Holidays" prompt="Enter the dollar amount per day of any paid holidays the Employee will receive." sqref="G33 G51 G69 G87 G105 G123 G141 G159 G177 G195"/>
    <dataValidation allowBlank="1" showInputMessage="1" showErrorMessage="1" promptTitle="Number of Paid Holidays" prompt="Enter the number of paid holidays the Employee will receive." sqref="H33 H51 H69 H87 H105 H123 H141 H159 H177 H195"/>
    <dataValidation allowBlank="1" showInputMessage="1" showErrorMessage="1" promptTitle="Paid Vacation Days" prompt="Enter the dollar amount per day of any vacation the Employee will receive." sqref="G34 G52 G70 G88 G106 G124 G142 G160 G178 G196"/>
    <dataValidation allowBlank="1" showInputMessage="1" showErrorMessage="1" promptTitle="Number of Vacation Days" prompt="Enter the number of paid vacation days the Employee will receive." sqref="H34 H52 H70 H88 H106 H124 H142 H160 H178 H196"/>
    <dataValidation allowBlank="1" showInputMessage="1" showErrorMessage="1" promptTitle="Paid Sick Leave" prompt="Enter the dollar amount per day of any sick leave the Employee will receive." sqref="G35 G53 G71 G89 G107 G125 G143 G161 G179 G197"/>
    <dataValidation allowBlank="1" showInputMessage="1" showErrorMessage="1" promptTitle="Other Compensation" prompt="If the Employee receives compenation other than those listed above, give a description of the type of compensation in this cell." sqref="E36:F37 E54:F55 E72:F73 E90:F91 E108:F109 E126:F127 E144:F145 E162:F163 E180:F181 E198:F199"/>
    <dataValidation allowBlank="1" showInputMessage="1" showErrorMessage="1" promptTitle="Other Compensation" prompt="Enter the amount of any other compensation paid to the Employee." sqref="G36:G37 G54:G55 G72:G73 G90:G91 G108:G109 G126:G127 G144:G145 G162:G163 G180:G181 G198:G199"/>
    <dataValidation allowBlank="1" showInputMessage="1" showErrorMessage="1" promptTitle="Number of Other Payments" prompt="Enter the number of payments of other compensation the Employee will receive." sqref="H36:H37 H54:H55 H72:H73 H90:H91 H108:H109 H126:H127 H144:H145 H162:H163 H180:H181 H198:H199"/>
    <dataValidation type="custom" allowBlank="1" showInputMessage="1" showErrorMessage="1" errorTitle="Minimum Attendant Wage" error="The minimum allowable wage for this service is $7.50." promptTitle="Attendant Pay Rate" prompt="Enter the hourly pay rate for Attendant Services." sqref="H169 H25 H43 H61 H79 H97 H115 H133 H151 H187">
      <formula1>IF(H25&gt;=7.5,H25,)</formula1>
    </dataValidation>
    <dataValidation allowBlank="1" showErrorMessage="1" promptTitle="Information Only Page" prompt="This page is for Information only.  It is not a part of the Client's budget." sqref="B1:L1"/>
    <dataValidation type="list" allowBlank="1" showInputMessage="1" showErrorMessage="1" errorTitle="Household Exemption" error="Make a selection from the list concerning the employee's familial relationship with the employer." promptTitle="Household Exemption" prompt="Make a selection from the list concerning the employee's tax status based on familial relationship with the employer." sqref="F22:G22 F40:G40 F58:G58 F76:G76 F94:G94 F112:G112 F130:G130 F148:G148 F166:G166 F184:G184">
      <formula1>$P$2:$P$4</formula1>
    </dataValidation>
    <dataValidation allowBlank="1" showErrorMessage="1" promptTitle="Service Type" prompt="Select the service type." sqref="F25 E25:E26 F43 E169:E170 F61 E43:E44 F79 E61:E62 F97 E79:E80 F115 E97:E98 F133 E115:E116 F151 E133:E134 F169 E151:E152 F187 E187:E188"/>
    <dataValidation type="custom" allowBlank="1" showInputMessage="1" showErrorMessage="1" errorTitle="Minimum Attendant Wage" error="The minimum allowable wage for this service is $7.50." promptTitle="Pay Rate" prompt="Enter the hourly pay rate." sqref="H26 H44 H62 H80 H98 H116 H134 H152 H170 H188">
      <formula1>IF(H26&gt;=7.5,H26,)</formula1>
    </dataValidation>
  </dataValidations>
  <printOptions horizontalCentered="1"/>
  <pageMargins left="0.2" right="0.2" top="0.53" bottom="0.45" header="0" footer="0.17"/>
  <pageSetup scale="75" fitToHeight="0" orientation="portrait" r:id="rId3"/>
  <headerFooter alignWithMargins="0">
    <oddHeader>&amp;L&amp;8Texas Department of 
Aging and Disability Services&amp;R&amp;8Personal Care Services CDS Budget
September 2015</oddHeader>
    <oddFooter>&amp;R&amp;8Date and Time Created
&amp;D &amp;T</oddFooter>
  </headerFooter>
  <ignoredErrors>
    <ignoredError sqref="L1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topLeftCell="A13" zoomScale="75" zoomScaleNormal="75" workbookViewId="0">
      <selection activeCell="E55" sqref="E55:F55"/>
    </sheetView>
  </sheetViews>
  <sheetFormatPr defaultRowHeight="12.75" x14ac:dyDescent="0.2"/>
  <cols>
    <col min="1" max="1" width="4.42578125" style="1" customWidth="1"/>
    <col min="2" max="2" width="4.140625" style="1" customWidth="1"/>
    <col min="3" max="3" width="46.5703125" style="1" customWidth="1"/>
    <col min="4" max="4" width="16.42578125" style="1" customWidth="1"/>
    <col min="5" max="5" width="4.28515625" style="1" customWidth="1"/>
    <col min="6" max="6" width="16.28515625" style="1" customWidth="1"/>
    <col min="7" max="7" width="4.140625" style="1" customWidth="1"/>
    <col min="8" max="8" width="4.42578125" style="1" customWidth="1"/>
    <col min="9" max="9" width="9.140625" style="1"/>
    <col min="10" max="10" width="9.140625" style="1" customWidth="1"/>
    <col min="11" max="16384" width="9.140625" style="1"/>
  </cols>
  <sheetData>
    <row r="1" spans="1:10" x14ac:dyDescent="0.2">
      <c r="B1" s="26"/>
    </row>
    <row r="2" spans="1:10" ht="38.25" customHeight="1" x14ac:dyDescent="0.3">
      <c r="B2" s="244" t="s">
        <v>192</v>
      </c>
      <c r="C2" s="244"/>
      <c r="D2" s="244"/>
      <c r="E2" s="244"/>
      <c r="F2" s="244"/>
      <c r="G2" s="244"/>
      <c r="H2" s="2"/>
    </row>
    <row r="3" spans="1:10" ht="15" x14ac:dyDescent="0.25">
      <c r="B3" s="448" t="s">
        <v>66</v>
      </c>
      <c r="C3" s="448"/>
      <c r="D3" s="448"/>
      <c r="E3" s="448"/>
      <c r="F3" s="448"/>
      <c r="G3" s="448"/>
      <c r="H3" s="20"/>
    </row>
    <row r="4" spans="1:10" ht="15" x14ac:dyDescent="0.25">
      <c r="B4" s="26"/>
      <c r="C4" s="20"/>
      <c r="D4" s="20"/>
      <c r="E4" s="20"/>
      <c r="F4" s="20"/>
      <c r="G4" s="20"/>
      <c r="H4" s="20"/>
    </row>
    <row r="5" spans="1:10" ht="15.75" thickBot="1" x14ac:dyDescent="0.3">
      <c r="B5" s="26"/>
      <c r="C5" s="21">
        <f>Consumer_Name</f>
        <v>0</v>
      </c>
      <c r="D5" s="27"/>
      <c r="E5" s="27"/>
      <c r="F5" s="21">
        <f>Medicaid_Number</f>
        <v>0</v>
      </c>
      <c r="G5" s="27"/>
      <c r="H5" s="27"/>
    </row>
    <row r="6" spans="1:10" ht="14.25" x14ac:dyDescent="0.2">
      <c r="B6" s="26"/>
      <c r="C6" s="22" t="s">
        <v>36</v>
      </c>
      <c r="D6" s="22"/>
      <c r="E6" s="22"/>
      <c r="F6" s="28" t="s">
        <v>37</v>
      </c>
      <c r="G6" s="29"/>
      <c r="H6" s="29"/>
      <c r="J6" s="1">
        <v>1</v>
      </c>
    </row>
    <row r="7" spans="1:10" ht="15" thickBot="1" x14ac:dyDescent="0.25">
      <c r="B7" s="26"/>
      <c r="C7" s="22"/>
      <c r="D7" s="22"/>
      <c r="E7" s="22"/>
      <c r="F7" s="29"/>
      <c r="G7" s="29"/>
      <c r="H7" s="29"/>
      <c r="J7" s="1">
        <v>2</v>
      </c>
    </row>
    <row r="8" spans="1:10" ht="15.75" thickBot="1" x14ac:dyDescent="0.3">
      <c r="B8" s="26"/>
      <c r="C8" s="23" t="s">
        <v>67</v>
      </c>
      <c r="D8" s="111"/>
      <c r="E8" s="22" t="s">
        <v>6</v>
      </c>
      <c r="F8" s="111"/>
      <c r="G8" s="24"/>
      <c r="H8" s="29"/>
      <c r="J8" s="1">
        <v>3</v>
      </c>
    </row>
    <row r="9" spans="1:10" ht="16.5" thickBot="1" x14ac:dyDescent="0.3">
      <c r="A9" s="11"/>
      <c r="B9" s="11"/>
      <c r="C9" s="23" t="s">
        <v>68</v>
      </c>
      <c r="D9" s="35"/>
      <c r="E9" s="72"/>
      <c r="F9" s="11"/>
      <c r="J9" s="1">
        <v>4</v>
      </c>
    </row>
    <row r="10" spans="1:10" ht="15.75" x14ac:dyDescent="0.25">
      <c r="A10" s="11"/>
      <c r="B10" s="11"/>
      <c r="C10" s="23"/>
      <c r="D10" s="115"/>
      <c r="E10" s="72"/>
      <c r="F10" s="11"/>
    </row>
    <row r="11" spans="1:10" ht="15.75" x14ac:dyDescent="0.25">
      <c r="A11" s="11"/>
      <c r="B11" s="11"/>
      <c r="C11" s="88"/>
      <c r="D11" s="62"/>
      <c r="E11" s="72"/>
      <c r="F11" s="11"/>
    </row>
    <row r="12" spans="1:10" ht="15.75" customHeight="1" x14ac:dyDescent="0.25">
      <c r="A12" s="11"/>
      <c r="B12" s="274" t="s">
        <v>79</v>
      </c>
      <c r="C12" s="274"/>
      <c r="D12" s="274"/>
      <c r="E12" s="274"/>
      <c r="F12" s="274"/>
      <c r="G12" s="274"/>
    </row>
    <row r="13" spans="1:10" ht="13.5" thickBot="1" x14ac:dyDescent="0.25">
      <c r="A13" s="11"/>
      <c r="B13" s="11"/>
      <c r="C13" s="11"/>
      <c r="D13" s="11"/>
      <c r="E13" s="11"/>
      <c r="F13" s="11"/>
    </row>
    <row r="14" spans="1:10" ht="19.5" thickBot="1" x14ac:dyDescent="0.35">
      <c r="A14" s="11"/>
      <c r="B14" s="339" t="s">
        <v>123</v>
      </c>
      <c r="C14" s="340"/>
      <c r="D14" s="340"/>
      <c r="E14" s="340"/>
      <c r="F14" s="340"/>
      <c r="G14" s="380"/>
    </row>
    <row r="15" spans="1:10" ht="6" customHeight="1" thickBot="1" x14ac:dyDescent="0.35">
      <c r="A15" s="11"/>
      <c r="B15" s="83"/>
      <c r="C15" s="84"/>
      <c r="D15" s="84"/>
      <c r="E15" s="84"/>
      <c r="F15" s="84"/>
      <c r="G15" s="85"/>
    </row>
    <row r="16" spans="1:10" ht="17.25" customHeight="1" x14ac:dyDescent="0.2">
      <c r="A16" s="11"/>
      <c r="B16" s="25"/>
      <c r="C16" s="450" t="s">
        <v>124</v>
      </c>
      <c r="D16" s="451"/>
      <c r="E16" s="48"/>
      <c r="F16" s="90">
        <f>Taxable</f>
        <v>0</v>
      </c>
      <c r="G16" s="91"/>
    </row>
    <row r="17" spans="1:7" ht="17.25" customHeight="1" thickBot="1" x14ac:dyDescent="0.25">
      <c r="A17" s="11"/>
      <c r="B17" s="25"/>
      <c r="C17" s="452" t="s">
        <v>125</v>
      </c>
      <c r="D17" s="453"/>
      <c r="E17" s="10"/>
      <c r="F17" s="92">
        <f>'Taxable Wage &amp; Compensation'!L10</f>
        <v>0</v>
      </c>
      <c r="G17" s="91"/>
    </row>
    <row r="18" spans="1:7" ht="15" customHeight="1" thickBot="1" x14ac:dyDescent="0.25">
      <c r="A18" s="11"/>
      <c r="B18" s="25"/>
      <c r="C18" s="93"/>
      <c r="D18" s="93"/>
      <c r="E18" s="94"/>
      <c r="F18" s="94"/>
      <c r="G18" s="91"/>
    </row>
    <row r="19" spans="1:7" ht="16.5" thickBot="1" x14ac:dyDescent="0.25">
      <c r="A19" s="11"/>
      <c r="B19" s="95"/>
      <c r="C19" s="454" t="s">
        <v>81</v>
      </c>
      <c r="D19" s="455"/>
      <c r="E19" s="455"/>
      <c r="F19" s="456"/>
      <c r="G19" s="96"/>
    </row>
    <row r="20" spans="1:7" ht="15" thickBot="1" x14ac:dyDescent="0.25">
      <c r="A20" s="11"/>
      <c r="B20" s="95"/>
      <c r="C20" s="89"/>
      <c r="D20" s="449" t="s">
        <v>69</v>
      </c>
      <c r="E20" s="449"/>
      <c r="F20" s="97" t="s">
        <v>70</v>
      </c>
      <c r="G20" s="96"/>
    </row>
    <row r="21" spans="1:7" ht="15" thickBot="1" x14ac:dyDescent="0.25">
      <c r="B21" s="95"/>
      <c r="C21" s="98" t="s">
        <v>71</v>
      </c>
      <c r="D21" s="435">
        <f>F16/4</f>
        <v>0</v>
      </c>
      <c r="E21" s="436"/>
      <c r="F21" s="112"/>
      <c r="G21" s="96"/>
    </row>
    <row r="22" spans="1:7" ht="15" thickBot="1" x14ac:dyDescent="0.25">
      <c r="B22" s="95"/>
      <c r="C22" s="98" t="s">
        <v>72</v>
      </c>
      <c r="D22" s="435">
        <f>F16/4</f>
        <v>0</v>
      </c>
      <c r="E22" s="436"/>
      <c r="F22" s="112"/>
      <c r="G22" s="96"/>
    </row>
    <row r="23" spans="1:7" ht="15" thickBot="1" x14ac:dyDescent="0.25">
      <c r="B23" s="95"/>
      <c r="C23" s="98" t="s">
        <v>73</v>
      </c>
      <c r="D23" s="435">
        <f>F16/4</f>
        <v>0</v>
      </c>
      <c r="E23" s="436"/>
      <c r="F23" s="112"/>
      <c r="G23" s="96"/>
    </row>
    <row r="24" spans="1:7" ht="15" thickBot="1" x14ac:dyDescent="0.25">
      <c r="B24" s="95"/>
      <c r="C24" s="98" t="s">
        <v>74</v>
      </c>
      <c r="D24" s="435">
        <f>F16/4</f>
        <v>0</v>
      </c>
      <c r="E24" s="436"/>
      <c r="F24" s="112"/>
      <c r="G24" s="96"/>
    </row>
    <row r="25" spans="1:7" ht="15.75" thickBot="1" x14ac:dyDescent="0.3">
      <c r="B25" s="95"/>
      <c r="C25" s="99" t="s">
        <v>126</v>
      </c>
      <c r="D25" s="443">
        <f>SUM(D21:E24)</f>
        <v>0</v>
      </c>
      <c r="E25" s="443"/>
      <c r="F25" s="100">
        <f>SUM(F21:F24)</f>
        <v>0</v>
      </c>
      <c r="G25" s="96"/>
    </row>
    <row r="26" spans="1:7" ht="15" customHeight="1" thickBot="1" x14ac:dyDescent="0.3">
      <c r="B26" s="95"/>
      <c r="C26" s="101"/>
      <c r="D26" s="102"/>
      <c r="E26" s="103"/>
      <c r="F26" s="103"/>
      <c r="G26" s="96"/>
    </row>
    <row r="27" spans="1:7" ht="15" customHeight="1" thickBot="1" x14ac:dyDescent="0.3">
      <c r="B27" s="95"/>
      <c r="C27" s="432" t="s">
        <v>202</v>
      </c>
      <c r="D27" s="433"/>
      <c r="E27" s="433"/>
      <c r="F27" s="434"/>
      <c r="G27" s="96"/>
    </row>
    <row r="28" spans="1:7" ht="15" customHeight="1" thickBot="1" x14ac:dyDescent="0.25">
      <c r="B28" s="95"/>
      <c r="C28" s="104"/>
      <c r="D28" s="444" t="s">
        <v>80</v>
      </c>
      <c r="E28" s="444"/>
      <c r="F28" s="105" t="s">
        <v>70</v>
      </c>
      <c r="G28" s="96"/>
    </row>
    <row r="29" spans="1:7" ht="15" customHeight="1" thickBot="1" x14ac:dyDescent="0.25">
      <c r="B29" s="95"/>
      <c r="C29" s="106" t="s">
        <v>75</v>
      </c>
      <c r="D29" s="441">
        <f>('Authorized Units &amp; Budget'!$D$15*Weeks)/4</f>
        <v>0</v>
      </c>
      <c r="E29" s="442"/>
      <c r="F29" s="113"/>
      <c r="G29" s="96"/>
    </row>
    <row r="30" spans="1:7" ht="15" customHeight="1" thickBot="1" x14ac:dyDescent="0.25">
      <c r="B30" s="95"/>
      <c r="C30" s="106" t="s">
        <v>76</v>
      </c>
      <c r="D30" s="441">
        <f>('Authorized Units &amp; Budget'!$D$15*Weeks)/4</f>
        <v>0</v>
      </c>
      <c r="E30" s="442"/>
      <c r="F30" s="113"/>
      <c r="G30" s="96"/>
    </row>
    <row r="31" spans="1:7" ht="15" customHeight="1" thickBot="1" x14ac:dyDescent="0.25">
      <c r="B31" s="95"/>
      <c r="C31" s="106" t="s">
        <v>77</v>
      </c>
      <c r="D31" s="441">
        <f>('Authorized Units &amp; Budget'!$D$15*Weeks)/4</f>
        <v>0</v>
      </c>
      <c r="E31" s="442"/>
      <c r="F31" s="113"/>
      <c r="G31" s="96"/>
    </row>
    <row r="32" spans="1:7" ht="15" customHeight="1" thickBot="1" x14ac:dyDescent="0.25">
      <c r="B32" s="95"/>
      <c r="C32" s="106" t="s">
        <v>78</v>
      </c>
      <c r="D32" s="441">
        <f>('Authorized Units &amp; Budget'!$D$15*Weeks)/4</f>
        <v>0</v>
      </c>
      <c r="E32" s="442"/>
      <c r="F32" s="113"/>
      <c r="G32" s="96"/>
    </row>
    <row r="33" spans="2:10" ht="15.75" thickBot="1" x14ac:dyDescent="0.3">
      <c r="B33" s="95"/>
      <c r="C33" s="99" t="s">
        <v>127</v>
      </c>
      <c r="D33" s="457">
        <f>SUM(D29:D32)</f>
        <v>0</v>
      </c>
      <c r="E33" s="457"/>
      <c r="F33" s="107">
        <f>SUM(F29:F32)</f>
        <v>0</v>
      </c>
      <c r="G33" s="96"/>
    </row>
    <row r="34" spans="2:10" ht="15" customHeight="1" thickBot="1" x14ac:dyDescent="0.3">
      <c r="B34" s="95"/>
      <c r="C34" s="445" t="s">
        <v>128</v>
      </c>
      <c r="D34" s="446"/>
      <c r="E34" s="447"/>
      <c r="F34" s="205">
        <f>D33-F33</f>
        <v>0</v>
      </c>
      <c r="G34" s="96"/>
    </row>
    <row r="35" spans="2:10" ht="15" customHeight="1" thickBot="1" x14ac:dyDescent="0.3">
      <c r="B35" s="95"/>
      <c r="C35" s="101"/>
      <c r="D35" s="101"/>
      <c r="E35" s="101"/>
      <c r="F35" s="149"/>
      <c r="G35" s="233"/>
    </row>
    <row r="36" spans="2:10" ht="15" customHeight="1" thickBot="1" x14ac:dyDescent="0.3">
      <c r="B36" s="95"/>
      <c r="C36" s="432" t="s">
        <v>203</v>
      </c>
      <c r="D36" s="433"/>
      <c r="E36" s="433"/>
      <c r="F36" s="434"/>
      <c r="G36" s="233"/>
    </row>
    <row r="37" spans="2:10" ht="15" customHeight="1" thickBot="1" x14ac:dyDescent="0.25">
      <c r="B37" s="95"/>
      <c r="C37" s="104"/>
      <c r="D37" s="444" t="s">
        <v>80</v>
      </c>
      <c r="E37" s="444"/>
      <c r="F37" s="105" t="s">
        <v>70</v>
      </c>
      <c r="G37" s="233"/>
    </row>
    <row r="38" spans="2:10" ht="15" customHeight="1" thickBot="1" x14ac:dyDescent="0.25">
      <c r="B38" s="95"/>
      <c r="C38" s="106" t="s">
        <v>75</v>
      </c>
      <c r="D38" s="441">
        <f>('Authorized Units &amp; Budget'!$D$21*Weeks)/4</f>
        <v>0</v>
      </c>
      <c r="E38" s="442"/>
      <c r="F38" s="113"/>
      <c r="G38" s="233"/>
    </row>
    <row r="39" spans="2:10" ht="15" customHeight="1" thickBot="1" x14ac:dyDescent="0.25">
      <c r="B39" s="95"/>
      <c r="C39" s="106" t="s">
        <v>76</v>
      </c>
      <c r="D39" s="441">
        <f>('Authorized Units &amp; Budget'!$D$21*Weeks)/4</f>
        <v>0</v>
      </c>
      <c r="E39" s="442"/>
      <c r="F39" s="113"/>
      <c r="G39" s="233"/>
    </row>
    <row r="40" spans="2:10" ht="15" customHeight="1" thickBot="1" x14ac:dyDescent="0.25">
      <c r="B40" s="95"/>
      <c r="C40" s="106" t="s">
        <v>77</v>
      </c>
      <c r="D40" s="441">
        <f>('Authorized Units &amp; Budget'!$D$21*Weeks)/4</f>
        <v>0</v>
      </c>
      <c r="E40" s="442"/>
      <c r="F40" s="113"/>
      <c r="G40" s="233"/>
    </row>
    <row r="41" spans="2:10" ht="15" customHeight="1" thickBot="1" x14ac:dyDescent="0.25">
      <c r="B41" s="95"/>
      <c r="C41" s="106" t="s">
        <v>78</v>
      </c>
      <c r="D41" s="441">
        <f>('Authorized Units &amp; Budget'!$D$21*Weeks)/4</f>
        <v>0</v>
      </c>
      <c r="E41" s="442"/>
      <c r="F41" s="113"/>
      <c r="G41" s="233"/>
    </row>
    <row r="42" spans="2:10" ht="15" customHeight="1" thickBot="1" x14ac:dyDescent="0.3">
      <c r="B42" s="95"/>
      <c r="C42" s="234" t="s">
        <v>127</v>
      </c>
      <c r="D42" s="457">
        <f>SUM(D38:D41)</f>
        <v>0</v>
      </c>
      <c r="E42" s="457"/>
      <c r="F42" s="107">
        <f>SUM(F38:F41)</f>
        <v>0</v>
      </c>
      <c r="G42" s="233"/>
    </row>
    <row r="43" spans="2:10" ht="15" customHeight="1" thickBot="1" x14ac:dyDescent="0.3">
      <c r="B43" s="95"/>
      <c r="C43" s="445" t="s">
        <v>128</v>
      </c>
      <c r="D43" s="446"/>
      <c r="E43" s="447"/>
      <c r="F43" s="205">
        <f>D42-F42</f>
        <v>0</v>
      </c>
      <c r="G43" s="233"/>
    </row>
    <row r="44" spans="2:10" ht="15" customHeight="1" thickBot="1" x14ac:dyDescent="0.3">
      <c r="B44" s="95"/>
      <c r="C44" s="101"/>
      <c r="D44" s="101"/>
      <c r="E44" s="101"/>
      <c r="F44" s="149"/>
      <c r="G44" s="96"/>
      <c r="J44" s="79">
        <f>F51+F25</f>
        <v>0</v>
      </c>
    </row>
    <row r="45" spans="2:10" ht="15" customHeight="1" thickBot="1" x14ac:dyDescent="0.25">
      <c r="B45" s="95"/>
      <c r="C45" s="454" t="s">
        <v>194</v>
      </c>
      <c r="D45" s="455"/>
      <c r="E45" s="455"/>
      <c r="F45" s="456"/>
      <c r="G45" s="96"/>
    </row>
    <row r="46" spans="2:10" ht="15" customHeight="1" thickBot="1" x14ac:dyDescent="0.25">
      <c r="B46" s="95"/>
      <c r="C46" s="89"/>
      <c r="D46" s="449" t="s">
        <v>69</v>
      </c>
      <c r="E46" s="449"/>
      <c r="F46" s="97" t="s">
        <v>70</v>
      </c>
      <c r="G46" s="96"/>
    </row>
    <row r="47" spans="2:10" ht="15" customHeight="1" thickBot="1" x14ac:dyDescent="0.25">
      <c r="B47" s="95"/>
      <c r="C47" s="98" t="s">
        <v>71</v>
      </c>
      <c r="D47" s="435">
        <f>ESS_Purchases/4</f>
        <v>0</v>
      </c>
      <c r="E47" s="436"/>
      <c r="F47" s="112"/>
      <c r="G47" s="96"/>
    </row>
    <row r="48" spans="2:10" ht="15" customHeight="1" thickBot="1" x14ac:dyDescent="0.25">
      <c r="B48" s="95"/>
      <c r="C48" s="98" t="s">
        <v>72</v>
      </c>
      <c r="D48" s="435">
        <f>ESS_Purchases/4</f>
        <v>0</v>
      </c>
      <c r="E48" s="436"/>
      <c r="F48" s="112"/>
      <c r="G48" s="96"/>
    </row>
    <row r="49" spans="1:11" ht="15" customHeight="1" thickBot="1" x14ac:dyDescent="0.25">
      <c r="B49" s="95"/>
      <c r="C49" s="98" t="s">
        <v>73</v>
      </c>
      <c r="D49" s="435">
        <f>ESS_Purchases/4</f>
        <v>0</v>
      </c>
      <c r="E49" s="436"/>
      <c r="F49" s="112"/>
      <c r="G49" s="96"/>
    </row>
    <row r="50" spans="1:11" ht="15" customHeight="1" thickBot="1" x14ac:dyDescent="0.25">
      <c r="B50" s="95"/>
      <c r="C50" s="98" t="s">
        <v>74</v>
      </c>
      <c r="D50" s="435">
        <f>ESS_Purchases/4</f>
        <v>0</v>
      </c>
      <c r="E50" s="436"/>
      <c r="F50" s="112"/>
      <c r="G50" s="96"/>
    </row>
    <row r="51" spans="1:11" ht="15" customHeight="1" thickBot="1" x14ac:dyDescent="0.3">
      <c r="B51" s="95"/>
      <c r="C51" s="99" t="s">
        <v>126</v>
      </c>
      <c r="D51" s="443">
        <f>SUM(D47:E50)</f>
        <v>0</v>
      </c>
      <c r="E51" s="443"/>
      <c r="F51" s="100">
        <f>SUM(F47:F50)</f>
        <v>0</v>
      </c>
      <c r="G51" s="96"/>
    </row>
    <row r="52" spans="1:11" ht="15" customHeight="1" x14ac:dyDescent="0.25">
      <c r="B52" s="95"/>
      <c r="C52" s="101"/>
      <c r="D52" s="101"/>
      <c r="E52" s="101"/>
      <c r="F52" s="149"/>
      <c r="G52" s="96"/>
    </row>
    <row r="53" spans="1:11" ht="5.25" customHeight="1" thickBot="1" x14ac:dyDescent="0.25">
      <c r="B53" s="25"/>
      <c r="C53" s="4"/>
      <c r="D53" s="4"/>
      <c r="E53" s="4"/>
      <c r="F53" s="4"/>
      <c r="G53" s="96"/>
      <c r="K53" s="66"/>
    </row>
    <row r="54" spans="1:11" ht="30.75" customHeight="1" x14ac:dyDescent="0.25">
      <c r="B54" s="25"/>
      <c r="C54" s="437" t="s">
        <v>83</v>
      </c>
      <c r="D54" s="438"/>
      <c r="E54" s="414">
        <f>Total_Budget-J44</f>
        <v>0</v>
      </c>
      <c r="F54" s="415"/>
      <c r="G54" s="108"/>
      <c r="K54" s="66"/>
    </row>
    <row r="55" spans="1:11" ht="30.75" customHeight="1" thickBot="1" x14ac:dyDescent="0.3">
      <c r="B55" s="25"/>
      <c r="C55" s="439" t="s">
        <v>82</v>
      </c>
      <c r="D55" s="440"/>
      <c r="E55" s="412" t="e">
        <f>J44/Total_Budget</f>
        <v>#DIV/0!</v>
      </c>
      <c r="F55" s="413"/>
      <c r="G55" s="109"/>
      <c r="K55" s="66"/>
    </row>
    <row r="56" spans="1:11" ht="27" customHeight="1" thickBot="1" x14ac:dyDescent="0.25">
      <c r="B56" s="110"/>
      <c r="C56" s="431" t="s">
        <v>122</v>
      </c>
      <c r="D56" s="431"/>
      <c r="E56" s="431"/>
      <c r="F56" s="431"/>
      <c r="G56" s="86"/>
      <c r="K56" s="66"/>
    </row>
    <row r="57" spans="1:11" ht="13.5" customHeight="1" x14ac:dyDescent="0.2">
      <c r="A57" s="22"/>
      <c r="B57" s="22"/>
      <c r="C57" s="22"/>
      <c r="D57" s="22"/>
      <c r="E57" s="22"/>
      <c r="F57" s="22"/>
      <c r="G57" s="29"/>
      <c r="H57" s="29"/>
      <c r="K57" s="66"/>
    </row>
    <row r="58" spans="1:11" ht="13.5" customHeight="1" x14ac:dyDescent="0.2">
      <c r="A58" s="22"/>
      <c r="B58" s="22"/>
      <c r="C58" s="22"/>
      <c r="D58" s="22"/>
      <c r="E58" s="22"/>
      <c r="F58" s="22"/>
      <c r="G58" s="29"/>
      <c r="H58" s="29"/>
      <c r="K58" s="66"/>
    </row>
    <row r="59" spans="1:11" ht="13.5" thickBot="1" x14ac:dyDescent="0.25"/>
    <row r="60" spans="1:11" x14ac:dyDescent="0.2">
      <c r="C60" s="417" t="s">
        <v>86</v>
      </c>
      <c r="D60" s="418"/>
      <c r="E60" s="418"/>
      <c r="F60" s="419"/>
    </row>
    <row r="61" spans="1:11" ht="13.5" thickBot="1" x14ac:dyDescent="0.25">
      <c r="C61" s="420"/>
      <c r="D61" s="421"/>
      <c r="E61" s="421"/>
      <c r="F61" s="422"/>
    </row>
    <row r="63" spans="1:11" ht="13.5" thickBot="1" x14ac:dyDescent="0.25"/>
    <row r="64" spans="1:11" x14ac:dyDescent="0.2">
      <c r="C64" s="423"/>
      <c r="D64" s="424"/>
      <c r="F64" s="427"/>
    </row>
    <row r="65" spans="3:6" ht="13.5" thickBot="1" x14ac:dyDescent="0.25">
      <c r="C65" s="425"/>
      <c r="D65" s="426"/>
      <c r="F65" s="428"/>
    </row>
    <row r="66" spans="3:6" x14ac:dyDescent="0.2">
      <c r="C66" s="416" t="s">
        <v>87</v>
      </c>
      <c r="D66" s="416"/>
      <c r="F66" s="429" t="s">
        <v>85</v>
      </c>
    </row>
    <row r="67" spans="3:6" x14ac:dyDescent="0.2">
      <c r="F67" s="430"/>
    </row>
    <row r="69" spans="3:6" ht="12.75" customHeight="1" x14ac:dyDescent="0.2"/>
    <row r="70" spans="3:6" ht="13.5" thickBot="1" x14ac:dyDescent="0.25">
      <c r="F70" s="10"/>
    </row>
    <row r="71" spans="3:6" x14ac:dyDescent="0.2">
      <c r="C71" s="416" t="s">
        <v>84</v>
      </c>
      <c r="D71" s="416"/>
      <c r="F71" s="1" t="s">
        <v>0</v>
      </c>
    </row>
  </sheetData>
  <sheetProtection password="E7F0" sheet="1" objects="1" scenarios="1"/>
  <mergeCells count="47">
    <mergeCell ref="D41:E41"/>
    <mergeCell ref="D42:E42"/>
    <mergeCell ref="C43:E43"/>
    <mergeCell ref="C36:F36"/>
    <mergeCell ref="D37:E37"/>
    <mergeCell ref="D38:E38"/>
    <mergeCell ref="D39:E39"/>
    <mergeCell ref="D40:E40"/>
    <mergeCell ref="D51:E51"/>
    <mergeCell ref="C45:F45"/>
    <mergeCell ref="D46:E46"/>
    <mergeCell ref="D47:E47"/>
    <mergeCell ref="D48:E48"/>
    <mergeCell ref="D50:E50"/>
    <mergeCell ref="B2:G2"/>
    <mergeCell ref="B3:G3"/>
    <mergeCell ref="B12:G12"/>
    <mergeCell ref="D20:E20"/>
    <mergeCell ref="B14:G14"/>
    <mergeCell ref="C16:D16"/>
    <mergeCell ref="C17:D17"/>
    <mergeCell ref="C19:F19"/>
    <mergeCell ref="C27:F27"/>
    <mergeCell ref="D21:E21"/>
    <mergeCell ref="C54:D54"/>
    <mergeCell ref="C55:D55"/>
    <mergeCell ref="D30:E30"/>
    <mergeCell ref="D25:E25"/>
    <mergeCell ref="D22:E22"/>
    <mergeCell ref="D23:E23"/>
    <mergeCell ref="D24:E24"/>
    <mergeCell ref="D28:E28"/>
    <mergeCell ref="D29:E29"/>
    <mergeCell ref="D31:E31"/>
    <mergeCell ref="D32:E32"/>
    <mergeCell ref="D49:E49"/>
    <mergeCell ref="C34:E34"/>
    <mergeCell ref="D33:E33"/>
    <mergeCell ref="E55:F55"/>
    <mergeCell ref="E54:F54"/>
    <mergeCell ref="C71:D71"/>
    <mergeCell ref="C66:D66"/>
    <mergeCell ref="C60:F61"/>
    <mergeCell ref="C64:D65"/>
    <mergeCell ref="F64:F65"/>
    <mergeCell ref="F66:F67"/>
    <mergeCell ref="C56:F56"/>
  </mergeCells>
  <phoneticPr fontId="0" type="noConversion"/>
  <dataValidations count="3">
    <dataValidation allowBlank="1" showInputMessage="1" showErrorMessage="1" promptTitle="Quarterly Report - From Date" prompt="Enter the begin date for the period of this quarterly report.  Be sure to change the date for each quarterly report." sqref="D8"/>
    <dataValidation allowBlank="1" showInputMessage="1" showErrorMessage="1" promptTitle="Quarterly Report- To Date" prompt="Enter the end date for the period of this quarterly report.  Be sure to change the date for each quarterly report." sqref="F8"/>
    <dataValidation type="list" allowBlank="1" showInputMessage="1" showErrorMessage="1" promptTitle="Quarter Number" prompt="Select the appropriate Quarter Number from the drop-down list.  Be sure to change the number for each quarterly report." sqref="D9">
      <formula1>$J$6:$J$9</formula1>
    </dataValidation>
  </dataValidations>
  <printOptions horizontalCentered="1"/>
  <pageMargins left="0.75" right="0.75" top="0.55000000000000004" bottom="0.55000000000000004" header="0.17" footer="0.17"/>
  <pageSetup scale="74" orientation="portrait" r:id="rId1"/>
  <headerFooter alignWithMargins="0">
    <oddHeader>&amp;L&amp;8Texas Department of 
Aging and Disability Services&amp;R&amp;8Personal Care Services CDS Budget
Quarterly Report
September 2015</oddHeader>
    <oddFooter>&amp;R&amp;8Date and Time Created
&amp;D &amp;T</oddFooter>
  </headerFooter>
  <rowBreaks count="1" manualBreakCount="1">
    <brk id="6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75" workbookViewId="0">
      <selection activeCell="L23" sqref="L23"/>
    </sheetView>
  </sheetViews>
  <sheetFormatPr defaultRowHeight="12.75" x14ac:dyDescent="0.2"/>
  <cols>
    <col min="1" max="1" width="4.140625" style="159" customWidth="1"/>
    <col min="2" max="2" width="3" style="159" customWidth="1"/>
    <col min="3" max="3" width="39.85546875" style="159" customWidth="1"/>
    <col min="4" max="4" width="5.7109375" style="159" customWidth="1"/>
    <col min="5" max="5" width="3" style="159" customWidth="1"/>
    <col min="6" max="6" width="39.7109375" style="159" customWidth="1"/>
    <col min="7" max="7" width="4.140625" style="159" customWidth="1"/>
    <col min="8" max="8" width="14" style="159" customWidth="1"/>
    <col min="9" max="9" width="4" style="159" customWidth="1"/>
    <col min="10" max="16384" width="9.140625" style="159"/>
  </cols>
  <sheetData>
    <row r="1" spans="1:9" x14ac:dyDescent="0.2">
      <c r="A1" s="64"/>
      <c r="B1" s="154"/>
      <c r="C1" s="154"/>
      <c r="D1" s="154"/>
      <c r="E1" s="64"/>
      <c r="F1" s="64"/>
      <c r="G1" s="64"/>
      <c r="H1" s="64"/>
      <c r="I1" s="64"/>
    </row>
    <row r="2" spans="1:9" ht="60" customHeight="1" x14ac:dyDescent="0.2">
      <c r="B2" s="465" t="s">
        <v>192</v>
      </c>
      <c r="C2" s="465"/>
      <c r="D2" s="465"/>
      <c r="E2" s="465"/>
      <c r="F2" s="465"/>
    </row>
    <row r="3" spans="1:9" ht="15.75" x14ac:dyDescent="0.25">
      <c r="B3" s="463" t="s">
        <v>148</v>
      </c>
      <c r="C3" s="463"/>
      <c r="D3" s="463"/>
      <c r="E3" s="463"/>
      <c r="F3" s="463"/>
    </row>
    <row r="4" spans="1:9" ht="15.75" x14ac:dyDescent="0.25">
      <c r="B4" s="154"/>
      <c r="C4" s="207"/>
      <c r="D4" s="207"/>
    </row>
    <row r="5" spans="1:9" ht="15.75" x14ac:dyDescent="0.25">
      <c r="B5" s="466" t="s">
        <v>149</v>
      </c>
      <c r="C5" s="466"/>
      <c r="D5" s="466"/>
      <c r="E5" s="466"/>
      <c r="F5" s="466"/>
    </row>
    <row r="6" spans="1:9" ht="15.75" x14ac:dyDescent="0.25">
      <c r="B6" s="208"/>
      <c r="C6" s="208"/>
      <c r="D6" s="208"/>
      <c r="E6" s="208"/>
      <c r="F6" s="208"/>
    </row>
    <row r="7" spans="1:9" ht="15.75" x14ac:dyDescent="0.25">
      <c r="B7" s="208"/>
      <c r="C7" s="208"/>
      <c r="D7" s="208"/>
      <c r="E7" s="208"/>
      <c r="F7" s="208"/>
    </row>
    <row r="8" spans="1:9" ht="12.75" customHeight="1" x14ac:dyDescent="0.25">
      <c r="B8" s="208"/>
      <c r="C8" s="208"/>
      <c r="D8" s="208"/>
      <c r="E8" s="208"/>
      <c r="F8" s="208"/>
    </row>
    <row r="9" spans="1:9" ht="15.75" x14ac:dyDescent="0.25">
      <c r="B9" s="463" t="s">
        <v>150</v>
      </c>
      <c r="C9" s="463"/>
      <c r="D9" s="463"/>
      <c r="E9" s="463"/>
      <c r="F9" s="463"/>
    </row>
    <row r="10" spans="1:9" ht="9" customHeight="1" x14ac:dyDescent="0.2">
      <c r="B10" s="154"/>
      <c r="C10" s="154"/>
      <c r="D10" s="154"/>
      <c r="E10" s="209"/>
    </row>
    <row r="11" spans="1:9" x14ac:dyDescent="0.2">
      <c r="A11" s="210"/>
      <c r="B11" s="460" t="s">
        <v>151</v>
      </c>
      <c r="C11" s="460"/>
      <c r="D11" s="210"/>
      <c r="E11" s="460" t="s">
        <v>152</v>
      </c>
      <c r="F11" s="460"/>
      <c r="G11" s="210"/>
    </row>
    <row r="12" spans="1:9" x14ac:dyDescent="0.2">
      <c r="A12" s="210"/>
      <c r="B12" s="464" t="s">
        <v>153</v>
      </c>
      <c r="C12" s="464"/>
      <c r="D12" s="156"/>
      <c r="E12" s="458" t="s">
        <v>154</v>
      </c>
      <c r="F12" s="458"/>
      <c r="G12" s="210"/>
    </row>
    <row r="13" spans="1:9" x14ac:dyDescent="0.2">
      <c r="A13" s="210"/>
      <c r="B13" s="210"/>
      <c r="C13" s="210" t="s">
        <v>155</v>
      </c>
      <c r="D13" s="210"/>
      <c r="E13" s="210"/>
      <c r="F13" s="210" t="s">
        <v>156</v>
      </c>
      <c r="G13" s="210"/>
    </row>
    <row r="14" spans="1:9" x14ac:dyDescent="0.2">
      <c r="A14" s="210"/>
      <c r="B14" s="210"/>
      <c r="C14" s="210" t="s">
        <v>23</v>
      </c>
      <c r="D14" s="210"/>
      <c r="G14" s="210"/>
    </row>
    <row r="15" spans="1:9" x14ac:dyDescent="0.2">
      <c r="A15" s="210"/>
      <c r="B15" s="210"/>
      <c r="C15" s="210" t="s">
        <v>157</v>
      </c>
      <c r="D15" s="210"/>
      <c r="G15" s="210"/>
    </row>
    <row r="16" spans="1:9" x14ac:dyDescent="0.2">
      <c r="A16" s="210"/>
      <c r="B16" s="210"/>
      <c r="C16" s="210" t="s">
        <v>158</v>
      </c>
      <c r="D16" s="210"/>
      <c r="G16" s="210"/>
    </row>
    <row r="17" spans="1:7" x14ac:dyDescent="0.2">
      <c r="A17" s="210"/>
      <c r="B17" s="210"/>
      <c r="C17" s="210" t="s">
        <v>159</v>
      </c>
      <c r="D17" s="210"/>
      <c r="G17" s="210"/>
    </row>
    <row r="18" spans="1:7" x14ac:dyDescent="0.2">
      <c r="A18" s="210"/>
      <c r="B18" s="210"/>
      <c r="C18" s="210" t="s">
        <v>160</v>
      </c>
      <c r="D18" s="210"/>
      <c r="G18" s="210"/>
    </row>
    <row r="19" spans="1:7" x14ac:dyDescent="0.2">
      <c r="A19" s="210"/>
      <c r="B19" s="210"/>
      <c r="C19" s="210"/>
      <c r="D19" s="210"/>
      <c r="G19" s="210"/>
    </row>
    <row r="20" spans="1:7" x14ac:dyDescent="0.2">
      <c r="A20" s="210"/>
      <c r="B20" s="210"/>
      <c r="C20" s="210"/>
      <c r="D20" s="156"/>
      <c r="G20" s="210"/>
    </row>
    <row r="21" spans="1:7" x14ac:dyDescent="0.2">
      <c r="A21" s="210"/>
      <c r="B21" s="210"/>
      <c r="C21" s="210"/>
      <c r="D21" s="156"/>
      <c r="G21" s="210"/>
    </row>
    <row r="22" spans="1:7" ht="15.75" x14ac:dyDescent="0.25">
      <c r="B22" s="463" t="s">
        <v>161</v>
      </c>
      <c r="C22" s="463"/>
      <c r="D22" s="463"/>
      <c r="E22" s="463"/>
      <c r="F22" s="463"/>
    </row>
    <row r="23" spans="1:7" ht="9" customHeight="1" x14ac:dyDescent="0.2">
      <c r="A23" s="210"/>
      <c r="B23" s="210"/>
      <c r="C23" s="210"/>
      <c r="D23" s="156"/>
      <c r="G23" s="210"/>
    </row>
    <row r="24" spans="1:7" x14ac:dyDescent="0.2">
      <c r="A24" s="210"/>
      <c r="B24" s="461" t="s">
        <v>162</v>
      </c>
      <c r="C24" s="461"/>
      <c r="D24" s="210"/>
      <c r="E24" s="460" t="s">
        <v>152</v>
      </c>
      <c r="F24" s="460"/>
      <c r="G24" s="210"/>
    </row>
    <row r="25" spans="1:7" x14ac:dyDescent="0.2">
      <c r="A25" s="210"/>
      <c r="B25" s="210"/>
      <c r="C25" s="210" t="s">
        <v>163</v>
      </c>
      <c r="D25" s="210"/>
      <c r="E25" s="462" t="s">
        <v>164</v>
      </c>
      <c r="F25" s="462"/>
      <c r="G25" s="210"/>
    </row>
    <row r="26" spans="1:7" x14ac:dyDescent="0.2">
      <c r="A26" s="210"/>
      <c r="B26" s="210"/>
      <c r="C26" s="210" t="s">
        <v>165</v>
      </c>
      <c r="D26" s="210"/>
      <c r="E26" s="462" t="s">
        <v>166</v>
      </c>
      <c r="F26" s="462"/>
      <c r="G26" s="210"/>
    </row>
    <row r="27" spans="1:7" x14ac:dyDescent="0.2">
      <c r="A27" s="210"/>
      <c r="B27" s="210"/>
      <c r="C27" s="210" t="s">
        <v>167</v>
      </c>
      <c r="D27" s="210"/>
      <c r="E27" s="212"/>
      <c r="F27" s="210" t="s">
        <v>168</v>
      </c>
      <c r="G27" s="210"/>
    </row>
    <row r="28" spans="1:7" x14ac:dyDescent="0.2">
      <c r="A28" s="210"/>
      <c r="B28" s="210"/>
      <c r="C28" s="210" t="s">
        <v>169</v>
      </c>
      <c r="D28" s="210"/>
      <c r="E28" s="212"/>
      <c r="F28" s="210" t="s">
        <v>170</v>
      </c>
      <c r="G28" s="210"/>
    </row>
    <row r="29" spans="1:7" x14ac:dyDescent="0.2">
      <c r="A29" s="210"/>
      <c r="B29" s="210"/>
      <c r="C29" s="210" t="s">
        <v>171</v>
      </c>
      <c r="D29" s="210"/>
      <c r="E29" s="212"/>
      <c r="F29" s="210" t="s">
        <v>172</v>
      </c>
      <c r="G29" s="210"/>
    </row>
    <row r="30" spans="1:7" x14ac:dyDescent="0.2">
      <c r="A30" s="210"/>
      <c r="B30" s="210"/>
      <c r="C30" s="210" t="s">
        <v>173</v>
      </c>
      <c r="D30" s="210"/>
      <c r="E30" s="210"/>
      <c r="F30" s="210"/>
      <c r="G30" s="210"/>
    </row>
    <row r="31" spans="1:7" x14ac:dyDescent="0.2">
      <c r="A31" s="210"/>
      <c r="B31" s="210"/>
      <c r="C31" s="210" t="s">
        <v>174</v>
      </c>
      <c r="D31" s="210"/>
      <c r="E31" s="460" t="s">
        <v>175</v>
      </c>
      <c r="F31" s="460"/>
      <c r="G31" s="210"/>
    </row>
    <row r="32" spans="1:7" x14ac:dyDescent="0.2">
      <c r="A32" s="210"/>
      <c r="B32" s="210"/>
      <c r="C32" s="210" t="s">
        <v>176</v>
      </c>
      <c r="D32" s="210"/>
      <c r="F32" s="210" t="s">
        <v>177</v>
      </c>
      <c r="G32" s="210"/>
    </row>
    <row r="33" spans="1:7" ht="12.75" customHeight="1" x14ac:dyDescent="0.2">
      <c r="A33" s="210"/>
      <c r="B33" s="210"/>
      <c r="C33" s="210"/>
      <c r="D33" s="210"/>
      <c r="F33" s="210" t="s">
        <v>178</v>
      </c>
      <c r="G33" s="210"/>
    </row>
    <row r="34" spans="1:7" ht="12.75" customHeight="1" x14ac:dyDescent="0.2">
      <c r="A34" s="210"/>
      <c r="B34" s="460" t="s">
        <v>179</v>
      </c>
      <c r="C34" s="460"/>
      <c r="D34" s="210"/>
      <c r="F34" s="210" t="s">
        <v>180</v>
      </c>
      <c r="G34" s="210"/>
    </row>
    <row r="35" spans="1:7" ht="12.75" customHeight="1" x14ac:dyDescent="0.2">
      <c r="A35" s="210"/>
      <c r="C35" s="210" t="s">
        <v>181</v>
      </c>
      <c r="D35" s="210"/>
      <c r="F35" s="210" t="s">
        <v>182</v>
      </c>
      <c r="G35" s="210"/>
    </row>
    <row r="36" spans="1:7" ht="12.75" customHeight="1" x14ac:dyDescent="0.2">
      <c r="A36" s="210"/>
      <c r="C36" s="210" t="s">
        <v>183</v>
      </c>
      <c r="D36" s="210"/>
      <c r="G36" s="210"/>
    </row>
    <row r="37" spans="1:7" x14ac:dyDescent="0.2">
      <c r="A37" s="210"/>
      <c r="C37" s="210" t="s">
        <v>184</v>
      </c>
      <c r="D37" s="210"/>
      <c r="E37" s="459" t="s">
        <v>185</v>
      </c>
      <c r="F37" s="459"/>
      <c r="G37" s="210"/>
    </row>
    <row r="38" spans="1:7" ht="12.75" customHeight="1" x14ac:dyDescent="0.2">
      <c r="C38" s="210" t="s">
        <v>186</v>
      </c>
      <c r="D38" s="210"/>
      <c r="E38" s="458" t="s">
        <v>187</v>
      </c>
      <c r="F38" s="458"/>
      <c r="G38" s="210"/>
    </row>
    <row r="39" spans="1:7" ht="12.75" customHeight="1" x14ac:dyDescent="0.2">
      <c r="A39" s="210"/>
      <c r="B39" s="210"/>
      <c r="C39" s="210" t="s">
        <v>188</v>
      </c>
      <c r="D39" s="210"/>
      <c r="F39" s="159" t="s">
        <v>189</v>
      </c>
      <c r="G39" s="210"/>
    </row>
    <row r="40" spans="1:7" ht="12.75" customHeight="1" x14ac:dyDescent="0.2">
      <c r="A40" s="210"/>
      <c r="B40" s="212"/>
      <c r="C40" s="210"/>
      <c r="D40" s="210"/>
      <c r="F40" s="159" t="s">
        <v>190</v>
      </c>
      <c r="G40" s="210"/>
    </row>
    <row r="41" spans="1:7" ht="12.75" customHeight="1" x14ac:dyDescent="0.2">
      <c r="D41" s="210"/>
      <c r="G41" s="210"/>
    </row>
    <row r="42" spans="1:7" x14ac:dyDescent="0.2">
      <c r="C42" s="210"/>
      <c r="D42" s="210"/>
      <c r="F42" s="210"/>
      <c r="G42" s="210"/>
    </row>
    <row r="43" spans="1:7" x14ac:dyDescent="0.2">
      <c r="C43" s="210"/>
      <c r="D43" s="210"/>
      <c r="G43" s="210"/>
    </row>
    <row r="44" spans="1:7" x14ac:dyDescent="0.2">
      <c r="A44" s="210"/>
      <c r="B44" s="156"/>
      <c r="C44" s="156"/>
      <c r="D44" s="156"/>
      <c r="E44" s="156"/>
      <c r="F44" s="156"/>
      <c r="G44" s="210"/>
    </row>
    <row r="45" spans="1:7" x14ac:dyDescent="0.2">
      <c r="A45" s="210"/>
      <c r="B45" s="210"/>
      <c r="C45" s="210"/>
      <c r="E45" s="211"/>
      <c r="F45" s="213"/>
      <c r="G45" s="210"/>
    </row>
    <row r="46" spans="1:7" ht="12.75" customHeight="1" x14ac:dyDescent="0.2">
      <c r="D46" s="212"/>
      <c r="E46" s="212"/>
      <c r="F46" s="212"/>
      <c r="G46" s="210"/>
    </row>
    <row r="47" spans="1:7" ht="12.75" customHeight="1" x14ac:dyDescent="0.2">
      <c r="D47" s="212"/>
      <c r="E47" s="212"/>
      <c r="F47" s="212"/>
      <c r="G47" s="210"/>
    </row>
    <row r="48" spans="1:7" ht="12.75" customHeight="1" x14ac:dyDescent="0.2">
      <c r="D48" s="212"/>
      <c r="E48" s="212"/>
      <c r="F48" s="212"/>
      <c r="G48" s="210"/>
    </row>
    <row r="49" spans="1:7" x14ac:dyDescent="0.2">
      <c r="A49" s="212"/>
      <c r="D49" s="213"/>
      <c r="E49" s="213"/>
      <c r="F49" s="213"/>
      <c r="G49" s="210"/>
    </row>
    <row r="50" spans="1:7" x14ac:dyDescent="0.2">
      <c r="A50" s="212"/>
      <c r="D50" s="213"/>
      <c r="E50" s="213"/>
      <c r="F50" s="213"/>
      <c r="G50" s="210"/>
    </row>
    <row r="51" spans="1:7" x14ac:dyDescent="0.2">
      <c r="A51" s="212"/>
      <c r="D51" s="213"/>
      <c r="E51" s="213"/>
      <c r="F51" s="213"/>
      <c r="G51" s="210"/>
    </row>
    <row r="52" spans="1:7" x14ac:dyDescent="0.2">
      <c r="A52" s="212"/>
      <c r="B52" s="212"/>
      <c r="C52" s="210"/>
      <c r="D52" s="213"/>
      <c r="E52" s="213"/>
      <c r="F52" s="213"/>
      <c r="G52" s="210"/>
    </row>
    <row r="53" spans="1:7" x14ac:dyDescent="0.2">
      <c r="A53" s="212"/>
      <c r="B53" s="212"/>
      <c r="C53" s="210"/>
      <c r="D53" s="213"/>
      <c r="E53" s="213"/>
      <c r="F53" s="213"/>
      <c r="G53" s="210"/>
    </row>
    <row r="54" spans="1:7" x14ac:dyDescent="0.2">
      <c r="A54" s="212"/>
      <c r="B54" s="212"/>
      <c r="C54" s="210"/>
      <c r="D54" s="213"/>
      <c r="E54" s="213"/>
      <c r="F54" s="213"/>
      <c r="G54" s="210"/>
    </row>
    <row r="55" spans="1:7" x14ac:dyDescent="0.2">
      <c r="A55" s="214"/>
      <c r="B55" s="210"/>
      <c r="C55" s="210"/>
      <c r="D55" s="210"/>
      <c r="E55" s="210"/>
      <c r="F55" s="210"/>
      <c r="G55" s="210"/>
    </row>
    <row r="56" spans="1:7" x14ac:dyDescent="0.2">
      <c r="A56" s="210"/>
      <c r="B56" s="210"/>
      <c r="C56" s="210"/>
      <c r="D56" s="210"/>
      <c r="E56" s="210"/>
      <c r="F56" s="210"/>
      <c r="G56" s="210"/>
    </row>
    <row r="57" spans="1:7" x14ac:dyDescent="0.2">
      <c r="A57" s="210"/>
      <c r="B57" s="210"/>
      <c r="C57" s="210"/>
      <c r="D57" s="210"/>
      <c r="E57" s="210"/>
      <c r="F57" s="210"/>
      <c r="G57" s="210"/>
    </row>
    <row r="58" spans="1:7" x14ac:dyDescent="0.2">
      <c r="A58" s="214"/>
      <c r="B58" s="210"/>
      <c r="C58" s="210"/>
      <c r="D58" s="210"/>
      <c r="E58" s="210"/>
      <c r="F58" s="210"/>
      <c r="G58" s="210"/>
    </row>
    <row r="59" spans="1:7" x14ac:dyDescent="0.2">
      <c r="A59" s="210"/>
      <c r="B59" s="210"/>
      <c r="C59" s="156"/>
      <c r="D59" s="210"/>
      <c r="E59" s="210"/>
      <c r="F59" s="210"/>
      <c r="G59" s="210"/>
    </row>
    <row r="60" spans="1:7" x14ac:dyDescent="0.2">
      <c r="A60" s="210"/>
      <c r="B60" s="210"/>
      <c r="C60" s="210"/>
      <c r="D60" s="210"/>
      <c r="E60" s="210"/>
      <c r="F60" s="210"/>
      <c r="G60" s="210"/>
    </row>
    <row r="61" spans="1:7" x14ac:dyDescent="0.2">
      <c r="A61" s="210"/>
      <c r="B61" s="210"/>
      <c r="C61" s="210"/>
      <c r="D61" s="210"/>
      <c r="E61" s="210"/>
      <c r="F61" s="210"/>
      <c r="G61" s="210"/>
    </row>
    <row r="62" spans="1:7" x14ac:dyDescent="0.2">
      <c r="A62" s="210"/>
      <c r="B62" s="210"/>
      <c r="C62" s="210"/>
      <c r="D62" s="210"/>
      <c r="E62" s="210"/>
      <c r="F62" s="210"/>
      <c r="G62" s="210"/>
    </row>
    <row r="63" spans="1:7" x14ac:dyDescent="0.2">
      <c r="A63" s="210"/>
      <c r="B63" s="210"/>
      <c r="C63" s="210"/>
      <c r="D63" s="210"/>
      <c r="E63" s="211"/>
      <c r="F63" s="215"/>
      <c r="G63" s="210"/>
    </row>
    <row r="64" spans="1:7" x14ac:dyDescent="0.2">
      <c r="A64" s="210"/>
      <c r="B64" s="210"/>
      <c r="C64" s="210"/>
      <c r="D64" s="210"/>
      <c r="F64" s="210"/>
      <c r="G64" s="210"/>
    </row>
    <row r="65" spans="1:7" x14ac:dyDescent="0.2">
      <c r="A65" s="210"/>
      <c r="B65" s="210"/>
      <c r="C65" s="210"/>
      <c r="D65" s="210"/>
      <c r="F65" s="216"/>
      <c r="G65" s="210"/>
    </row>
    <row r="66" spans="1:7" x14ac:dyDescent="0.2">
      <c r="A66" s="210"/>
      <c r="B66" s="210"/>
      <c r="C66" s="210"/>
      <c r="D66" s="210"/>
      <c r="F66" s="210"/>
      <c r="G66" s="210"/>
    </row>
    <row r="67" spans="1:7" x14ac:dyDescent="0.2">
      <c r="A67" s="210"/>
      <c r="B67" s="210"/>
      <c r="C67" s="210"/>
      <c r="D67" s="210"/>
      <c r="F67" s="210"/>
      <c r="G67" s="210"/>
    </row>
    <row r="68" spans="1:7" x14ac:dyDescent="0.2">
      <c r="A68" s="210"/>
      <c r="B68" s="210"/>
      <c r="C68" s="210"/>
      <c r="D68" s="210"/>
      <c r="E68" s="210"/>
      <c r="F68" s="210"/>
      <c r="G68" s="210"/>
    </row>
    <row r="69" spans="1:7" x14ac:dyDescent="0.2">
      <c r="A69" s="210"/>
      <c r="B69" s="210"/>
      <c r="C69" s="210"/>
      <c r="D69" s="210"/>
      <c r="E69" s="210"/>
      <c r="F69" s="210"/>
      <c r="G69" s="210"/>
    </row>
  </sheetData>
  <sheetProtection password="E7F0" sheet="1" objects="1" scenarios="1"/>
  <mergeCells count="17">
    <mergeCell ref="B2:F2"/>
    <mergeCell ref="B3:F3"/>
    <mergeCell ref="B5:F5"/>
    <mergeCell ref="E11:F11"/>
    <mergeCell ref="B9:F9"/>
    <mergeCell ref="B11:C11"/>
    <mergeCell ref="E38:F38"/>
    <mergeCell ref="E37:F37"/>
    <mergeCell ref="B34:C34"/>
    <mergeCell ref="B24:C24"/>
    <mergeCell ref="E12:F12"/>
    <mergeCell ref="E24:F24"/>
    <mergeCell ref="E26:F26"/>
    <mergeCell ref="E31:F31"/>
    <mergeCell ref="B22:F22"/>
    <mergeCell ref="B12:C12"/>
    <mergeCell ref="E25:F25"/>
  </mergeCells>
  <phoneticPr fontId="0" type="noConversion"/>
  <dataValidations xWindow="502" yWindow="139" count="1">
    <dataValidation allowBlank="1" showErrorMessage="1" promptTitle="Information Only Page" prompt="This page is for Information only.  It is not a part of the Client's budget." sqref="B2"/>
  </dataValidations>
  <printOptions horizontalCentered="1"/>
  <pageMargins left="0.2" right="0.2" top="0.75" bottom="0.25" header="0" footer="0.25"/>
  <pageSetup orientation="portrait" r:id="rId1"/>
  <headerFooter alignWithMargins="0">
    <oddHeader>&amp;L&amp;8Texas Department of 
Aging and Disability Services&amp;R&amp;8Personal Care Services CDS Budget
September 2015</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General Information</vt:lpstr>
      <vt:lpstr>Consumer Information &amp; Approval</vt:lpstr>
      <vt:lpstr>Notes</vt:lpstr>
      <vt:lpstr>Authorized Units &amp; Budget</vt:lpstr>
      <vt:lpstr>ESS &amp; Non-Taxable</vt:lpstr>
      <vt:lpstr>Taxable Wage &amp; Compensation</vt:lpstr>
      <vt:lpstr>Quarterly Report</vt:lpstr>
      <vt:lpstr>Definitions</vt:lpstr>
      <vt:lpstr>Annual_Auth_Hours</vt:lpstr>
      <vt:lpstr>Budget_Balance</vt:lpstr>
      <vt:lpstr>Consumer_Name</vt:lpstr>
      <vt:lpstr>Days</vt:lpstr>
      <vt:lpstr>DR_LAR</vt:lpstr>
      <vt:lpstr>ESS_Purchases</vt:lpstr>
      <vt:lpstr>FICA</vt:lpstr>
      <vt:lpstr>From</vt:lpstr>
      <vt:lpstr>FUTA</vt:lpstr>
      <vt:lpstr>FUTA_Max</vt:lpstr>
      <vt:lpstr>Medicaid_Number</vt:lpstr>
      <vt:lpstr>Medicare</vt:lpstr>
      <vt:lpstr>Min_Compensation</vt:lpstr>
      <vt:lpstr>Min_Employee_Comp</vt:lpstr>
      <vt:lpstr>Min_Employee_Compensation</vt:lpstr>
      <vt:lpstr>Non_Taxable</vt:lpstr>
      <vt:lpstr>'Consumer Information &amp; Approval'!Print_Area</vt:lpstr>
      <vt:lpstr>Definitions!Print_Area</vt:lpstr>
      <vt:lpstr>'ESS &amp; Non-Taxable'!Print_Area</vt:lpstr>
      <vt:lpstr>'General Information'!Print_Area</vt:lpstr>
      <vt:lpstr>Notes!Print_Area</vt:lpstr>
      <vt:lpstr>'Taxable Wage &amp; Compensation'!Print_Titles</vt:lpstr>
      <vt:lpstr>Service</vt:lpstr>
      <vt:lpstr>Service_Type</vt:lpstr>
      <vt:lpstr>SUTA_Max</vt:lpstr>
      <vt:lpstr>Taxable</vt:lpstr>
      <vt:lpstr>Taxable_Funds</vt:lpstr>
      <vt:lpstr>To</vt:lpstr>
      <vt:lpstr>Total_Budget</vt:lpstr>
      <vt:lpstr>Total_PAS_Dollars</vt:lpstr>
      <vt:lpstr>Total_Tax</vt:lpstr>
      <vt:lpstr>Weekly_Authorized_Supported_Home_Living_Hours</vt:lpstr>
      <vt:lpstr>Weeks</vt:lpstr>
    </vt:vector>
  </TitlesOfParts>
  <Company>Texas Department of Aging and Disability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creator>Sarah E. Hambrick</dc:creator>
  <cp:lastModifiedBy>Garcia,Tish (DADS)</cp:lastModifiedBy>
  <cp:lastPrinted>2010-09-15T19:12:22Z</cp:lastPrinted>
  <dcterms:created xsi:type="dcterms:W3CDTF">2001-07-04T15:10:40Z</dcterms:created>
  <dcterms:modified xsi:type="dcterms:W3CDTF">2015-09-15T20:54:09Z</dcterms:modified>
  <cp:category>CDS</cp:category>
</cp:coreProperties>
</file>