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txhhs-my.sharepoint.com/personal/jacqueline_clark_hhs_texas_gov/Documents/BUDGET WORKBOOKS/September 1, 2023 WORKBOOK REVISIONS-NEW PAY RATES/"/>
    </mc:Choice>
  </mc:AlternateContent>
  <xr:revisionPtr revIDLastSave="0" documentId="8_{6859E940-C67E-45F8-B94F-E636B27A6010}" xr6:coauthVersionLast="47" xr6:coauthVersionMax="47" xr10:uidLastSave="{00000000-0000-0000-0000-000000000000}"/>
  <bookViews>
    <workbookView xWindow="-28920" yWindow="3390" windowWidth="29040" windowHeight="15840" tabRatio="653" xr2:uid="{00000000-000D-0000-FFFF-FFFF00000000}"/>
  </bookViews>
  <sheets>
    <sheet name="General Information" sheetId="1" r:id="rId1"/>
    <sheet name="Consumer Information &amp; Approval" sheetId="2" r:id="rId2"/>
    <sheet name="Notes" sheetId="3" r:id="rId3"/>
    <sheet name="Authorized Units &amp; Budget" sheetId="4" r:id="rId4"/>
    <sheet name="ESS, OHR, &amp; Non-Taxable" sheetId="12" r:id="rId5"/>
    <sheet name="CFC Taxable Wage &amp; Comp" sheetId="10" r:id="rId6"/>
    <sheet name="Non-CFC Taxable Wage &amp; Comp" sheetId="6" r:id="rId7"/>
    <sheet name="Quarterly Report" sheetId="9" r:id="rId8"/>
    <sheet name="Definitions" sheetId="8" r:id="rId9"/>
  </sheets>
  <definedNames>
    <definedName name="AuthCFC">'Authorized Units &amp; Budget'!$B$19</definedName>
    <definedName name="AuthSCS">'ESS, OHR, &amp; Non-Taxable'!$H$39</definedName>
    <definedName name="AuthSHL">'Authorized Units &amp; Budget'!$B$19</definedName>
    <definedName name="CFCBudget">'Authorized Units &amp; Budget'!$B$11</definedName>
    <definedName name="CFCRate">'Authorized Units &amp; Budget'!$B$21</definedName>
    <definedName name="Consumer_Name">'Consumer Information &amp; Approval'!$D$5</definedName>
    <definedName name="DR_LAR">'Consumer Information &amp; Approval'!$E$18</definedName>
    <definedName name="ESSPurchases">'ESS, OHR, &amp; Non-Taxable'!$H$33</definedName>
    <definedName name="FICA">'CFC Taxable Wage &amp; Comp'!$Q$14</definedName>
    <definedName name="From">'Consumer Information &amp; Approval'!$D$23</definedName>
    <definedName name="FUTA">'CFC Taxable Wage &amp; Comp'!$Q$13</definedName>
    <definedName name="FUTA_Max">'CFC Taxable Wage &amp; Comp'!$Q$10</definedName>
    <definedName name="Intervener_Dollars">'Authorized Units &amp; Budget'!$G$30</definedName>
    <definedName name="Intervener_Hours">'Authorized Units &amp; Budget'!$G$31</definedName>
    <definedName name="Medicaid_Number">'Consumer Information &amp; Approval'!$D$7</definedName>
    <definedName name="Medicare">'CFC Taxable Wage &amp; Comp'!$Q$15</definedName>
    <definedName name="NONCFCBudget">'Authorized Units &amp; Budget'!$B$12</definedName>
    <definedName name="NonTaxableCosts">'ESS, OHR, &amp; Non-Taxable'!$H$60</definedName>
    <definedName name="_xlnm.Print_Area" localSheetId="7">'Quarterly Report'!$B$2:$H$139</definedName>
    <definedName name="_xlnm.Print_Titles" localSheetId="7">'Quarterly Report'!$1:$13</definedName>
    <definedName name="SCSRate">'ESS, OHR, &amp; Non-Taxable'!$K$37</definedName>
    <definedName name="SUTA_Max">'CFC Taxable Wage &amp; Comp'!$Q$11</definedName>
    <definedName name="To">'Consumer Information &amp; Approval'!$F$23</definedName>
    <definedName name="Total_Budget">'Authorized Units &amp; Budget'!$B$14</definedName>
    <definedName name="Total_Tax">'CFC Taxable Wage &amp; Comp'!$Q$16</definedName>
    <definedName name="TotalOHR">'ESS, OHR, &amp; Non-Taxable'!$G$49</definedName>
    <definedName name="TotalSCSCosts">'ESS, OHR, &amp; Non-Taxable'!$H$42</definedName>
    <definedName name="Weeks">'Consumer Information &amp; Approval'!$J$23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9" l="1"/>
  <c r="D37" i="9"/>
  <c r="G31" i="4"/>
  <c r="D38" i="9" s="1"/>
  <c r="B33" i="4"/>
  <c r="B38" i="4"/>
  <c r="B43" i="4"/>
  <c r="B48" i="4"/>
  <c r="D39" i="9" l="1"/>
  <c r="G30" i="4"/>
  <c r="K142" i="6"/>
  <c r="O146" i="6"/>
  <c r="P146" i="6" s="1"/>
  <c r="H132" i="6" s="1"/>
  <c r="I147" i="6"/>
  <c r="I148" i="6"/>
  <c r="I149" i="6"/>
  <c r="I150" i="6"/>
  <c r="I151" i="6"/>
  <c r="K164" i="6"/>
  <c r="O168" i="6"/>
  <c r="P168" i="6" s="1"/>
  <c r="H154" i="6" s="1"/>
  <c r="I169" i="6"/>
  <c r="I170" i="6"/>
  <c r="I171" i="6"/>
  <c r="I172" i="6"/>
  <c r="I173" i="6"/>
  <c r="K186" i="6"/>
  <c r="O190" i="6"/>
  <c r="P190" i="6" s="1"/>
  <c r="H176" i="6" s="1"/>
  <c r="I191" i="6"/>
  <c r="I192" i="6"/>
  <c r="I193" i="6"/>
  <c r="I194" i="6"/>
  <c r="I195" i="6"/>
  <c r="K95" i="10"/>
  <c r="O99" i="10"/>
  <c r="P99" i="10" s="1"/>
  <c r="H90" i="10" s="1"/>
  <c r="I94" i="10" s="1"/>
  <c r="K94" i="10" s="1"/>
  <c r="J90" i="10" s="1"/>
  <c r="I100" i="10"/>
  <c r="I101" i="10"/>
  <c r="I102" i="10"/>
  <c r="I103" i="10"/>
  <c r="I104" i="10"/>
  <c r="K112" i="10"/>
  <c r="O116" i="10"/>
  <c r="P116" i="10" s="1"/>
  <c r="H107" i="10" s="1"/>
  <c r="I111" i="10" s="1"/>
  <c r="K111" i="10" s="1"/>
  <c r="I117" i="10"/>
  <c r="I118" i="10"/>
  <c r="I119" i="10"/>
  <c r="I120" i="10"/>
  <c r="I121" i="10"/>
  <c r="K129" i="10"/>
  <c r="O133" i="10"/>
  <c r="P133" i="10"/>
  <c r="H124" i="10" s="1"/>
  <c r="I128" i="10" s="1"/>
  <c r="K128" i="10" s="1"/>
  <c r="I134" i="10"/>
  <c r="I135" i="10"/>
  <c r="I136" i="10"/>
  <c r="I137" i="10"/>
  <c r="I138" i="10"/>
  <c r="K146" i="10"/>
  <c r="O150" i="10"/>
  <c r="P150" i="10" s="1"/>
  <c r="H141" i="10" s="1"/>
  <c r="I145" i="10" s="1"/>
  <c r="K145" i="10" s="1"/>
  <c r="I151" i="10"/>
  <c r="I152" i="10"/>
  <c r="I153" i="10"/>
  <c r="I154" i="10"/>
  <c r="I155" i="10"/>
  <c r="J124" i="10" l="1"/>
  <c r="J107" i="10"/>
  <c r="J141" i="10"/>
  <c r="F38" i="9"/>
  <c r="F37" i="9"/>
  <c r="F39" i="9"/>
  <c r="F40" i="9"/>
  <c r="I136" i="6"/>
  <c r="K136" i="6" s="1"/>
  <c r="I137" i="6"/>
  <c r="K137" i="6" s="1"/>
  <c r="I138" i="6"/>
  <c r="K138" i="6" s="1"/>
  <c r="I139" i="6"/>
  <c r="K139" i="6" s="1"/>
  <c r="I140" i="6"/>
  <c r="K140" i="6" s="1"/>
  <c r="I141" i="6"/>
  <c r="K141" i="6" s="1"/>
  <c r="I158" i="6"/>
  <c r="K158" i="6" s="1"/>
  <c r="I159" i="6"/>
  <c r="K159" i="6" s="1"/>
  <c r="I160" i="6"/>
  <c r="K160" i="6" s="1"/>
  <c r="I161" i="6"/>
  <c r="K161" i="6" s="1"/>
  <c r="I162" i="6"/>
  <c r="K162" i="6" s="1"/>
  <c r="I163" i="6"/>
  <c r="K163" i="6" s="1"/>
  <c r="I180" i="6"/>
  <c r="K180" i="6" s="1"/>
  <c r="I181" i="6"/>
  <c r="K181" i="6" s="1"/>
  <c r="I182" i="6"/>
  <c r="K182" i="6" s="1"/>
  <c r="I183" i="6"/>
  <c r="K183" i="6" s="1"/>
  <c r="I184" i="6"/>
  <c r="K184" i="6" s="1"/>
  <c r="I185" i="6"/>
  <c r="K185" i="6" s="1"/>
  <c r="Q89" i="10"/>
  <c r="Q140" i="10"/>
  <c r="Q123" i="10"/>
  <c r="Q106" i="10"/>
  <c r="K76" i="6"/>
  <c r="O80" i="6"/>
  <c r="P80" i="6" s="1"/>
  <c r="H66" i="6" s="1"/>
  <c r="I81" i="6"/>
  <c r="I82" i="6"/>
  <c r="I83" i="6"/>
  <c r="I84" i="6"/>
  <c r="I85" i="6"/>
  <c r="K98" i="6"/>
  <c r="O102" i="6"/>
  <c r="P102" i="6" s="1"/>
  <c r="H88" i="6" s="1"/>
  <c r="I103" i="6"/>
  <c r="I104" i="6"/>
  <c r="I105" i="6"/>
  <c r="I106" i="6"/>
  <c r="I107" i="6"/>
  <c r="K120" i="6"/>
  <c r="O124" i="6"/>
  <c r="P124" i="6" s="1"/>
  <c r="H110" i="6" s="1"/>
  <c r="I125" i="6"/>
  <c r="I126" i="6"/>
  <c r="I127" i="6"/>
  <c r="I128" i="6"/>
  <c r="I129" i="6"/>
  <c r="K54" i="6"/>
  <c r="O58" i="6"/>
  <c r="P58" i="6" s="1"/>
  <c r="H44" i="6" s="1"/>
  <c r="I59" i="6"/>
  <c r="I60" i="6"/>
  <c r="I61" i="6"/>
  <c r="I62" i="6"/>
  <c r="I63" i="6"/>
  <c r="J176" i="6" l="1"/>
  <c r="J154" i="6"/>
  <c r="J132" i="6"/>
  <c r="I92" i="6"/>
  <c r="K92" i="6" s="1"/>
  <c r="I93" i="6"/>
  <c r="K93" i="6" s="1"/>
  <c r="I94" i="6"/>
  <c r="K94" i="6" s="1"/>
  <c r="I95" i="6"/>
  <c r="K95" i="6" s="1"/>
  <c r="I96" i="6"/>
  <c r="K96" i="6" s="1"/>
  <c r="I97" i="6"/>
  <c r="K97" i="6" s="1"/>
  <c r="I70" i="6"/>
  <c r="K70" i="6" s="1"/>
  <c r="I71" i="6"/>
  <c r="K71" i="6" s="1"/>
  <c r="I72" i="6"/>
  <c r="K72" i="6" s="1"/>
  <c r="I73" i="6"/>
  <c r="K73" i="6" s="1"/>
  <c r="I74" i="6"/>
  <c r="K74" i="6" s="1"/>
  <c r="I75" i="6"/>
  <c r="K75" i="6" s="1"/>
  <c r="I114" i="6"/>
  <c r="K114" i="6" s="1"/>
  <c r="I115" i="6"/>
  <c r="K115" i="6" s="1"/>
  <c r="I116" i="6"/>
  <c r="K116" i="6" s="1"/>
  <c r="I117" i="6"/>
  <c r="K117" i="6" s="1"/>
  <c r="I118" i="6"/>
  <c r="K118" i="6" s="1"/>
  <c r="I119" i="6"/>
  <c r="K119" i="6" s="1"/>
  <c r="I48" i="6"/>
  <c r="K48" i="6" s="1"/>
  <c r="I49" i="6"/>
  <c r="K49" i="6" s="1"/>
  <c r="I50" i="6"/>
  <c r="K50" i="6" s="1"/>
  <c r="I51" i="6"/>
  <c r="K51" i="6" s="1"/>
  <c r="I52" i="6"/>
  <c r="K52" i="6" s="1"/>
  <c r="I53" i="6"/>
  <c r="K53" i="6" s="1"/>
  <c r="D28" i="9"/>
  <c r="D29" i="9"/>
  <c r="D30" i="9"/>
  <c r="D27" i="9"/>
  <c r="E32" i="9"/>
  <c r="G32" i="9"/>
  <c r="B28" i="4"/>
  <c r="F27" i="9" l="1"/>
  <c r="F28" i="9"/>
  <c r="F29" i="9"/>
  <c r="F30" i="9"/>
  <c r="D32" i="9"/>
  <c r="D33" i="9" s="1"/>
  <c r="Q153" i="6"/>
  <c r="Q131" i="6"/>
  <c r="Q175" i="6"/>
  <c r="J110" i="6"/>
  <c r="J66" i="6"/>
  <c r="J88" i="6"/>
  <c r="J44" i="6"/>
  <c r="D83" i="9"/>
  <c r="D84" i="9"/>
  <c r="D85" i="9"/>
  <c r="D82" i="9"/>
  <c r="G86" i="9"/>
  <c r="E86" i="9"/>
  <c r="F32" i="9" l="1"/>
  <c r="F33" i="9" s="1"/>
  <c r="Q65" i="6"/>
  <c r="Q87" i="6"/>
  <c r="Q109" i="6"/>
  <c r="Q43" i="6"/>
  <c r="D86" i="9"/>
  <c r="E87" i="9" s="1"/>
  <c r="B75" i="4"/>
  <c r="F83" i="9" l="1"/>
  <c r="F85" i="9"/>
  <c r="F84" i="9"/>
  <c r="F82" i="9"/>
  <c r="F18" i="9"/>
  <c r="F19" i="9"/>
  <c r="F20" i="9"/>
  <c r="F17" i="9"/>
  <c r="D18" i="9"/>
  <c r="D19" i="9"/>
  <c r="D20" i="9"/>
  <c r="D17" i="9"/>
  <c r="F86" i="9" l="1"/>
  <c r="G87" i="9" s="1"/>
  <c r="B22" i="4"/>
  <c r="O36" i="6"/>
  <c r="P36" i="6" s="1"/>
  <c r="H22" i="6" s="1"/>
  <c r="I30" i="6" l="1"/>
  <c r="K30" i="6" s="1"/>
  <c r="I27" i="6"/>
  <c r="K27" i="6" s="1"/>
  <c r="O82" i="10"/>
  <c r="P82" i="10" s="1"/>
  <c r="H73" i="10" s="1"/>
  <c r="O65" i="10"/>
  <c r="P65" i="10" s="1"/>
  <c r="H56" i="10" s="1"/>
  <c r="O48" i="10"/>
  <c r="P48" i="10" s="1"/>
  <c r="H39" i="10" s="1"/>
  <c r="O31" i="10"/>
  <c r="P31" i="10" s="1"/>
  <c r="H22" i="10" s="1"/>
  <c r="F111" i="9" l="1"/>
  <c r="F103" i="9"/>
  <c r="F95" i="9"/>
  <c r="F74" i="9" l="1"/>
  <c r="F75" i="9"/>
  <c r="F76" i="9"/>
  <c r="F73" i="9"/>
  <c r="D74" i="9"/>
  <c r="D75" i="9"/>
  <c r="D76" i="9"/>
  <c r="D73" i="9"/>
  <c r="F65" i="9"/>
  <c r="F66" i="9"/>
  <c r="F67" i="9"/>
  <c r="F64" i="9"/>
  <c r="D65" i="9"/>
  <c r="D66" i="9"/>
  <c r="D67" i="9"/>
  <c r="D64" i="9"/>
  <c r="F56" i="9" l="1"/>
  <c r="F57" i="9"/>
  <c r="F58" i="9"/>
  <c r="F55" i="9"/>
  <c r="D56" i="9"/>
  <c r="D57" i="9"/>
  <c r="D58" i="9"/>
  <c r="D55" i="9"/>
  <c r="F47" i="9"/>
  <c r="F48" i="9"/>
  <c r="F49" i="9"/>
  <c r="F46" i="9"/>
  <c r="D47" i="9"/>
  <c r="D48" i="9"/>
  <c r="D49" i="9"/>
  <c r="D46" i="9"/>
  <c r="F5" i="9"/>
  <c r="C5" i="9"/>
  <c r="I60" i="10" l="1"/>
  <c r="K60" i="10" s="1"/>
  <c r="K61" i="10"/>
  <c r="I66" i="10"/>
  <c r="I67" i="10"/>
  <c r="I68" i="10"/>
  <c r="I69" i="10"/>
  <c r="I70" i="10"/>
  <c r="I77" i="10"/>
  <c r="K77" i="10" s="1"/>
  <c r="J73" i="10" s="1"/>
  <c r="K78" i="10"/>
  <c r="I83" i="10"/>
  <c r="I84" i="10"/>
  <c r="I85" i="10"/>
  <c r="I86" i="10"/>
  <c r="I87" i="10"/>
  <c r="I43" i="10"/>
  <c r="K43" i="10" s="1"/>
  <c r="K44" i="10"/>
  <c r="I49" i="10"/>
  <c r="I50" i="10"/>
  <c r="I51" i="10"/>
  <c r="I52" i="10"/>
  <c r="I53" i="10"/>
  <c r="K27" i="10"/>
  <c r="Q16" i="6"/>
  <c r="Q16" i="10"/>
  <c r="Q90" i="10" l="1"/>
  <c r="K90" i="10" s="1"/>
  <c r="L90" i="10" s="1"/>
  <c r="N90" i="10" s="1"/>
  <c r="Q107" i="10"/>
  <c r="K107" i="10" s="1"/>
  <c r="L107" i="10" s="1"/>
  <c r="N107" i="10" s="1"/>
  <c r="Q124" i="10"/>
  <c r="K124" i="10" s="1"/>
  <c r="L124" i="10" s="1"/>
  <c r="N124" i="10" s="1"/>
  <c r="Q141" i="10"/>
  <c r="K141" i="10" s="1"/>
  <c r="L141" i="10" s="1"/>
  <c r="N141" i="10" s="1"/>
  <c r="Q154" i="6"/>
  <c r="K154" i="6" s="1"/>
  <c r="L154" i="6" s="1"/>
  <c r="N154" i="6" s="1"/>
  <c r="Q132" i="6"/>
  <c r="K132" i="6" s="1"/>
  <c r="L132" i="6" s="1"/>
  <c r="N132" i="6" s="1"/>
  <c r="Q176" i="6"/>
  <c r="K176" i="6" s="1"/>
  <c r="L176" i="6" s="1"/>
  <c r="N176" i="6" s="1"/>
  <c r="Q88" i="6"/>
  <c r="K88" i="6" s="1"/>
  <c r="L88" i="6" s="1"/>
  <c r="N88" i="6" s="1"/>
  <c r="Q66" i="6"/>
  <c r="K66" i="6" s="1"/>
  <c r="L66" i="6" s="1"/>
  <c r="N66" i="6" s="1"/>
  <c r="Q110" i="6"/>
  <c r="K110" i="6" s="1"/>
  <c r="L110" i="6" s="1"/>
  <c r="N110" i="6" s="1"/>
  <c r="Q44" i="6"/>
  <c r="K44" i="6" s="1"/>
  <c r="L44" i="6" s="1"/>
  <c r="N44" i="6" s="1"/>
  <c r="J39" i="10"/>
  <c r="Q38" i="10" s="1"/>
  <c r="J56" i="10"/>
  <c r="Q72" i="10"/>
  <c r="Q73" i="10"/>
  <c r="K73" i="10" s="1"/>
  <c r="L73" i="10" s="1"/>
  <c r="N73" i="10" s="1"/>
  <c r="Q55" i="10"/>
  <c r="Q56" i="10"/>
  <c r="K56" i="10" s="1"/>
  <c r="L56" i="10" s="1"/>
  <c r="N56" i="10" s="1"/>
  <c r="K32" i="6"/>
  <c r="Q39" i="10" l="1"/>
  <c r="K39" i="10" s="1"/>
  <c r="L39" i="10" s="1"/>
  <c r="N39" i="10" s="1"/>
  <c r="G49" i="12"/>
  <c r="B70" i="4" l="1"/>
  <c r="B64" i="4"/>
  <c r="B58" i="4"/>
  <c r="B53" i="4"/>
  <c r="B12" i="4" l="1"/>
  <c r="G18" i="9"/>
  <c r="G19" i="9"/>
  <c r="G20" i="9"/>
  <c r="G17" i="9"/>
  <c r="F117" i="9" l="1"/>
  <c r="F115" i="9"/>
  <c r="F118" i="9"/>
  <c r="F116" i="9"/>
  <c r="G8" i="12"/>
  <c r="D8" i="12"/>
  <c r="F5" i="12"/>
  <c r="B5" i="12"/>
  <c r="I38" i="6" l="1"/>
  <c r="I39" i="6"/>
  <c r="I40" i="6"/>
  <c r="I41" i="6"/>
  <c r="I37" i="6"/>
  <c r="I33" i="10"/>
  <c r="I34" i="10"/>
  <c r="I35" i="10"/>
  <c r="I36" i="10"/>
  <c r="I32" i="10"/>
  <c r="J8" i="6"/>
  <c r="G8" i="6"/>
  <c r="K5" i="6"/>
  <c r="C5" i="6"/>
  <c r="J8" i="10"/>
  <c r="G8" i="10"/>
  <c r="K5" i="10"/>
  <c r="C5" i="10"/>
  <c r="H59" i="12"/>
  <c r="H58" i="12"/>
  <c r="H60" i="12" l="1"/>
  <c r="K40" i="12"/>
  <c r="H32" i="12"/>
  <c r="K64" i="12" s="1"/>
  <c r="H31" i="12"/>
  <c r="D108" i="9" l="1"/>
  <c r="D110" i="9"/>
  <c r="D107" i="9"/>
  <c r="D109" i="9"/>
  <c r="H33" i="12"/>
  <c r="I26" i="10"/>
  <c r="K26" i="10" s="1"/>
  <c r="J22" i="10" s="1"/>
  <c r="D111" i="9" l="1"/>
  <c r="D93" i="9"/>
  <c r="D94" i="9"/>
  <c r="D92" i="9"/>
  <c r="D91" i="9"/>
  <c r="Q21" i="10"/>
  <c r="Q22" i="10"/>
  <c r="K22" i="10"/>
  <c r="L22" i="10" s="1"/>
  <c r="N22" i="10" s="1"/>
  <c r="G12" i="10" s="1"/>
  <c r="G77" i="9"/>
  <c r="E77" i="9"/>
  <c r="F77" i="9"/>
  <c r="D77" i="9"/>
  <c r="G68" i="9"/>
  <c r="E68" i="9"/>
  <c r="F68" i="9"/>
  <c r="D68" i="9"/>
  <c r="E69" i="9" s="1"/>
  <c r="G59" i="9"/>
  <c r="E59" i="9"/>
  <c r="F59" i="9"/>
  <c r="D59" i="9"/>
  <c r="G50" i="9"/>
  <c r="E50" i="9"/>
  <c r="F50" i="9"/>
  <c r="D50" i="9"/>
  <c r="E41" i="9"/>
  <c r="E22" i="9"/>
  <c r="F22" i="9"/>
  <c r="E60" i="9" l="1"/>
  <c r="D95" i="9"/>
  <c r="E78" i="9"/>
  <c r="G69" i="9"/>
  <c r="G51" i="9"/>
  <c r="G60" i="9"/>
  <c r="G78" i="9"/>
  <c r="E51" i="9"/>
  <c r="I29" i="6"/>
  <c r="I28" i="6"/>
  <c r="K28" i="6" s="1"/>
  <c r="I31" i="6"/>
  <c r="K31" i="6" s="1"/>
  <c r="I26" i="6"/>
  <c r="K26" i="6"/>
  <c r="K29" i="6"/>
  <c r="D22" i="9"/>
  <c r="D23" i="9" s="1"/>
  <c r="F41" i="9"/>
  <c r="D41" i="9"/>
  <c r="D42" i="9" s="1"/>
  <c r="G41" i="9"/>
  <c r="G22" i="9"/>
  <c r="F23" i="9" s="1"/>
  <c r="F120" i="9" l="1"/>
  <c r="J22" i="6"/>
  <c r="F42" i="9"/>
  <c r="Q21" i="6" l="1"/>
  <c r="Q22" i="6"/>
  <c r="K22" i="6" s="1"/>
  <c r="L22" i="6" s="1"/>
  <c r="N22" i="6" s="1"/>
  <c r="G12" i="6" s="1"/>
  <c r="D8" i="4"/>
  <c r="B8" i="4"/>
  <c r="C5" i="4"/>
  <c r="A5" i="4"/>
  <c r="I23" i="2"/>
  <c r="J23" i="2" s="1"/>
  <c r="F8" i="3"/>
  <c r="D8" i="3"/>
  <c r="E5" i="3"/>
  <c r="C5" i="3"/>
  <c r="B11" i="4" l="1"/>
  <c r="B68" i="4"/>
  <c r="B62" i="4"/>
  <c r="H16" i="12"/>
  <c r="H11" i="12"/>
  <c r="K18" i="12"/>
  <c r="B14" i="4" l="1"/>
  <c r="H10" i="12" s="1"/>
  <c r="G11" i="6"/>
  <c r="L11" i="6" s="1"/>
  <c r="J16" i="6" s="1"/>
  <c r="K63" i="12"/>
  <c r="H21" i="12"/>
  <c r="K31" i="12"/>
  <c r="H12" i="12"/>
  <c r="H17" i="12"/>
  <c r="K32" i="12" s="1"/>
  <c r="K19" i="12"/>
  <c r="K65" i="12" l="1"/>
  <c r="F125" i="9"/>
  <c r="F122" i="9"/>
  <c r="F124" i="9" s="1"/>
  <c r="K33" i="12"/>
  <c r="H37" i="12" s="1"/>
  <c r="H38" i="12" s="1"/>
  <c r="H22" i="12"/>
  <c r="K43" i="12" s="1"/>
  <c r="K14" i="12"/>
  <c r="H14" i="12" s="1"/>
  <c r="H41" i="12" l="1"/>
  <c r="H40" i="12"/>
  <c r="H42" i="12" l="1"/>
  <c r="D100" i="9" s="1"/>
  <c r="D116" i="9" s="1"/>
  <c r="G11" i="10"/>
  <c r="L11" i="10" s="1"/>
  <c r="J16" i="10" s="1"/>
  <c r="H43" i="12" l="1"/>
  <c r="H62" i="12" s="1"/>
  <c r="H64" i="12" s="1"/>
  <c r="D99" i="9"/>
  <c r="D115" i="9" s="1"/>
  <c r="D101" i="9"/>
  <c r="D117" i="9" s="1"/>
  <c r="D102" i="9"/>
  <c r="J17" i="6"/>
  <c r="F25" i="2" s="1"/>
  <c r="J17" i="10"/>
  <c r="H52" i="12" l="1"/>
  <c r="D118" i="9"/>
  <c r="D120" i="9" s="1"/>
  <c r="D103" i="9"/>
</calcChain>
</file>

<file path=xl/sharedStrings.xml><?xml version="1.0" encoding="utf-8"?>
<sst xmlns="http://schemas.openxmlformats.org/spreadsheetml/2006/main" count="964" uniqueCount="301">
  <si>
    <t>General Information and Instructions for Use of Workbook</t>
  </si>
  <si>
    <t>THIS PAGE IS NOT CONSIDERED PART OF THE BUDGET</t>
  </si>
  <si>
    <t>*</t>
  </si>
  <si>
    <t>Enter the appropriate information in the "Blue" cells (the cells with "dashed" lines around them).  Be sure the information you enter is accurate, as the budget calculations are based on the entries made in these cells.</t>
  </si>
  <si>
    <t>Use the "TAB" key to move between the "Blue" cells.  Entries may only be made in the "Blue" cells; all other cells are locked.</t>
  </si>
  <si>
    <t>You can use the keyboard to move between the pages in the workbook.  Press "CTRL" and "Page Down" at the same time to move to the next worksheet; Press "CTRL" and "Page Up" at the same time to move to the previous worksheet.</t>
  </si>
  <si>
    <t>Watch for "Pop-Up" information windows for many of the cells.  If the "Pop-Up" windows are covering the body of the budget, you may "drag and drop" them to a different area.</t>
  </si>
  <si>
    <t>Be sure to read any error messages carefully.  They give you instructions on how to correct data entry errors.</t>
  </si>
  <si>
    <t>Complete the entire Workbook for each Consumer at the following times (and when required by program policy):</t>
  </si>
  <si>
    <t>Initially and at Annual Reassessment</t>
  </si>
  <si>
    <t>Termination of Services</t>
  </si>
  <si>
    <t>Change in Employee</t>
  </si>
  <si>
    <t>Change in Number of Hours Employee Works, Rate of Pay, Bonus, or Benefits</t>
  </si>
  <si>
    <t xml:space="preserve">Change in Employee Pay Rate or Benefits </t>
  </si>
  <si>
    <t>Change in Reimbursement Rate</t>
  </si>
  <si>
    <t>Change in Administrative Costs</t>
  </si>
  <si>
    <t>Change in Payment Option back to Agency Option</t>
  </si>
  <si>
    <t>Change in Number of Authorized Units for Hourly Services</t>
  </si>
  <si>
    <t>Use of Respite Services</t>
  </si>
  <si>
    <t>Anytime Other Time Required by Program Policy</t>
  </si>
  <si>
    <t>Complete the Quarterly Report at least Quarterly (more frequently if required by Program Policy)</t>
  </si>
  <si>
    <t>Be sure both the Employer (Consumer or Legal Guardian), Designated Responsible Party (if applicable), and the CDS Agency Representative sign Consumer Information &amp; Budget Approval Page of the workbook, and that the budget Calculations are listed as "VALID".</t>
  </si>
  <si>
    <t>Taxable and Non-Taxable Employee Compensation</t>
  </si>
  <si>
    <t>THIS PAGE IS NOT CONSIDERED PART OF CLIENT BUDGET</t>
  </si>
  <si>
    <t>TAXABLE EMPLOYEE COMPENSATION</t>
  </si>
  <si>
    <t>SALARIES/WAGES</t>
  </si>
  <si>
    <t>MILEAGE (MAXIMUM IS 48.5¢ PER MILE)</t>
  </si>
  <si>
    <t>(Includes Employee-Paid Payroll Taxes:)</t>
  </si>
  <si>
    <t>(Not Directly Related to Client Care)</t>
  </si>
  <si>
    <t>Regular Time</t>
  </si>
  <si>
    <t>Communiting Costs &amp; Assistance</t>
  </si>
  <si>
    <t>Overtime</t>
  </si>
  <si>
    <t>Bonus</t>
  </si>
  <si>
    <t>Paid Vacation Leave</t>
  </si>
  <si>
    <t>Paid Sick Leave</t>
  </si>
  <si>
    <t>Paid Other Leave (Jury Duty, Funeral, etc.)</t>
  </si>
  <si>
    <t>NON-TAXABLE EMPLOYEE COMPENSATION</t>
  </si>
  <si>
    <t>EMPLOYEE BENEFITS/INSURANCE</t>
  </si>
  <si>
    <t>Insurance Premiums and Paid Claims,</t>
  </si>
  <si>
    <t>(Use of Employee's Personal Car Directly Related</t>
  </si>
  <si>
    <t xml:space="preserve">     Including Health/Medical/Dental/Disability</t>
  </si>
  <si>
    <t>Related to Client Care)</t>
  </si>
  <si>
    <t>Life Insurance Premiums</t>
  </si>
  <si>
    <t>Client Appointments</t>
  </si>
  <si>
    <t>Employer-Paid Contributions to:</t>
  </si>
  <si>
    <t>Shopping</t>
  </si>
  <si>
    <t xml:space="preserve">     Deferred Compensation Plans</t>
  </si>
  <si>
    <t>Escort</t>
  </si>
  <si>
    <t xml:space="preserve">     Retirement &amp; Pension Plans</t>
  </si>
  <si>
    <t xml:space="preserve">     Child Day Care</t>
  </si>
  <si>
    <t>WORKERS' COMPENSATION COSTS</t>
  </si>
  <si>
    <t xml:space="preserve">     Accrued Leave</t>
  </si>
  <si>
    <t>Premium Costs</t>
  </si>
  <si>
    <t>Paid Claims</t>
  </si>
  <si>
    <t>PAYROLL TAXES  (EMPLOYER-PAID)</t>
  </si>
  <si>
    <t xml:space="preserve">Other Premium/Claims for Employee </t>
  </si>
  <si>
    <t>FICA</t>
  </si>
  <si>
    <t>Work-Related Injury/Illness Coverage</t>
  </si>
  <si>
    <t>MEDICARE</t>
  </si>
  <si>
    <t>SUTA</t>
  </si>
  <si>
    <t>CONTRACTED SERVICE FEE</t>
  </si>
  <si>
    <t>FUTA</t>
  </si>
  <si>
    <t>(When Contracted With an Agency)</t>
  </si>
  <si>
    <t>Other as applicable</t>
  </si>
  <si>
    <t>Back-Up PAS</t>
  </si>
  <si>
    <t>In-Home Respite</t>
  </si>
  <si>
    <t>Consumer Information &amp; Budget Approval</t>
  </si>
  <si>
    <t>Consumer Name:</t>
  </si>
  <si>
    <t>Consumer Medicaid Number:</t>
  </si>
  <si>
    <t>Consumer's Address:</t>
  </si>
  <si>
    <t>Consumer's City, State, Zip Code:</t>
  </si>
  <si>
    <t>Consumer's Telephone Number:</t>
  </si>
  <si>
    <t>Does the Consumer Have a  Designated Representative (DR) and/or Legally Authorized Representative (LAR)?</t>
  </si>
  <si>
    <t>LAR's Name:</t>
  </si>
  <si>
    <t>DR's Name:</t>
  </si>
  <si>
    <r>
      <t xml:space="preserve">Effective / Coverage Period </t>
    </r>
    <r>
      <rPr>
        <b/>
        <sz val="8"/>
        <rFont val="Arial"/>
        <family val="2"/>
      </rPr>
      <t>(This does not guarantee eligibility for the entire period)</t>
    </r>
    <r>
      <rPr>
        <b/>
        <sz val="12"/>
        <rFont val="Arial"/>
        <family val="2"/>
      </rPr>
      <t>:</t>
    </r>
  </si>
  <si>
    <t>Budget Calculations are:</t>
  </si>
  <si>
    <t>CERTIFICATION:  By signature below I acknowledge that all calculations must fall within the allowable budget, and that all budget calculations are VALID, as indicated above. I acknowledge these budget calculations are not exact, and may need adjustment throughout the budget period. I also acknowledge receipt of a copy of the CDS Budget.  I agree to remain within the boundaries of the budget set forth.  I understand that failure to follow this budget may result in removal from the CDS Option and I accept personal liability for expenses that may be incurred due to my failure to follow the budget or program requirements.  The budget does not imply eligibility for the entire budget period.</t>
  </si>
  <si>
    <t>Employer (Consumer or Legally Authorized Representative)</t>
  </si>
  <si>
    <t>Date</t>
  </si>
  <si>
    <t>Designated Responsible Party (If Applicable)</t>
  </si>
  <si>
    <t>CDS Agency Representative</t>
  </si>
  <si>
    <t>Notes</t>
  </si>
  <si>
    <t>Consumer Name</t>
  </si>
  <si>
    <t>Medicaid Number</t>
  </si>
  <si>
    <t>Coverage Period From:</t>
  </si>
  <si>
    <t>To:</t>
  </si>
  <si>
    <t>Yes</t>
  </si>
  <si>
    <t>No</t>
  </si>
  <si>
    <t>Total Annual CDS Budget</t>
  </si>
  <si>
    <t>Service</t>
  </si>
  <si>
    <t>Rate</t>
  </si>
  <si>
    <t>Annual Authorized Hours</t>
  </si>
  <si>
    <t>Supported Employment</t>
  </si>
  <si>
    <t>Total Supported Employment Dollars</t>
  </si>
  <si>
    <t>Employment Assistance</t>
  </si>
  <si>
    <t>Quarterly Report</t>
  </si>
  <si>
    <t>Quarterly Report Coverage Period From:</t>
  </si>
  <si>
    <t>Q1</t>
  </si>
  <si>
    <t>Quarter Number:</t>
  </si>
  <si>
    <t>Q2</t>
  </si>
  <si>
    <t>Q3</t>
  </si>
  <si>
    <t>Q4</t>
  </si>
  <si>
    <t>NOTE - All Budgeted Amounts on the Quarterly Report are Estimates</t>
  </si>
  <si>
    <t>Auth Units</t>
  </si>
  <si>
    <t>Billed Units</t>
  </si>
  <si>
    <t>Auth Dollars</t>
  </si>
  <si>
    <t>Billed Dollars</t>
  </si>
  <si>
    <t>Quarter 1</t>
  </si>
  <si>
    <t>Quarter 2</t>
  </si>
  <si>
    <t>Quarter 3</t>
  </si>
  <si>
    <t>Quarter 4</t>
  </si>
  <si>
    <t>Total</t>
  </si>
  <si>
    <t>Remaining</t>
  </si>
  <si>
    <t>Authorized Units</t>
  </si>
  <si>
    <t>Actual Units</t>
  </si>
  <si>
    <t>Authorized Dollars</t>
  </si>
  <si>
    <t>Actual Dollars</t>
  </si>
  <si>
    <t>Quarter 1 Units</t>
  </si>
  <si>
    <t>Quarter 2 Units</t>
  </si>
  <si>
    <t>Quarter 3 Units</t>
  </si>
  <si>
    <t>Quarter 4 Units</t>
  </si>
  <si>
    <t>Employee Compensation Totals (Units):</t>
  </si>
  <si>
    <t>Remaining:</t>
  </si>
  <si>
    <t>Employer Support Services</t>
  </si>
  <si>
    <t>Support Consultation Services</t>
  </si>
  <si>
    <t>Non-Taxable Employee Compensation Costs</t>
  </si>
  <si>
    <t>TOTAL  BUDGET</t>
  </si>
  <si>
    <t>TOTAL BUDGET REMAINING:</t>
  </si>
  <si>
    <t>Dollars Remaining 
(negative indicates the consumer has overspent):</t>
  </si>
  <si>
    <t>Percent of Budgeted Dollars Spent 
(negative amount indicates the consumer has overspent):</t>
  </si>
  <si>
    <t>NOTE - The consumer must not develop a regular employee schedule 
that contains fewer than or more than the weekly authorized units.</t>
  </si>
  <si>
    <t>CERTIFICATION:  By signature below I certify that the numbers entered into this quarterly report are accurate as reported to me.</t>
  </si>
  <si>
    <t>CDS Agency Representative Printed Name</t>
  </si>
  <si>
    <t>Phone Number (with Area Code)</t>
  </si>
  <si>
    <t>CDS Agency Representative Signature</t>
  </si>
  <si>
    <t>Family Member?</t>
  </si>
  <si>
    <t>Exempt all taxes</t>
  </si>
  <si>
    <t>Exempt SUTA and FUTA</t>
  </si>
  <si>
    <t>Available Amounts</t>
  </si>
  <si>
    <t>F.U.T.A. Max Wage:</t>
  </si>
  <si>
    <t>Total Available for Taxable Compensation:</t>
  </si>
  <si>
    <t>Dollars Left in Budget:</t>
  </si>
  <si>
    <t>S.U.T.A. Max Wage:</t>
  </si>
  <si>
    <t>Total Taxable Compensation:</t>
  </si>
  <si>
    <t>F.U.T.A.:</t>
  </si>
  <si>
    <t>Taxable Wage and Compensation Validation</t>
  </si>
  <si>
    <t>F.I.C.A.:</t>
  </si>
  <si>
    <t>Within Total Budget for Consumer?</t>
  </si>
  <si>
    <t>Medicare:</t>
  </si>
  <si>
    <t>Total Tax:</t>
  </si>
  <si>
    <t>Minimum Employee Compensation %</t>
  </si>
  <si>
    <t>Employee Hours, Pay Rates and Other Compensation</t>
  </si>
  <si>
    <t>Employee Name</t>
  </si>
  <si>
    <t>Begin Date</t>
  </si>
  <si>
    <t>End Date</t>
  </si>
  <si>
    <t>Weeks Employed</t>
  </si>
  <si>
    <t>S.U.T.A. Rate</t>
  </si>
  <si>
    <t>Total Annual Wages</t>
  </si>
  <si>
    <t>Annual Taxes</t>
  </si>
  <si>
    <t>Annual Total</t>
  </si>
  <si>
    <t>Family Exemption</t>
  </si>
  <si>
    <t>Not exempt</t>
  </si>
  <si>
    <t>Meets household exemption criteria?</t>
  </si>
  <si>
    <t>Hourly Pay</t>
  </si>
  <si>
    <t>Hours per Week</t>
  </si>
  <si>
    <t>Pay Rate</t>
  </si>
  <si>
    <t>Weeks</t>
  </si>
  <si>
    <t>OT Pay Rate</t>
  </si>
  <si>
    <t>Wages</t>
  </si>
  <si>
    <t>NOTE - The consumer must not develop a regular employee schedule that contains fewer than or more than the weekly authorized units.</t>
  </si>
  <si>
    <t>Other Compensation</t>
  </si>
  <si>
    <t>Amount</t>
  </si>
  <si>
    <t>Number of Payments</t>
  </si>
  <si>
    <t>Bonuses</t>
  </si>
  <si>
    <t>Paid Holidays</t>
  </si>
  <si>
    <t>Vacation Pay</t>
  </si>
  <si>
    <t>Sick Leave</t>
  </si>
  <si>
    <t>Other -Specify</t>
  </si>
  <si>
    <t>Employer Support Services &amp; Non-Taxable Costs</t>
  </si>
  <si>
    <t>Total  Annual CDS Budget:</t>
  </si>
  <si>
    <t>ESS_Budget</t>
  </si>
  <si>
    <t>Estimated Employer Related Support Services Purchases</t>
  </si>
  <si>
    <t>Comments:</t>
  </si>
  <si>
    <t xml:space="preserve">Advertising  </t>
  </si>
  <si>
    <t xml:space="preserve">Equipment &amp; Supplies </t>
  </si>
  <si>
    <t xml:space="preserve">Copies &amp; Mailing </t>
  </si>
  <si>
    <t>Other - Specify</t>
  </si>
  <si>
    <t>Total Estimated Employer Related Support Services Purchases:</t>
  </si>
  <si>
    <t>Estimated Support Consultation Services Costs</t>
  </si>
  <si>
    <t>Amount of ESS Available for Support Consultation:</t>
  </si>
  <si>
    <t>SCS Hourly Rate</t>
  </si>
  <si>
    <t>Available Support Consultation Services Hours:</t>
  </si>
  <si>
    <t>Support Consultation Services Hours Authorized by the IDT:</t>
  </si>
  <si>
    <t>Support Consultation Services Funded through ESS:</t>
  </si>
  <si>
    <t>Payment for Support Consultation Services above the 10% (if required by the IDT):</t>
  </si>
  <si>
    <t>Total Support Consultation Services Costs:</t>
  </si>
  <si>
    <t>Total Costs for ESS and Support Consultation Services:</t>
  </si>
  <si>
    <t>Amount Available for Employee Compensation Costs:</t>
  </si>
  <si>
    <t>Health Insurance Premium(s)</t>
  </si>
  <si>
    <t>Worker's comp or liability insurance</t>
  </si>
  <si>
    <t>Total Spent for ESS and Non-Taxable Costs</t>
  </si>
  <si>
    <t>Funds Available for Taxable Compensation Costs</t>
  </si>
  <si>
    <r>
      <t>Amount Available for all Estimated 
Employer Support Services Costs</t>
    </r>
    <r>
      <rPr>
        <b/>
        <sz val="10"/>
        <rFont val="Arial"/>
        <family val="2"/>
      </rPr>
      <t>:</t>
    </r>
  </si>
  <si>
    <r>
      <t>Maximum</t>
    </r>
    <r>
      <rPr>
        <sz val="10"/>
        <rFont val="Arial"/>
        <family val="2"/>
      </rPr>
      <t xml:space="preserve"> Amount Available for Employer Related Support Services Purchases:</t>
    </r>
  </si>
  <si>
    <t>Total CFC Dollars</t>
  </si>
  <si>
    <t>Annual CFC Budget</t>
  </si>
  <si>
    <t>Annual Non-CFC Budget</t>
  </si>
  <si>
    <t>CFC Taxable Wage and Compensation Costs</t>
  </si>
  <si>
    <t>Within CFC Budget?</t>
  </si>
  <si>
    <t>Criminal History Check</t>
  </si>
  <si>
    <t>Total Estimated Employer Related Support Services Purchases
from Waiver Budget:</t>
  </si>
  <si>
    <t>Total Waiver Budget</t>
  </si>
  <si>
    <t>N/A</t>
  </si>
  <si>
    <t>Waiver Amount:</t>
  </si>
  <si>
    <t>Amount Available for Estimated Employer Support Services Costs
from the Waiver Budget:</t>
  </si>
  <si>
    <t>Dollars Left in
CFC-PAS HAB Budget:</t>
  </si>
  <si>
    <t>Total CFC-PAS Hab Budget</t>
  </si>
  <si>
    <t>Amount Available for Estimated Employer Support Services Costs
from the CFC-PAS Hab Budget:</t>
  </si>
  <si>
    <t>CFC-PAS Hab Amount:</t>
  </si>
  <si>
    <t>Total Estimated Employer Related Support Services Purchases
from CFC-PAS Hab Budget:</t>
  </si>
  <si>
    <t>*NOTE--CFC-PAS Hab funds may not be used for purchasing Hepatitis B vaccinations</t>
  </si>
  <si>
    <t>SCS Budget</t>
  </si>
  <si>
    <t>CFC Budget</t>
  </si>
  <si>
    <t>Non-CFC Budget</t>
  </si>
  <si>
    <t>TOTAL ESS MAX:</t>
  </si>
  <si>
    <t>CFC SCS Dollars Avail</t>
  </si>
  <si>
    <t>Waiver SCS Dollars Avail</t>
  </si>
  <si>
    <t>Auth SCS Dollars</t>
  </si>
  <si>
    <t>Total CFC Available for Taxable Compensation:</t>
  </si>
  <si>
    <t>CFC Taxable Avail</t>
  </si>
  <si>
    <t>Waiver Taxable Avail</t>
  </si>
  <si>
    <t>Total Estimated Non-Taxable Employee Compensation Costs
from CFC-PAS Hab Budget:</t>
  </si>
  <si>
    <t>Total Estimated Non-Taxable Employee Compensation Costs
from Waiver Budget:</t>
  </si>
  <si>
    <t>Total Estimated Non-Taxable Employee Compensation Costs:</t>
  </si>
  <si>
    <t>Within Waiver Budget?</t>
  </si>
  <si>
    <t>CFC PAS Hab</t>
  </si>
  <si>
    <t>Waiver Taxable Wage and Compensation Costs</t>
  </si>
  <si>
    <t>CFC-PAS Hab Max</t>
  </si>
  <si>
    <t>Waiver Max</t>
  </si>
  <si>
    <t>Region</t>
  </si>
  <si>
    <t>Region 1</t>
  </si>
  <si>
    <t>Region 2</t>
  </si>
  <si>
    <t>Region 3</t>
  </si>
  <si>
    <t>Region 4</t>
  </si>
  <si>
    <t>Region 5</t>
  </si>
  <si>
    <t>Region 6</t>
  </si>
  <si>
    <t>Region 7</t>
  </si>
  <si>
    <t>Region 8</t>
  </si>
  <si>
    <t>Region 9</t>
  </si>
  <si>
    <t>Region 10</t>
  </si>
  <si>
    <t>Region 11</t>
  </si>
  <si>
    <t>Authorized Units and Budget Calculations</t>
  </si>
  <si>
    <t>Habilitation</t>
  </si>
  <si>
    <t>Out-of-Home Respite</t>
  </si>
  <si>
    <t>Intervener</t>
  </si>
  <si>
    <t>Intervener II</t>
  </si>
  <si>
    <t>Total Intervener Dollars</t>
  </si>
  <si>
    <t>Units of In-Home Respite Utilized</t>
  </si>
  <si>
    <t>Total In-Home Respite Dollars</t>
  </si>
  <si>
    <t>Units of Out-of-Home Respite Utilized</t>
  </si>
  <si>
    <t>Total Out-of-Home Respite Dollars</t>
  </si>
  <si>
    <t>Authorized Supported Employment Hours</t>
  </si>
  <si>
    <t>Weekly Authorized Supported Employment Hours</t>
  </si>
  <si>
    <t>Authorized Employment Assistance Hours</t>
  </si>
  <si>
    <t>Weekly Authorized Employment Assistance Hours</t>
  </si>
  <si>
    <r>
      <t xml:space="preserve">Deaf-Blind with Multiple Disabilities Waiver
</t>
    </r>
    <r>
      <rPr>
        <sz val="12"/>
        <rFont val="Arial"/>
        <family val="2"/>
      </rPr>
      <t>Consumer Directed Services Budget</t>
    </r>
  </si>
  <si>
    <t>Out of Home Respite Costs</t>
  </si>
  <si>
    <t>Facility Name</t>
  </si>
  <si>
    <t>Number of Units Used</t>
  </si>
  <si>
    <t>Rate Negotiated with Out-of-Home Respite Provider</t>
  </si>
  <si>
    <t>Total Out of Home Respite Costs:</t>
  </si>
  <si>
    <t>In-HomeRespite</t>
  </si>
  <si>
    <t>Employee Assistance</t>
  </si>
  <si>
    <t>Budgeted</t>
  </si>
  <si>
    <t>Actual</t>
  </si>
  <si>
    <t>Quarter 1 Dollars</t>
  </si>
  <si>
    <t>Quarter 2 Dollars</t>
  </si>
  <si>
    <t>Quarter 3 Dollars</t>
  </si>
  <si>
    <t>Quarter 4 Dollars</t>
  </si>
  <si>
    <t>Employee Compensation Totals (Dollars):</t>
  </si>
  <si>
    <t>Community First Choice PAS/HAB</t>
  </si>
  <si>
    <t>Weekly Authorized CFC PAS/HAB Hours</t>
  </si>
  <si>
    <t>Annual Authorized CFC PAS/HAB Hours</t>
  </si>
  <si>
    <t>Community First Choice - PAS/HAB</t>
  </si>
  <si>
    <t>Transportation</t>
  </si>
  <si>
    <t>Total Employment Assistance Dollars</t>
  </si>
  <si>
    <t>Total Transportation Dollars</t>
  </si>
  <si>
    <t>Authorized Transportation Hours</t>
  </si>
  <si>
    <t>Transportation Totals (Units):</t>
  </si>
  <si>
    <t>Weekly Authorized Habilitation Hours</t>
  </si>
  <si>
    <t>Annual Authorized Habilitation Hours</t>
  </si>
  <si>
    <t>Total Habilitation Dollars</t>
  </si>
  <si>
    <t>Intervener (all types)</t>
  </si>
  <si>
    <t>Interverner I</t>
  </si>
  <si>
    <t>Interverner III</t>
  </si>
  <si>
    <t>Auth Intervener Dollars</t>
  </si>
  <si>
    <t>Auth Intervener Hours</t>
  </si>
  <si>
    <t>Intervener (All types combined)</t>
  </si>
  <si>
    <r>
      <t xml:space="preserve">Deaf-Blind with Multiple Disabilities Waiver
</t>
    </r>
    <r>
      <rPr>
        <sz val="12"/>
        <rFont val="Arial"/>
        <family val="2"/>
      </rPr>
      <t>Consumer Directed Services Budget (as of 09/01/2023)</t>
    </r>
  </si>
  <si>
    <r>
      <t xml:space="preserve">Deaf-Blind with Multiple Disabilities Waiver
</t>
    </r>
    <r>
      <rPr>
        <sz val="12"/>
        <rFont val="Arial"/>
        <family val="2"/>
      </rPr>
      <t>Consumer Directed Services Budget (Revised September 1,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</si>
</sst>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quot;$&quot;#,##0.00"/>
    <numFmt numFmtId="165" formatCode="0.0000%"/>
  </numFmts>
  <fonts count="27" x14ac:knownFonts="1">
    <font>
      <sz val="11"/>
      <color theme="1"/>
      <name val="Calibri"/>
      <family val="2"/>
      <scheme val="minor"/>
    </font>
    <font>
      <sz val="10"/>
      <name val="Arial"/>
      <family val="2"/>
    </font>
    <font>
      <b/>
      <sz val="10"/>
      <name val="Arial"/>
      <family val="2"/>
    </font>
    <font>
      <sz val="10"/>
      <name val="Arial"/>
      <family val="2"/>
    </font>
    <font>
      <b/>
      <i/>
      <sz val="10"/>
      <name val="Arial"/>
      <family val="2"/>
    </font>
    <font>
      <b/>
      <i/>
      <sz val="9"/>
      <name val="Arial"/>
      <family val="2"/>
    </font>
    <font>
      <b/>
      <sz val="16"/>
      <name val="Arial"/>
      <family val="2"/>
    </font>
    <font>
      <b/>
      <sz val="12"/>
      <name val="Arial"/>
      <family val="2"/>
    </font>
    <font>
      <sz val="11"/>
      <name val="Arial"/>
      <family val="2"/>
    </font>
    <font>
      <b/>
      <sz val="11"/>
      <name val="Arial"/>
      <family val="2"/>
    </font>
    <font>
      <b/>
      <i/>
      <sz val="14"/>
      <name val="Arial"/>
      <family val="2"/>
    </font>
    <font>
      <b/>
      <u/>
      <sz val="12"/>
      <name val="Arial"/>
      <family val="2"/>
    </font>
    <font>
      <sz val="8"/>
      <name val="Arial"/>
      <family val="2"/>
    </font>
    <font>
      <sz val="12"/>
      <name val="Arial"/>
      <family val="2"/>
    </font>
    <font>
      <sz val="14"/>
      <name val="Arial"/>
      <family val="2"/>
    </font>
    <font>
      <b/>
      <sz val="8"/>
      <name val="Arial"/>
      <family val="2"/>
    </font>
    <font>
      <sz val="9"/>
      <name val="Arial"/>
      <family val="2"/>
    </font>
    <font>
      <b/>
      <sz val="10"/>
      <color indexed="10"/>
      <name val="Arial"/>
      <family val="2"/>
    </font>
    <font>
      <b/>
      <sz val="14"/>
      <name val="Arial"/>
      <family val="2"/>
    </font>
    <font>
      <b/>
      <i/>
      <sz val="12"/>
      <name val="Arial"/>
      <family val="2"/>
    </font>
    <font>
      <i/>
      <sz val="9"/>
      <name val="Arial"/>
      <family val="2"/>
    </font>
    <font>
      <i/>
      <sz val="10"/>
      <name val="Arial"/>
      <family val="2"/>
    </font>
    <font>
      <b/>
      <i/>
      <sz val="16"/>
      <name val="Arial"/>
      <family val="2"/>
    </font>
    <font>
      <sz val="11"/>
      <color theme="1"/>
      <name val="Calibri"/>
      <family val="2"/>
      <scheme val="minor"/>
    </font>
    <font>
      <i/>
      <sz val="11"/>
      <name val="Arial"/>
      <family val="2"/>
    </font>
    <font>
      <i/>
      <sz val="8"/>
      <name val="Arial"/>
      <family val="2"/>
    </font>
    <font>
      <sz val="10"/>
      <name val="Arial"/>
    </font>
  </fonts>
  <fills count="11">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lightUp">
        <bgColor indexed="9"/>
      </patternFill>
    </fill>
    <fill>
      <patternFill patternType="solid">
        <fgColor indexed="65"/>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rgb="FFCCFFFF"/>
        <bgColor indexed="64"/>
      </patternFill>
    </fill>
    <fill>
      <patternFill patternType="solid">
        <fgColor theme="0"/>
        <bgColor indexed="64"/>
      </patternFill>
    </fill>
  </fills>
  <borders count="133">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DashDot">
        <color indexed="64"/>
      </left>
      <right style="mediumDashDot">
        <color indexed="64"/>
      </right>
      <top style="mediumDashDot">
        <color indexed="64"/>
      </top>
      <bottom style="mediumDashDot">
        <color indexed="64"/>
      </bottom>
      <diagonal/>
    </border>
    <border>
      <left style="medium">
        <color indexed="64"/>
      </left>
      <right style="thin">
        <color indexed="64"/>
      </right>
      <top style="mediumDashDot">
        <color indexed="64"/>
      </top>
      <bottom style="mediumDashDot">
        <color indexed="64"/>
      </bottom>
      <diagonal/>
    </border>
    <border>
      <left style="medium">
        <color indexed="64"/>
      </left>
      <right style="thin">
        <color indexed="64"/>
      </right>
      <top style="mediumDashDot">
        <color indexed="64"/>
      </top>
      <bottom/>
      <diagonal/>
    </border>
    <border>
      <left style="medium">
        <color indexed="64"/>
      </left>
      <right style="thin">
        <color indexed="64"/>
      </right>
      <top/>
      <bottom style="mediumDashDot">
        <color indexed="64"/>
      </bottom>
      <diagonal/>
    </border>
    <border>
      <left style="medium">
        <color indexed="64"/>
      </left>
      <right style="thin">
        <color indexed="64"/>
      </right>
      <top style="medium">
        <color indexed="64"/>
      </top>
      <bottom style="mediumDashDot">
        <color indexed="64"/>
      </bottom>
      <diagonal/>
    </border>
    <border>
      <left style="medium">
        <color indexed="64"/>
      </left>
      <right style="medium">
        <color indexed="64"/>
      </right>
      <top/>
      <bottom style="medium">
        <color indexed="64"/>
      </bottom>
      <diagonal/>
    </border>
    <border>
      <left style="mediumDashDot">
        <color indexed="64"/>
      </left>
      <right style="thin">
        <color indexed="64"/>
      </right>
      <top style="mediumDashDot">
        <color indexed="64"/>
      </top>
      <bottom style="thin">
        <color indexed="64"/>
      </bottom>
      <diagonal/>
    </border>
    <border>
      <left style="mediumDashDot">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DashDot">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DashDot">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mediumDashDot">
        <color indexed="64"/>
      </left>
      <right style="mediumDashDot">
        <color indexed="64"/>
      </right>
      <top/>
      <bottom style="mediumDashDot">
        <color indexed="64"/>
      </bottom>
      <diagonal/>
    </border>
    <border>
      <left/>
      <right style="mediumDashDot">
        <color indexed="64"/>
      </right>
      <top/>
      <bottom style="mediumDashDot">
        <color indexed="64"/>
      </bottom>
      <diagonal/>
    </border>
    <border>
      <left/>
      <right style="mediumDashDot">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mediumDashDot">
        <color indexed="64"/>
      </bottom>
      <diagonal/>
    </border>
    <border>
      <left/>
      <right style="medium">
        <color indexed="64"/>
      </right>
      <top/>
      <bottom style="mediumDashDot">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8"/>
      </left>
      <right style="thin">
        <color indexed="64"/>
      </right>
      <top style="medium">
        <color indexed="8"/>
      </top>
      <bottom/>
      <diagonal/>
    </border>
    <border>
      <left/>
      <right/>
      <top style="medium">
        <color indexed="8"/>
      </top>
      <bottom/>
      <diagonal/>
    </border>
    <border>
      <left/>
      <right style="thin">
        <color indexed="64"/>
      </right>
      <top style="medium">
        <color indexed="8"/>
      </top>
      <bottom/>
      <diagonal/>
    </border>
    <border>
      <left/>
      <right style="medium">
        <color indexed="8"/>
      </right>
      <top style="medium">
        <color indexed="8"/>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DashDot">
        <color indexed="64"/>
      </left>
      <right style="mediumDashDot">
        <color indexed="64"/>
      </right>
      <top style="mediumDashDot">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mediumDashDot">
        <color indexed="64"/>
      </top>
      <bottom/>
      <diagonal/>
    </border>
    <border>
      <left/>
      <right style="medium">
        <color indexed="64"/>
      </right>
      <top style="mediumDashDot">
        <color indexed="64"/>
      </top>
      <bottom/>
      <diagonal/>
    </border>
    <border>
      <left style="thin">
        <color indexed="64"/>
      </left>
      <right/>
      <top style="mediumDashDot">
        <color indexed="64"/>
      </top>
      <bottom style="mediumDashDot">
        <color indexed="64"/>
      </bottom>
      <diagonal/>
    </border>
    <border>
      <left/>
      <right style="medium">
        <color indexed="64"/>
      </right>
      <top style="mediumDashDot">
        <color indexed="64"/>
      </top>
      <bottom style="mediumDashDot">
        <color indexed="64"/>
      </bottom>
      <diagonal/>
    </border>
    <border>
      <left style="thin">
        <color indexed="64"/>
      </left>
      <right/>
      <top style="mediumDashDot">
        <color indexed="64"/>
      </top>
      <bottom style="medium">
        <color indexed="64"/>
      </bottom>
      <diagonal/>
    </border>
    <border>
      <left/>
      <right style="medium">
        <color indexed="64"/>
      </right>
      <top style="mediumDashDot">
        <color indexed="64"/>
      </top>
      <bottom style="medium">
        <color indexed="64"/>
      </bottom>
      <diagonal/>
    </border>
    <border>
      <left style="thin">
        <color indexed="64"/>
      </left>
      <right/>
      <top style="medium">
        <color indexed="64"/>
      </top>
      <bottom style="mediumDashDot">
        <color indexed="64"/>
      </bottom>
      <diagonal/>
    </border>
    <border>
      <left/>
      <right style="medium">
        <color indexed="64"/>
      </right>
      <top style="medium">
        <color indexed="64"/>
      </top>
      <bottom style="mediumDashDot">
        <color indexed="64"/>
      </bottom>
      <diagonal/>
    </border>
    <border>
      <left style="medium">
        <color indexed="64"/>
      </left>
      <right/>
      <top style="medium">
        <color indexed="64"/>
      </top>
      <bottom style="medium">
        <color indexed="64"/>
      </bottom>
      <diagonal/>
    </border>
    <border>
      <left style="mediumDashDot">
        <color indexed="64"/>
      </left>
      <right/>
      <top style="mediumDashDot">
        <color indexed="64"/>
      </top>
      <bottom style="mediumDashDot">
        <color indexed="64"/>
      </bottom>
      <diagonal/>
    </border>
    <border>
      <left/>
      <right style="mediumDashDot">
        <color indexed="64"/>
      </right>
      <top style="medium">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style="mediumDashDot">
        <color indexed="64"/>
      </bottom>
      <diagonal/>
    </border>
    <border>
      <left style="medium">
        <color indexed="64"/>
      </left>
      <right/>
      <top style="medium">
        <color indexed="64"/>
      </top>
      <bottom style="mediumDashDot">
        <color indexed="64"/>
      </bottom>
      <diagonal/>
    </border>
    <border>
      <left/>
      <right/>
      <top style="medium">
        <color indexed="64"/>
      </top>
      <bottom style="mediumDashDot">
        <color indexed="64"/>
      </bottom>
      <diagonal/>
    </border>
    <border>
      <left style="medium">
        <color indexed="64"/>
      </left>
      <right/>
      <top style="mediumDashDot">
        <color indexed="64"/>
      </top>
      <bottom style="thin">
        <color indexed="64"/>
      </bottom>
      <diagonal/>
    </border>
    <border>
      <left/>
      <right/>
      <top style="mediumDashDot">
        <color indexed="64"/>
      </top>
      <bottom style="thin">
        <color indexed="64"/>
      </bottom>
      <diagonal/>
    </border>
    <border>
      <left/>
      <right style="medium">
        <color indexed="64"/>
      </right>
      <top style="mediumDashDot">
        <color indexed="64"/>
      </top>
      <bottom style="thin">
        <color indexed="64"/>
      </bottom>
      <diagonal/>
    </border>
    <border>
      <left/>
      <right style="mediumDashDot">
        <color indexed="64"/>
      </right>
      <top style="thin">
        <color indexed="64"/>
      </top>
      <bottom style="thin">
        <color indexed="64"/>
      </bottom>
      <diagonal/>
    </border>
    <border>
      <left style="thin">
        <color indexed="64"/>
      </left>
      <right/>
      <top style="mediumDashDot">
        <color indexed="64"/>
      </top>
      <bottom style="thin">
        <color indexed="64"/>
      </bottom>
      <diagonal/>
    </border>
    <border>
      <left/>
      <right style="thin">
        <color indexed="64"/>
      </right>
      <top/>
      <bottom/>
      <diagonal/>
    </border>
    <border>
      <left style="thin">
        <color indexed="64"/>
      </left>
      <right/>
      <top style="thin">
        <color indexed="64"/>
      </top>
      <bottom style="mediumDashDot">
        <color indexed="64"/>
      </bottom>
      <diagonal/>
    </border>
    <border>
      <left/>
      <right/>
      <top style="thin">
        <color indexed="64"/>
      </top>
      <bottom style="mediumDashDot">
        <color indexed="64"/>
      </bottom>
      <diagonal/>
    </border>
    <border>
      <left/>
      <right style="medium">
        <color indexed="64"/>
      </right>
      <top style="thin">
        <color indexed="64"/>
      </top>
      <bottom style="mediumDashDot">
        <color indexed="64"/>
      </bottom>
      <diagonal/>
    </border>
    <border>
      <left/>
      <right style="thin">
        <color indexed="64"/>
      </right>
      <top style="mediumDashDot">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DashDot">
        <color indexed="64"/>
      </bottom>
      <diagonal/>
    </border>
    <border>
      <left/>
      <right style="thin">
        <color indexed="64"/>
      </right>
      <top style="thin">
        <color indexed="64"/>
      </top>
      <bottom style="mediumDashDot">
        <color indexed="64"/>
      </bottom>
      <diagonal/>
    </border>
    <border>
      <left/>
      <right style="mediumDashDot">
        <color indexed="64"/>
      </right>
      <top style="thin">
        <color indexed="64"/>
      </top>
      <bottom style="mediumDashDot">
        <color indexed="64"/>
      </bottom>
      <diagonal/>
    </border>
    <border>
      <left style="mediumDashDot">
        <color indexed="64"/>
      </left>
      <right/>
      <top style="thin">
        <color indexed="64"/>
      </top>
      <bottom style="mediumDashDot">
        <color indexed="64"/>
      </bottom>
      <diagonal/>
    </border>
    <border>
      <left style="mediumDashDot">
        <color indexed="64"/>
      </left>
      <right/>
      <top style="mediumDashDot">
        <color indexed="64"/>
      </top>
      <bottom style="thin">
        <color indexed="64"/>
      </bottom>
      <diagonal/>
    </border>
    <border>
      <left/>
      <right style="mediumDashDot">
        <color indexed="64"/>
      </right>
      <top style="mediumDashDot">
        <color indexed="64"/>
      </top>
      <bottom style="thin">
        <color indexed="64"/>
      </bottom>
      <diagonal/>
    </border>
    <border>
      <left/>
      <right style="medium">
        <color indexed="8"/>
      </right>
      <top/>
      <bottom style="medium">
        <color indexed="64"/>
      </bottom>
      <diagonal/>
    </border>
    <border>
      <left/>
      <right style="mediumDashDot">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style="mediumDashDot">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DashDot">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mediumDashDot">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DashDot">
        <color indexed="64"/>
      </top>
      <bottom style="thin">
        <color indexed="64"/>
      </bottom>
      <diagonal/>
    </border>
    <border>
      <left style="mediumDashDot">
        <color indexed="64"/>
      </left>
      <right/>
      <top style="mediumDashDot">
        <color indexed="64"/>
      </top>
      <bottom style="medium">
        <color indexed="64"/>
      </bottom>
      <diagonal/>
    </border>
    <border>
      <left/>
      <right style="mediumDashDot">
        <color indexed="8"/>
      </right>
      <top style="mediumDashDot">
        <color indexed="64"/>
      </top>
      <bottom style="medium">
        <color indexed="64"/>
      </bottom>
      <diagonal/>
    </border>
    <border>
      <left/>
      <right style="medium">
        <color indexed="8"/>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DashDot">
        <color indexed="64"/>
      </right>
      <top style="mediumDashDot">
        <color indexed="64"/>
      </top>
      <bottom style="medium">
        <color indexed="64"/>
      </bottom>
      <diagonal/>
    </border>
    <border>
      <left/>
      <right style="thin">
        <color indexed="64"/>
      </right>
      <top style="medium">
        <color indexed="64"/>
      </top>
      <bottom style="mediumDashDot">
        <color indexed="64"/>
      </bottom>
      <diagonal/>
    </border>
  </borders>
  <cellStyleXfs count="7">
    <xf numFmtId="0" fontId="0" fillId="0" borderId="0"/>
    <xf numFmtId="0" fontId="1" fillId="0" borderId="0"/>
    <xf numFmtId="0" fontId="3" fillId="0" borderId="0"/>
    <xf numFmtId="44" fontId="23" fillId="0" borderId="0" applyFont="0" applyFill="0" applyBorder="0" applyAlignment="0" applyProtection="0"/>
    <xf numFmtId="9" fontId="3" fillId="0" borderId="0" applyFont="0" applyFill="0" applyBorder="0" applyAlignment="0" applyProtection="0"/>
    <xf numFmtId="0" fontId="26" fillId="0" borderId="0"/>
    <xf numFmtId="9" fontId="1" fillId="0" borderId="0" applyFont="0" applyFill="0" applyBorder="0" applyAlignment="0" applyProtection="0"/>
  </cellStyleXfs>
  <cellXfs count="804">
    <xf numFmtId="0" fontId="0" fillId="0" borderId="0" xfId="0"/>
    <xf numFmtId="0" fontId="1" fillId="0" borderId="0" xfId="1"/>
    <xf numFmtId="0" fontId="7" fillId="0" borderId="0" xfId="1" applyFont="1" applyAlignment="1">
      <alignment horizont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1" fillId="0" borderId="7" xfId="1" applyBorder="1" applyAlignment="1">
      <alignment horizontal="center" vertical="center"/>
    </xf>
    <xf numFmtId="0" fontId="2" fillId="0" borderId="8" xfId="1" applyFont="1" applyBorder="1" applyAlignment="1">
      <alignment horizontal="center" vertical="center" wrapText="1"/>
    </xf>
    <xf numFmtId="0" fontId="2" fillId="0" borderId="6"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0" xfId="1" applyFont="1" applyFill="1" applyBorder="1"/>
    <xf numFmtId="0" fontId="2" fillId="0" borderId="32" xfId="1" applyFont="1" applyFill="1" applyBorder="1"/>
    <xf numFmtId="0" fontId="1" fillId="0" borderId="31" xfId="1" applyFill="1" applyBorder="1" applyAlignment="1">
      <alignment horizontal="center" vertical="center"/>
    </xf>
    <xf numFmtId="0" fontId="1" fillId="0" borderId="0" xfId="1" applyFill="1" applyBorder="1"/>
    <xf numFmtId="0" fontId="1" fillId="0" borderId="7" xfId="1" applyFill="1" applyBorder="1" applyAlignment="1">
      <alignment horizontal="center" vertical="center"/>
    </xf>
    <xf numFmtId="0" fontId="1" fillId="0" borderId="33" xfId="1" applyFill="1" applyBorder="1"/>
    <xf numFmtId="0" fontId="2" fillId="0" borderId="34" xfId="1" applyFont="1" applyFill="1" applyBorder="1"/>
    <xf numFmtId="0" fontId="1" fillId="0" borderId="0" xfId="1"/>
    <xf numFmtId="0" fontId="1" fillId="0" borderId="0" xfId="1" applyFill="1" applyProtection="1"/>
    <xf numFmtId="0" fontId="1" fillId="0" borderId="0" xfId="1" applyFill="1"/>
    <xf numFmtId="0" fontId="2" fillId="0" borderId="0" xfId="1" applyFont="1" applyFill="1" applyBorder="1"/>
    <xf numFmtId="0" fontId="1" fillId="0" borderId="0" xfId="1" applyFill="1" applyBorder="1"/>
    <xf numFmtId="0" fontId="1" fillId="0" borderId="0" xfId="1" applyFill="1" applyBorder="1" applyAlignment="1">
      <alignment horizontal="center"/>
    </xf>
    <xf numFmtId="0" fontId="7" fillId="0" borderId="0" xfId="1" applyFont="1" applyFill="1" applyAlignment="1">
      <alignment horizontal="center"/>
    </xf>
    <xf numFmtId="0" fontId="11" fillId="0" borderId="0" xfId="1" applyFont="1" applyFill="1" applyAlignment="1">
      <alignment horizontal="center"/>
    </xf>
    <xf numFmtId="0" fontId="3" fillId="0" borderId="0" xfId="1" applyFont="1" applyFill="1" applyBorder="1"/>
    <xf numFmtId="0" fontId="2" fillId="0" borderId="0" xfId="1" applyFont="1" applyFill="1" applyBorder="1" applyAlignment="1">
      <alignment horizontal="center" vertical="center" wrapText="1"/>
    </xf>
    <xf numFmtId="0" fontId="1" fillId="0" borderId="0" xfId="1"/>
    <xf numFmtId="0" fontId="9" fillId="0" borderId="0" xfId="1" applyFont="1" applyAlignment="1" applyProtection="1">
      <alignment horizontal="center"/>
    </xf>
    <xf numFmtId="0" fontId="9" fillId="0" borderId="2" xfId="1" applyFont="1" applyBorder="1" applyAlignment="1" applyProtection="1">
      <alignment horizontal="center"/>
    </xf>
    <xf numFmtId="0" fontId="8" fillId="0" borderId="0" xfId="1" applyFont="1" applyAlignment="1" applyProtection="1">
      <alignment horizontal="center"/>
    </xf>
    <xf numFmtId="0" fontId="8" fillId="0" borderId="0" xfId="1" applyFont="1" applyAlignment="1" applyProtection="1">
      <alignment horizontal="right"/>
    </xf>
    <xf numFmtId="14" fontId="9" fillId="0" borderId="0" xfId="1" applyNumberFormat="1" applyFont="1" applyBorder="1" applyAlignment="1" applyProtection="1">
      <alignment horizontal="center"/>
    </xf>
    <xf numFmtId="14" fontId="9" fillId="0" borderId="2" xfId="1" applyNumberFormat="1" applyFont="1" applyBorder="1" applyAlignment="1" applyProtection="1">
      <alignment horizontal="center"/>
    </xf>
    <xf numFmtId="0" fontId="6" fillId="0" borderId="0" xfId="1" applyFont="1" applyAlignment="1" applyProtection="1">
      <alignment horizontal="center" vertical="center" wrapText="1"/>
    </xf>
    <xf numFmtId="0" fontId="1" fillId="0" borderId="0" xfId="1"/>
    <xf numFmtId="0" fontId="1" fillId="0" borderId="0" xfId="1" applyProtection="1"/>
    <xf numFmtId="0" fontId="7" fillId="0" borderId="0" xfId="1" applyFont="1" applyAlignment="1" applyProtection="1">
      <alignment horizontal="center"/>
    </xf>
    <xf numFmtId="0" fontId="1" fillId="0" borderId="0" xfId="1" applyBorder="1" applyProtection="1"/>
    <xf numFmtId="0" fontId="1" fillId="0" borderId="0" xfId="1" applyBorder="1" applyAlignment="1" applyProtection="1">
      <alignment horizontal="right"/>
    </xf>
    <xf numFmtId="0" fontId="1" fillId="0" borderId="0" xfId="1" applyFill="1" applyBorder="1" applyAlignment="1" applyProtection="1">
      <alignment horizontal="left"/>
    </xf>
    <xf numFmtId="0" fontId="1" fillId="0" borderId="0" xfId="1" applyBorder="1" applyAlignment="1" applyProtection="1">
      <alignment horizontal="left"/>
    </xf>
    <xf numFmtId="0" fontId="7" fillId="0" borderId="1" xfId="1" applyFont="1" applyFill="1" applyBorder="1" applyAlignment="1" applyProtection="1">
      <alignment horizontal="right"/>
    </xf>
    <xf numFmtId="0" fontId="1" fillId="0" borderId="2" xfId="1" applyBorder="1" applyProtection="1"/>
    <xf numFmtId="0" fontId="3" fillId="0" borderId="0" xfId="1" applyFont="1" applyBorder="1" applyProtection="1"/>
    <xf numFmtId="0" fontId="3" fillId="0" borderId="0" xfId="1" applyFont="1" applyBorder="1" applyAlignment="1" applyProtection="1">
      <alignment horizontal="right"/>
    </xf>
    <xf numFmtId="0" fontId="2" fillId="0" borderId="0" xfId="1" applyFont="1" applyProtection="1"/>
    <xf numFmtId="0" fontId="4" fillId="0" borderId="0" xfId="1" applyFont="1" applyProtection="1"/>
    <xf numFmtId="0" fontId="5" fillId="0" borderId="0" xfId="1" applyFont="1" applyProtection="1"/>
    <xf numFmtId="0" fontId="3" fillId="0" borderId="0" xfId="1" applyFont="1" applyAlignment="1" applyProtection="1">
      <alignment wrapText="1"/>
    </xf>
    <xf numFmtId="164" fontId="1" fillId="0" borderId="0" xfId="1" applyNumberFormat="1" applyAlignment="1" applyProtection="1">
      <alignment horizontal="center"/>
    </xf>
    <xf numFmtId="0" fontId="4" fillId="0" borderId="0" xfId="1" applyFont="1" applyBorder="1" applyAlignment="1" applyProtection="1">
      <alignment horizontal="center" wrapText="1"/>
    </xf>
    <xf numFmtId="14" fontId="7" fillId="2" borderId="4" xfId="1" applyNumberFormat="1" applyFont="1" applyFill="1" applyBorder="1" applyAlignment="1" applyProtection="1">
      <alignment horizontal="center"/>
      <protection locked="0"/>
    </xf>
    <xf numFmtId="0" fontId="7" fillId="2" borderId="4" xfId="1" applyFont="1" applyFill="1" applyBorder="1" applyAlignment="1" applyProtection="1">
      <alignment horizontal="center"/>
      <protection locked="0"/>
    </xf>
    <xf numFmtId="0" fontId="3" fillId="0" borderId="0" xfId="1" applyFont="1" applyFill="1" applyBorder="1" applyAlignment="1" applyProtection="1">
      <alignment horizontal="right"/>
    </xf>
    <xf numFmtId="0" fontId="13" fillId="0" borderId="0" xfId="1" applyFont="1" applyProtection="1"/>
    <xf numFmtId="0" fontId="7" fillId="0" borderId="0" xfId="1" applyFont="1" applyFill="1" applyBorder="1" applyAlignment="1" applyProtection="1">
      <alignment horizontal="center"/>
    </xf>
    <xf numFmtId="0" fontId="12" fillId="0" borderId="0" xfId="1" applyFont="1" applyBorder="1" applyProtection="1"/>
    <xf numFmtId="0" fontId="1" fillId="0" borderId="0" xfId="1" applyAlignment="1" applyProtection="1">
      <alignment wrapText="1"/>
    </xf>
    <xf numFmtId="0" fontId="6" fillId="0" borderId="0" xfId="1" applyFont="1" applyAlignment="1" applyProtection="1">
      <alignment horizontal="center" wrapText="1"/>
    </xf>
    <xf numFmtId="0" fontId="7" fillId="0" borderId="0" xfId="1" applyFont="1" applyBorder="1" applyProtection="1"/>
    <xf numFmtId="49" fontId="1" fillId="0" borderId="0" xfId="1" applyNumberFormat="1" applyFill="1" applyAlignment="1" applyProtection="1"/>
    <xf numFmtId="1" fontId="1" fillId="0" borderId="0" xfId="1" applyNumberFormat="1" applyProtection="1"/>
    <xf numFmtId="2" fontId="1" fillId="0" borderId="0" xfId="1" applyNumberFormat="1" applyProtection="1"/>
    <xf numFmtId="4" fontId="1" fillId="0" borderId="0" xfId="1" applyNumberFormat="1" applyFill="1" applyAlignment="1" applyProtection="1"/>
    <xf numFmtId="0" fontId="7" fillId="0" borderId="0" xfId="1" applyFont="1" applyBorder="1" applyAlignment="1" applyProtection="1">
      <alignment horizontal="right"/>
    </xf>
    <xf numFmtId="0" fontId="7" fillId="0" borderId="0" xfId="1" applyFont="1" applyBorder="1" applyAlignment="1" applyProtection="1">
      <alignment horizontal="center" wrapText="1"/>
    </xf>
    <xf numFmtId="0" fontId="7" fillId="0" borderId="20" xfId="1" applyFont="1" applyFill="1" applyBorder="1" applyAlignment="1" applyProtection="1">
      <alignment horizontal="center"/>
    </xf>
    <xf numFmtId="1" fontId="3" fillId="0" borderId="0" xfId="1" applyNumberFormat="1" applyFont="1" applyFill="1" applyBorder="1" applyProtection="1"/>
    <xf numFmtId="3" fontId="1" fillId="0" borderId="0" xfId="1" applyNumberFormat="1" applyFill="1" applyProtection="1"/>
    <xf numFmtId="0" fontId="3" fillId="0" borderId="0" xfId="2"/>
    <xf numFmtId="0" fontId="3" fillId="0" borderId="0" xfId="2" applyProtection="1"/>
    <xf numFmtId="0" fontId="3" fillId="0" borderId="0" xfId="2" applyBorder="1" applyProtection="1"/>
    <xf numFmtId="0" fontId="3" fillId="0" borderId="0" xfId="2" applyFont="1" applyProtection="1"/>
    <xf numFmtId="0" fontId="9" fillId="0" borderId="0" xfId="2" applyFont="1" applyAlignment="1" applyProtection="1">
      <alignment horizontal="center"/>
    </xf>
    <xf numFmtId="0" fontId="9" fillId="0" borderId="2" xfId="2" applyFont="1" applyBorder="1" applyAlignment="1" applyProtection="1">
      <alignment horizontal="center"/>
    </xf>
    <xf numFmtId="0" fontId="8" fillId="0" borderId="0" xfId="2" applyFont="1" applyAlignment="1" applyProtection="1">
      <alignment horizontal="center"/>
    </xf>
    <xf numFmtId="0" fontId="8" fillId="0" borderId="0" xfId="2" applyFont="1" applyAlignment="1" applyProtection="1">
      <alignment horizontal="right"/>
    </xf>
    <xf numFmtId="14" fontId="9" fillId="0" borderId="0" xfId="2" applyNumberFormat="1" applyFont="1" applyBorder="1" applyAlignment="1" applyProtection="1">
      <alignment horizontal="center"/>
    </xf>
    <xf numFmtId="0" fontId="3" fillId="0" borderId="0" xfId="2" applyAlignment="1" applyProtection="1">
      <alignment horizontal="right"/>
    </xf>
    <xf numFmtId="0" fontId="9" fillId="0" borderId="0" xfId="2" applyFont="1" applyBorder="1" applyAlignment="1" applyProtection="1">
      <alignment horizontal="center"/>
    </xf>
    <xf numFmtId="0" fontId="8" fillId="0" borderId="1" xfId="2" applyFont="1" applyBorder="1" applyAlignment="1" applyProtection="1">
      <alignment horizontal="center"/>
    </xf>
    <xf numFmtId="0" fontId="8" fillId="0" borderId="0" xfId="2" applyFont="1" applyBorder="1" applyAlignment="1" applyProtection="1">
      <alignment horizontal="center"/>
    </xf>
    <xf numFmtId="0" fontId="7" fillId="2" borderId="4" xfId="2" applyFont="1" applyFill="1" applyBorder="1" applyAlignment="1" applyProtection="1">
      <alignment horizontal="center"/>
      <protection locked="0"/>
    </xf>
    <xf numFmtId="14" fontId="9" fillId="0" borderId="2" xfId="2" applyNumberFormat="1" applyFont="1" applyBorder="1" applyAlignment="1" applyProtection="1">
      <alignment horizontal="center"/>
    </xf>
    <xf numFmtId="0" fontId="7" fillId="0" borderId="0" xfId="2" applyFont="1" applyFill="1" applyBorder="1" applyAlignment="1" applyProtection="1">
      <alignment horizontal="center"/>
    </xf>
    <xf numFmtId="0" fontId="7" fillId="0" borderId="0" xfId="2" applyFont="1" applyFill="1" applyBorder="1" applyProtection="1"/>
    <xf numFmtId="0" fontId="3" fillId="0" borderId="0" xfId="2" applyFill="1" applyProtection="1"/>
    <xf numFmtId="0" fontId="7" fillId="0" borderId="0" xfId="2" applyFont="1" applyProtection="1"/>
    <xf numFmtId="0" fontId="10" fillId="0" borderId="18" xfId="2" applyFont="1" applyBorder="1" applyAlignment="1" applyProtection="1">
      <alignment horizontal="center"/>
    </xf>
    <xf numFmtId="0" fontId="10" fillId="0" borderId="1" xfId="2" applyFont="1" applyBorder="1" applyAlignment="1" applyProtection="1">
      <alignment horizontal="center"/>
    </xf>
    <xf numFmtId="0" fontId="10" fillId="0" borderId="16" xfId="2" applyFont="1" applyBorder="1" applyAlignment="1" applyProtection="1">
      <alignment horizontal="center"/>
    </xf>
    <xf numFmtId="0" fontId="7" fillId="0" borderId="0" xfId="2" applyFont="1" applyFill="1" applyAlignment="1" applyProtection="1">
      <alignment horizontal="right"/>
    </xf>
    <xf numFmtId="0" fontId="8" fillId="0" borderId="3" xfId="2" applyFont="1" applyBorder="1" applyProtection="1"/>
    <xf numFmtId="0" fontId="3" fillId="0" borderId="19" xfId="2" applyBorder="1" applyProtection="1"/>
    <xf numFmtId="14" fontId="9" fillId="2" borderId="4" xfId="2" applyNumberFormat="1" applyFont="1" applyFill="1" applyBorder="1" applyAlignment="1" applyProtection="1">
      <alignment horizontal="center"/>
      <protection locked="0"/>
    </xf>
    <xf numFmtId="0" fontId="7" fillId="0" borderId="0" xfId="2" applyFont="1" applyBorder="1" applyAlignment="1" applyProtection="1">
      <alignment horizontal="right"/>
    </xf>
    <xf numFmtId="0" fontId="8" fillId="0" borderId="28" xfId="2" applyFont="1" applyBorder="1" applyAlignment="1" applyProtection="1">
      <alignment horizontal="right"/>
    </xf>
    <xf numFmtId="0" fontId="8" fillId="0" borderId="29" xfId="2" applyFont="1" applyBorder="1" applyAlignment="1" applyProtection="1">
      <alignment horizontal="right"/>
    </xf>
    <xf numFmtId="0" fontId="8" fillId="0" borderId="30" xfId="2" applyFont="1" applyBorder="1" applyAlignment="1" applyProtection="1">
      <alignment horizontal="right"/>
    </xf>
    <xf numFmtId="2" fontId="9" fillId="0" borderId="0" xfId="2" applyNumberFormat="1" applyFont="1" applyFill="1" applyBorder="1" applyProtection="1"/>
    <xf numFmtId="0" fontId="3" fillId="0" borderId="0" xfId="2" applyFill="1"/>
    <xf numFmtId="2" fontId="9" fillId="0" borderId="0" xfId="2" applyNumberFormat="1" applyFont="1" applyFill="1" applyBorder="1" applyAlignment="1" applyProtection="1">
      <alignment horizontal="right"/>
    </xf>
    <xf numFmtId="164" fontId="3" fillId="0" borderId="0" xfId="2" applyNumberFormat="1" applyFill="1" applyBorder="1" applyProtection="1"/>
    <xf numFmtId="0" fontId="9" fillId="0" borderId="0" xfId="2" applyFont="1" applyFill="1" applyBorder="1" applyAlignment="1" applyProtection="1">
      <alignment horizontal="right"/>
    </xf>
    <xf numFmtId="0" fontId="3" fillId="0" borderId="16" xfId="2" applyBorder="1"/>
    <xf numFmtId="0" fontId="3" fillId="0" borderId="32" xfId="2" applyBorder="1"/>
    <xf numFmtId="0" fontId="3" fillId="0" borderId="0" xfId="2" applyFill="1" applyBorder="1" applyAlignment="1">
      <alignment horizontal="center"/>
    </xf>
    <xf numFmtId="0" fontId="3" fillId="0" borderId="40" xfId="2" applyBorder="1"/>
    <xf numFmtId="0" fontId="3" fillId="0" borderId="50" xfId="2" applyFill="1" applyBorder="1"/>
    <xf numFmtId="0" fontId="13" fillId="0" borderId="3" xfId="2" applyFont="1" applyBorder="1" applyProtection="1"/>
    <xf numFmtId="0" fontId="13" fillId="0" borderId="32" xfId="2" applyFont="1" applyBorder="1"/>
    <xf numFmtId="0" fontId="13" fillId="0" borderId="0" xfId="2" applyFont="1" applyFill="1"/>
    <xf numFmtId="0" fontId="13" fillId="0" borderId="0" xfId="2" applyFont="1"/>
    <xf numFmtId="0" fontId="14" fillId="0" borderId="3" xfId="2" applyFont="1" applyBorder="1" applyProtection="1"/>
    <xf numFmtId="0" fontId="14" fillId="0" borderId="32" xfId="2" applyFont="1" applyBorder="1"/>
    <xf numFmtId="0" fontId="14" fillId="0" borderId="0" xfId="2" applyFont="1" applyFill="1"/>
    <xf numFmtId="0" fontId="14" fillId="0" borderId="0" xfId="2" applyFont="1"/>
    <xf numFmtId="0" fontId="8" fillId="0" borderId="51" xfId="2" applyFont="1" applyFill="1" applyBorder="1" applyAlignment="1" applyProtection="1">
      <alignment horizontal="center"/>
    </xf>
    <xf numFmtId="0" fontId="8" fillId="0" borderId="52" xfId="2" applyFont="1" applyFill="1" applyBorder="1" applyAlignment="1" applyProtection="1">
      <alignment horizontal="center"/>
    </xf>
    <xf numFmtId="0" fontId="8" fillId="0" borderId="53" xfId="2" applyFont="1" applyFill="1" applyBorder="1" applyAlignment="1" applyProtection="1">
      <alignment horizontal="center"/>
    </xf>
    <xf numFmtId="0" fontId="8" fillId="0" borderId="54" xfId="2" applyFont="1" applyFill="1" applyBorder="1" applyAlignment="1" applyProtection="1">
      <alignment horizontal="center"/>
    </xf>
    <xf numFmtId="0" fontId="8" fillId="0" borderId="55" xfId="2" applyFont="1" applyFill="1" applyBorder="1" applyAlignment="1" applyProtection="1">
      <alignment horizontal="center"/>
    </xf>
    <xf numFmtId="0" fontId="8" fillId="0" borderId="56" xfId="2" applyFont="1" applyFill="1" applyBorder="1" applyAlignment="1" applyProtection="1">
      <alignment horizontal="center"/>
    </xf>
    <xf numFmtId="0" fontId="8" fillId="2" borderId="4" xfId="2" applyFont="1" applyFill="1" applyBorder="1" applyAlignment="1" applyProtection="1">
      <alignment horizontal="center"/>
      <protection locked="0"/>
    </xf>
    <xf numFmtId="164" fontId="8" fillId="0" borderId="57" xfId="2" applyNumberFormat="1" applyFont="1" applyFill="1" applyBorder="1" applyAlignment="1" applyProtection="1">
      <alignment horizontal="center"/>
    </xf>
    <xf numFmtId="164" fontId="8" fillId="0" borderId="58" xfId="2" applyNumberFormat="1" applyFont="1" applyFill="1" applyBorder="1" applyAlignment="1" applyProtection="1">
      <alignment horizontal="center"/>
    </xf>
    <xf numFmtId="0" fontId="8" fillId="0" borderId="59" xfId="2" applyFont="1" applyFill="1" applyBorder="1" applyAlignment="1" applyProtection="1">
      <alignment horizontal="center"/>
    </xf>
    <xf numFmtId="0" fontId="8" fillId="2" borderId="61" xfId="2" applyFont="1" applyFill="1" applyBorder="1" applyAlignment="1" applyProtection="1">
      <alignment horizontal="center"/>
      <protection locked="0"/>
    </xf>
    <xf numFmtId="0" fontId="9" fillId="0" borderId="62" xfId="2" applyFont="1" applyFill="1" applyBorder="1" applyAlignment="1" applyProtection="1">
      <alignment horizontal="center"/>
    </xf>
    <xf numFmtId="0" fontId="9" fillId="0" borderId="52" xfId="2" applyFont="1" applyFill="1" applyBorder="1" applyAlignment="1" applyProtection="1">
      <alignment horizontal="center"/>
    </xf>
    <xf numFmtId="164" fontId="9" fillId="0" borderId="52" xfId="2" applyNumberFormat="1" applyFont="1" applyFill="1" applyBorder="1" applyAlignment="1" applyProtection="1">
      <alignment horizontal="center"/>
    </xf>
    <xf numFmtId="164" fontId="9" fillId="0" borderId="49" xfId="2" applyNumberFormat="1" applyFont="1" applyFill="1" applyBorder="1" applyAlignment="1" applyProtection="1">
      <alignment horizontal="center"/>
    </xf>
    <xf numFmtId="0" fontId="9" fillId="0" borderId="30" xfId="2" applyFont="1" applyFill="1" applyBorder="1" applyAlignment="1" applyProtection="1">
      <alignment horizontal="center"/>
    </xf>
    <xf numFmtId="0" fontId="9" fillId="0" borderId="63" xfId="2" applyFont="1" applyFill="1" applyBorder="1" applyAlignment="1" applyProtection="1">
      <alignment horizontal="center"/>
    </xf>
    <xf numFmtId="164" fontId="9" fillId="0" borderId="63" xfId="2" applyNumberFormat="1" applyFont="1" applyFill="1" applyBorder="1" applyAlignment="1" applyProtection="1">
      <alignment horizontal="center"/>
    </xf>
    <xf numFmtId="164" fontId="9" fillId="0" borderId="64" xfId="2" applyNumberFormat="1" applyFont="1" applyFill="1" applyBorder="1" applyAlignment="1" applyProtection="1">
      <alignment horizontal="center"/>
    </xf>
    <xf numFmtId="0" fontId="8" fillId="0" borderId="65" xfId="2" applyFont="1" applyFill="1" applyBorder="1" applyAlignment="1" applyProtection="1">
      <alignment horizontal="center"/>
    </xf>
    <xf numFmtId="0" fontId="9" fillId="0" borderId="66" xfId="2" applyFont="1" applyFill="1" applyBorder="1" applyAlignment="1" applyProtection="1">
      <alignment horizontal="center"/>
    </xf>
    <xf numFmtId="0" fontId="9" fillId="0" borderId="0" xfId="2" applyFont="1" applyFill="1" applyBorder="1" applyAlignment="1" applyProtection="1">
      <alignment horizontal="center"/>
    </xf>
    <xf numFmtId="164" fontId="9" fillId="0" borderId="0" xfId="2" applyNumberFormat="1" applyFont="1" applyFill="1" applyBorder="1" applyAlignment="1" applyProtection="1">
      <alignment horizontal="center"/>
    </xf>
    <xf numFmtId="164" fontId="8" fillId="2" borderId="4" xfId="2" applyNumberFormat="1" applyFont="1" applyFill="1" applyBorder="1" applyAlignment="1" applyProtection="1">
      <alignment horizontal="center"/>
      <protection locked="0"/>
    </xf>
    <xf numFmtId="0" fontId="3" fillId="0" borderId="0" xfId="2" applyFont="1" applyFill="1" applyProtection="1"/>
    <xf numFmtId="0" fontId="8" fillId="0" borderId="3" xfId="2" applyFont="1" applyFill="1" applyBorder="1" applyAlignment="1" applyProtection="1">
      <alignment horizontal="right"/>
    </xf>
    <xf numFmtId="164" fontId="8" fillId="0" borderId="0" xfId="2" applyNumberFormat="1" applyFont="1" applyFill="1" applyBorder="1" applyAlignment="1" applyProtection="1">
      <alignment horizontal="center"/>
    </xf>
    <xf numFmtId="0" fontId="8" fillId="0" borderId="52" xfId="2" applyFont="1" applyBorder="1" applyAlignment="1" applyProtection="1">
      <alignment horizontal="center"/>
    </xf>
    <xf numFmtId="0" fontId="8" fillId="0" borderId="53" xfId="2" applyFont="1" applyBorder="1" applyAlignment="1" applyProtection="1">
      <alignment horizontal="center"/>
    </xf>
    <xf numFmtId="2" fontId="8" fillId="2" borderId="77" xfId="2" applyNumberFormat="1" applyFont="1" applyFill="1" applyBorder="1" applyAlignment="1" applyProtection="1">
      <alignment horizontal="right"/>
      <protection locked="0"/>
    </xf>
    <xf numFmtId="0" fontId="9" fillId="0" borderId="18" xfId="2" applyFont="1" applyFill="1" applyBorder="1" applyAlignment="1" applyProtection="1">
      <alignment horizontal="right"/>
    </xf>
    <xf numFmtId="2" fontId="9" fillId="0" borderId="1" xfId="2" applyNumberFormat="1" applyFont="1" applyFill="1" applyBorder="1" applyProtection="1"/>
    <xf numFmtId="2" fontId="9" fillId="0" borderId="97" xfId="2" applyNumberFormat="1" applyFont="1" applyFill="1" applyBorder="1" applyProtection="1"/>
    <xf numFmtId="164" fontId="8" fillId="8" borderId="97" xfId="2" applyNumberFormat="1" applyFont="1" applyFill="1" applyBorder="1" applyProtection="1"/>
    <xf numFmtId="164" fontId="8" fillId="0" borderId="117" xfId="2" applyNumberFormat="1" applyFont="1" applyFill="1" applyBorder="1" applyAlignment="1" applyProtection="1"/>
    <xf numFmtId="0" fontId="3" fillId="0" borderId="3" xfId="2" applyBorder="1"/>
    <xf numFmtId="0" fontId="13" fillId="0" borderId="0" xfId="2" applyFont="1" applyFill="1" applyProtection="1"/>
    <xf numFmtId="0" fontId="14" fillId="0" borderId="0" xfId="2" applyFont="1" applyFill="1" applyProtection="1"/>
    <xf numFmtId="0" fontId="8" fillId="0" borderId="0" xfId="2" applyFont="1" applyFill="1" applyAlignment="1" applyProtection="1">
      <alignment horizontal="center"/>
    </xf>
    <xf numFmtId="0" fontId="8" fillId="0" borderId="3" xfId="2" applyFont="1" applyFill="1" applyBorder="1" applyAlignment="1" applyProtection="1">
      <alignment horizontal="center"/>
    </xf>
    <xf numFmtId="0" fontId="1" fillId="0" borderId="0" xfId="1"/>
    <xf numFmtId="0" fontId="1" fillId="0" borderId="0" xfId="1" applyProtection="1"/>
    <xf numFmtId="0" fontId="1" fillId="0" borderId="0" xfId="1" applyFill="1" applyBorder="1" applyProtection="1"/>
    <xf numFmtId="0" fontId="3" fillId="0" borderId="0" xfId="1" applyFont="1" applyBorder="1" applyProtection="1"/>
    <xf numFmtId="0" fontId="3" fillId="0" borderId="0" xfId="1" applyFont="1" applyBorder="1" applyAlignment="1" applyProtection="1">
      <alignment horizontal="right"/>
    </xf>
    <xf numFmtId="0" fontId="9" fillId="0" borderId="0" xfId="1" applyFont="1" applyAlignment="1" applyProtection="1">
      <alignment horizontal="center"/>
    </xf>
    <xf numFmtId="0" fontId="9" fillId="0" borderId="2" xfId="1" applyFont="1" applyBorder="1" applyAlignment="1" applyProtection="1">
      <alignment horizontal="center"/>
    </xf>
    <xf numFmtId="0" fontId="8" fillId="0" borderId="0" xfId="1" applyFont="1" applyAlignment="1" applyProtection="1">
      <alignment horizontal="center"/>
    </xf>
    <xf numFmtId="0" fontId="8" fillId="0" borderId="0" xfId="1" applyFont="1" applyAlignment="1" applyProtection="1">
      <alignment horizontal="right"/>
    </xf>
    <xf numFmtId="14" fontId="9" fillId="0" borderId="0" xfId="1" applyNumberFormat="1" applyFont="1" applyBorder="1" applyAlignment="1" applyProtection="1">
      <alignment horizontal="center"/>
    </xf>
    <xf numFmtId="0" fontId="9" fillId="0" borderId="0" xfId="1" applyFont="1" applyBorder="1" applyAlignment="1" applyProtection="1">
      <alignment horizontal="center"/>
    </xf>
    <xf numFmtId="0" fontId="8" fillId="0" borderId="1" xfId="1" applyFont="1" applyBorder="1" applyAlignment="1" applyProtection="1">
      <alignment horizontal="center"/>
    </xf>
    <xf numFmtId="0" fontId="8" fillId="0" borderId="0" xfId="1" applyFont="1" applyBorder="1" applyAlignment="1" applyProtection="1">
      <alignment horizontal="center"/>
    </xf>
    <xf numFmtId="164" fontId="1" fillId="0" borderId="0" xfId="1" applyNumberFormat="1" applyBorder="1" applyProtection="1"/>
    <xf numFmtId="0" fontId="3" fillId="0" borderId="0" xfId="1" applyFont="1" applyFill="1" applyBorder="1" applyAlignment="1" applyProtection="1">
      <alignment horizontal="right"/>
    </xf>
    <xf numFmtId="0" fontId="7" fillId="0" borderId="0" xfId="1" applyFont="1" applyBorder="1" applyProtection="1"/>
    <xf numFmtId="0" fontId="1" fillId="0" borderId="0" xfId="1" applyFill="1" applyProtection="1"/>
    <xf numFmtId="164" fontId="3" fillId="0" borderId="0" xfId="1" applyNumberFormat="1" applyFont="1" applyFill="1" applyBorder="1" applyProtection="1"/>
    <xf numFmtId="165" fontId="3" fillId="0" borderId="0" xfId="1" applyNumberFormat="1" applyFont="1" applyFill="1" applyBorder="1" applyProtection="1"/>
    <xf numFmtId="165" fontId="3" fillId="0" borderId="0" xfId="1" applyNumberFormat="1" applyFont="1" applyFill="1" applyBorder="1" applyAlignment="1" applyProtection="1">
      <alignment horizontal="right"/>
    </xf>
    <xf numFmtId="0" fontId="1" fillId="0" borderId="0" xfId="1" applyFill="1" applyBorder="1" applyAlignment="1" applyProtection="1">
      <alignment horizontal="center" wrapText="1"/>
    </xf>
    <xf numFmtId="0" fontId="1" fillId="0" borderId="0" xfId="1" applyFill="1" applyBorder="1" applyAlignment="1" applyProtection="1">
      <alignment horizontal="right"/>
    </xf>
    <xf numFmtId="2" fontId="1" fillId="2" borderId="4" xfId="1" applyNumberFormat="1" applyFill="1" applyBorder="1" applyProtection="1">
      <protection locked="0"/>
    </xf>
    <xf numFmtId="164" fontId="1" fillId="0" borderId="15" xfId="1" applyNumberFormat="1" applyBorder="1" applyProtection="1"/>
    <xf numFmtId="164" fontId="3" fillId="0" borderId="17" xfId="1" applyNumberFormat="1" applyFont="1" applyFill="1" applyBorder="1" applyAlignment="1" applyProtection="1">
      <alignment horizontal="center"/>
    </xf>
    <xf numFmtId="0" fontId="17" fillId="0" borderId="0" xfId="1" applyFont="1" applyBorder="1" applyAlignment="1" applyProtection="1">
      <alignment horizontal="center"/>
    </xf>
    <xf numFmtId="164" fontId="1" fillId="0" borderId="0" xfId="1" applyNumberFormat="1" applyFill="1" applyProtection="1"/>
    <xf numFmtId="0" fontId="1" fillId="0" borderId="0" xfId="1" applyBorder="1" applyAlignment="1" applyProtection="1">
      <alignment horizontal="center" wrapText="1"/>
    </xf>
    <xf numFmtId="164" fontId="1" fillId="0" borderId="22" xfId="1" applyNumberFormat="1" applyFill="1" applyBorder="1" applyAlignment="1" applyProtection="1">
      <alignment horizontal="center"/>
    </xf>
    <xf numFmtId="0" fontId="10" fillId="0" borderId="0" xfId="1" applyFont="1" applyBorder="1" applyAlignment="1" applyProtection="1">
      <alignment horizontal="center"/>
    </xf>
    <xf numFmtId="164" fontId="7" fillId="0" borderId="0" xfId="1" applyNumberFormat="1" applyFont="1" applyBorder="1" applyAlignment="1" applyProtection="1"/>
    <xf numFmtId="0" fontId="2" fillId="0" borderId="0" xfId="1" applyFont="1" applyBorder="1" applyAlignment="1" applyProtection="1">
      <alignment horizontal="center"/>
    </xf>
    <xf numFmtId="164" fontId="1" fillId="0" borderId="0" xfId="1" applyNumberFormat="1" applyFill="1" applyBorder="1" applyAlignment="1" applyProtection="1">
      <alignment horizontal="right"/>
    </xf>
    <xf numFmtId="14" fontId="1" fillId="3" borderId="23" xfId="1" applyNumberFormat="1" applyFill="1" applyBorder="1" applyProtection="1">
      <protection locked="0"/>
    </xf>
    <xf numFmtId="14" fontId="1" fillId="3" borderId="4" xfId="1" applyNumberFormat="1" applyFill="1" applyBorder="1" applyProtection="1">
      <protection locked="0"/>
    </xf>
    <xf numFmtId="165" fontId="1" fillId="3" borderId="4" xfId="1" applyNumberFormat="1" applyFill="1" applyBorder="1" applyProtection="1">
      <protection locked="0"/>
    </xf>
    <xf numFmtId="164" fontId="1" fillId="3" borderId="4" xfId="1" applyNumberFormat="1" applyFill="1" applyBorder="1" applyProtection="1">
      <protection locked="0"/>
    </xf>
    <xf numFmtId="0" fontId="1" fillId="3" borderId="24" xfId="1" applyFill="1" applyBorder="1" applyProtection="1">
      <protection locked="0"/>
    </xf>
    <xf numFmtId="164" fontId="1" fillId="3" borderId="25" xfId="1" applyNumberFormat="1" applyFill="1" applyBorder="1" applyProtection="1">
      <protection locked="0"/>
    </xf>
    <xf numFmtId="0" fontId="1" fillId="3" borderId="26" xfId="1" applyFill="1" applyBorder="1" applyProtection="1">
      <protection locked="0"/>
    </xf>
    <xf numFmtId="10" fontId="3" fillId="0" borderId="0" xfId="1" applyNumberFormat="1" applyFont="1" applyBorder="1" applyProtection="1"/>
    <xf numFmtId="165" fontId="1" fillId="0" borderId="0" xfId="1" applyNumberFormat="1" applyProtection="1"/>
    <xf numFmtId="0" fontId="1" fillId="0" borderId="1" xfId="1" applyBorder="1" applyAlignment="1" applyProtection="1">
      <alignment wrapText="1"/>
    </xf>
    <xf numFmtId="0" fontId="1" fillId="0" borderId="1" xfId="1" applyBorder="1" applyAlignment="1" applyProtection="1">
      <alignment horizontal="center" wrapText="1"/>
    </xf>
    <xf numFmtId="0" fontId="6" fillId="0" borderId="0" xfId="1" applyFont="1" applyAlignment="1" applyProtection="1">
      <alignment horizontal="center" vertical="center" wrapText="1"/>
    </xf>
    <xf numFmtId="164" fontId="1" fillId="0" borderId="0" xfId="1" applyNumberFormat="1" applyFill="1" applyBorder="1" applyProtection="1"/>
    <xf numFmtId="0" fontId="1" fillId="0" borderId="0" xfId="1" applyAlignment="1" applyProtection="1">
      <alignment horizontal="center"/>
    </xf>
    <xf numFmtId="0" fontId="1" fillId="0" borderId="18" xfId="1" applyBorder="1" applyAlignment="1" applyProtection="1">
      <alignment horizontal="center" wrapText="1"/>
    </xf>
    <xf numFmtId="0" fontId="1" fillId="0" borderId="35" xfId="1" applyBorder="1" applyAlignment="1" applyProtection="1">
      <alignment horizontal="center" wrapText="1"/>
    </xf>
    <xf numFmtId="0" fontId="3" fillId="0" borderId="36" xfId="1" applyFont="1" applyBorder="1" applyAlignment="1" applyProtection="1">
      <alignment horizontal="center" wrapText="1"/>
    </xf>
    <xf numFmtId="0" fontId="1" fillId="0" borderId="36" xfId="1" applyBorder="1" applyAlignment="1" applyProtection="1">
      <alignment horizontal="center" wrapText="1"/>
    </xf>
    <xf numFmtId="0" fontId="1" fillId="0" borderId="37" xfId="1" applyBorder="1" applyAlignment="1" applyProtection="1">
      <alignment horizontal="center" wrapText="1"/>
    </xf>
    <xf numFmtId="164" fontId="1" fillId="0" borderId="39" xfId="1" applyNumberFormat="1" applyBorder="1" applyProtection="1"/>
    <xf numFmtId="164" fontId="1" fillId="0" borderId="39" xfId="1" applyNumberFormat="1" applyBorder="1" applyAlignment="1" applyProtection="1">
      <alignment horizontal="right"/>
    </xf>
    <xf numFmtId="164" fontId="1" fillId="0" borderId="40" xfId="1" applyNumberFormat="1" applyBorder="1" applyAlignment="1" applyProtection="1">
      <alignment horizontal="right"/>
    </xf>
    <xf numFmtId="165" fontId="1" fillId="0" borderId="0" xfId="1" applyNumberFormat="1" applyFill="1" applyBorder="1" applyProtection="1"/>
    <xf numFmtId="164" fontId="1" fillId="0" borderId="0" xfId="1" applyNumberFormat="1" applyBorder="1" applyAlignment="1" applyProtection="1">
      <alignment horizontal="right"/>
    </xf>
    <xf numFmtId="164" fontId="1" fillId="0" borderId="32" xfId="1" applyNumberFormat="1" applyBorder="1" applyAlignment="1" applyProtection="1">
      <alignment horizontal="right"/>
    </xf>
    <xf numFmtId="0" fontId="7" fillId="0" borderId="3" xfId="1" applyFont="1" applyBorder="1" applyProtection="1"/>
    <xf numFmtId="0" fontId="1" fillId="0" borderId="41" xfId="1" applyBorder="1" applyAlignment="1" applyProtection="1">
      <alignment horizontal="center" wrapText="1"/>
    </xf>
    <xf numFmtId="0" fontId="1" fillId="0" borderId="42" xfId="1" applyBorder="1" applyProtection="1"/>
    <xf numFmtId="0" fontId="1" fillId="0" borderId="43" xfId="1" applyBorder="1" applyAlignment="1" applyProtection="1">
      <alignment horizontal="center" wrapText="1"/>
    </xf>
    <xf numFmtId="0" fontId="1" fillId="0" borderId="44" xfId="1" applyBorder="1" applyAlignment="1" applyProtection="1">
      <alignment horizontal="center"/>
    </xf>
    <xf numFmtId="2" fontId="1" fillId="0" borderId="45" xfId="1" applyNumberFormat="1" applyFill="1" applyBorder="1" applyProtection="1"/>
    <xf numFmtId="0" fontId="1" fillId="4" borderId="46" xfId="1" applyFill="1" applyBorder="1" applyProtection="1"/>
    <xf numFmtId="164" fontId="1" fillId="0" borderId="47" xfId="1" applyNumberFormat="1" applyFill="1" applyBorder="1" applyProtection="1"/>
    <xf numFmtId="2" fontId="1" fillId="0" borderId="48" xfId="1" applyNumberFormat="1" applyFill="1" applyBorder="1" applyProtection="1"/>
    <xf numFmtId="0" fontId="1" fillId="4" borderId="13" xfId="1" applyFill="1" applyBorder="1" applyProtection="1"/>
    <xf numFmtId="0" fontId="17" fillId="0" borderId="32" xfId="1" applyFont="1" applyBorder="1" applyAlignment="1" applyProtection="1">
      <alignment horizontal="center"/>
    </xf>
    <xf numFmtId="0" fontId="17" fillId="0" borderId="3" xfId="1" applyFont="1" applyBorder="1" applyAlignment="1" applyProtection="1">
      <alignment horizontal="center"/>
    </xf>
    <xf numFmtId="0" fontId="1" fillId="0" borderId="32" xfId="1" applyBorder="1" applyAlignment="1" applyProtection="1">
      <alignment horizontal="right"/>
    </xf>
    <xf numFmtId="0" fontId="1" fillId="5" borderId="35" xfId="1" applyFill="1" applyBorder="1" applyAlignment="1" applyProtection="1">
      <alignment horizontal="center"/>
    </xf>
    <xf numFmtId="0" fontId="1" fillId="5" borderId="35" xfId="1" applyFill="1" applyBorder="1" applyAlignment="1" applyProtection="1">
      <alignment horizontal="center" wrapText="1"/>
    </xf>
    <xf numFmtId="0" fontId="1" fillId="0" borderId="37" xfId="1" applyBorder="1" applyAlignment="1" applyProtection="1">
      <alignment horizontal="center"/>
    </xf>
    <xf numFmtId="0" fontId="1" fillId="0" borderId="0" xfId="1" applyProtection="1">
      <protection locked="0"/>
    </xf>
    <xf numFmtId="164" fontId="1" fillId="2" borderId="4" xfId="1" applyNumberFormat="1" applyFill="1" applyBorder="1" applyProtection="1">
      <protection locked="0"/>
    </xf>
    <xf numFmtId="164" fontId="1" fillId="0" borderId="67" xfId="1" applyNumberFormat="1" applyFill="1" applyBorder="1" applyProtection="1"/>
    <xf numFmtId="164" fontId="1" fillId="4" borderId="2" xfId="1" applyNumberFormat="1" applyFill="1" applyBorder="1" applyProtection="1"/>
    <xf numFmtId="0" fontId="1" fillId="0" borderId="0" xfId="1" applyFill="1" applyAlignment="1" applyProtection="1"/>
    <xf numFmtId="0" fontId="3" fillId="0" borderId="0" xfId="1" applyFont="1" applyFill="1" applyProtection="1"/>
    <xf numFmtId="0" fontId="1" fillId="4" borderId="52" xfId="1" applyFill="1" applyBorder="1" applyProtection="1"/>
    <xf numFmtId="0" fontId="3" fillId="0" borderId="0" xfId="1" applyFont="1" applyFill="1" applyBorder="1" applyAlignment="1" applyProtection="1">
      <alignment horizontal="right"/>
    </xf>
    <xf numFmtId="0" fontId="1" fillId="0" borderId="0" xfId="1"/>
    <xf numFmtId="0" fontId="1" fillId="0" borderId="0" xfId="1" applyProtection="1"/>
    <xf numFmtId="0" fontId="6" fillId="0" borderId="0" xfId="1" applyFont="1" applyAlignment="1" applyProtection="1">
      <alignment horizontal="center"/>
    </xf>
    <xf numFmtId="0" fontId="3" fillId="0" borderId="0" xfId="1" applyFont="1" applyProtection="1"/>
    <xf numFmtId="0" fontId="9" fillId="0" borderId="0" xfId="1" applyFont="1" applyAlignment="1" applyProtection="1">
      <alignment horizontal="center"/>
    </xf>
    <xf numFmtId="0" fontId="8" fillId="0" borderId="0" xfId="1" applyFont="1" applyAlignment="1" applyProtection="1">
      <alignment horizontal="center"/>
    </xf>
    <xf numFmtId="0" fontId="8" fillId="0" borderId="0" xfId="1" applyFont="1" applyAlignment="1" applyProtection="1">
      <alignment horizontal="right"/>
    </xf>
    <xf numFmtId="14" fontId="9" fillId="0" borderId="0" xfId="1" applyNumberFormat="1" applyFont="1" applyBorder="1" applyAlignment="1" applyProtection="1">
      <alignment horizontal="center"/>
    </xf>
    <xf numFmtId="0" fontId="9" fillId="0" borderId="0" xfId="1" applyFont="1" applyBorder="1" applyAlignment="1" applyProtection="1">
      <alignment horizontal="center"/>
    </xf>
    <xf numFmtId="0" fontId="8" fillId="0" borderId="0" xfId="1" applyFont="1" applyBorder="1" applyAlignment="1" applyProtection="1">
      <alignment horizontal="center"/>
    </xf>
    <xf numFmtId="164" fontId="1" fillId="0" borderId="0" xfId="1" applyNumberFormat="1" applyBorder="1" applyProtection="1"/>
    <xf numFmtId="164" fontId="2" fillId="0" borderId="0" xfId="1" applyNumberFormat="1" applyFont="1" applyFill="1" applyBorder="1" applyProtection="1"/>
    <xf numFmtId="0" fontId="2" fillId="0" borderId="0" xfId="1" applyFont="1" applyFill="1" applyBorder="1" applyProtection="1"/>
    <xf numFmtId="164" fontId="4" fillId="0" borderId="0" xfId="1" applyNumberFormat="1" applyFont="1" applyFill="1" applyBorder="1" applyProtection="1"/>
    <xf numFmtId="0" fontId="1" fillId="0" borderId="0" xfId="1" applyFill="1" applyProtection="1"/>
    <xf numFmtId="164" fontId="1" fillId="0" borderId="0" xfId="1" applyNumberFormat="1" applyProtection="1"/>
    <xf numFmtId="0" fontId="7" fillId="0" borderId="0" xfId="1" applyFont="1" applyBorder="1" applyAlignment="1" applyProtection="1">
      <alignment horizontal="right"/>
    </xf>
    <xf numFmtId="164" fontId="7" fillId="0" borderId="0" xfId="1" applyNumberFormat="1" applyFont="1" applyBorder="1" applyAlignment="1" applyProtection="1">
      <alignment horizontal="right"/>
    </xf>
    <xf numFmtId="164" fontId="1" fillId="0" borderId="32" xfId="1" applyNumberFormat="1" applyBorder="1" applyProtection="1"/>
    <xf numFmtId="49" fontId="1" fillId="0" borderId="0" xfId="1" applyNumberFormat="1" applyProtection="1"/>
    <xf numFmtId="164" fontId="1" fillId="0" borderId="0" xfId="1" applyNumberFormat="1" applyFill="1" applyBorder="1" applyProtection="1"/>
    <xf numFmtId="2" fontId="1" fillId="0" borderId="38" xfId="1" applyNumberFormat="1" applyBorder="1" applyProtection="1"/>
    <xf numFmtId="164" fontId="7" fillId="0" borderId="21" xfId="1" applyNumberFormat="1" applyFont="1" applyBorder="1" applyAlignment="1" applyProtection="1">
      <alignment horizontal="center" vertical="center"/>
    </xf>
    <xf numFmtId="0" fontId="7" fillId="0" borderId="3" xfId="1" applyFont="1" applyBorder="1" applyAlignment="1" applyProtection="1">
      <alignment horizontal="right"/>
    </xf>
    <xf numFmtId="164" fontId="7" fillId="0" borderId="32" xfId="1" applyNumberFormat="1" applyFont="1" applyBorder="1" applyAlignment="1" applyProtection="1">
      <alignment horizontal="right"/>
    </xf>
    <xf numFmtId="164" fontId="1" fillId="6" borderId="0" xfId="1" applyNumberFormat="1" applyFill="1" applyProtection="1"/>
    <xf numFmtId="164" fontId="9" fillId="0" borderId="0" xfId="1" applyNumberFormat="1" applyFont="1" applyFill="1" applyBorder="1" applyProtection="1"/>
    <xf numFmtId="164" fontId="22" fillId="0" borderId="21" xfId="1" applyNumberFormat="1" applyFont="1" applyBorder="1" applyAlignment="1" applyProtection="1">
      <alignment horizontal="center"/>
    </xf>
    <xf numFmtId="0" fontId="8" fillId="0" borderId="1" xfId="1" applyFont="1" applyBorder="1" applyAlignment="1" applyProtection="1">
      <alignment horizontal="center"/>
    </xf>
    <xf numFmtId="0" fontId="1" fillId="0" borderId="0" xfId="1" applyFill="1" applyBorder="1" applyAlignment="1" applyProtection="1">
      <alignment horizontal="center" wrapText="1"/>
    </xf>
    <xf numFmtId="0" fontId="0" fillId="0" borderId="0" xfId="0" applyBorder="1"/>
    <xf numFmtId="164" fontId="9" fillId="0" borderId="118" xfId="2" applyNumberFormat="1" applyFont="1" applyBorder="1" applyAlignment="1" applyProtection="1">
      <alignment horizontal="center"/>
    </xf>
    <xf numFmtId="164" fontId="9" fillId="0" borderId="21" xfId="2" applyNumberFormat="1" applyFont="1" applyBorder="1" applyAlignment="1" applyProtection="1">
      <alignment horizontal="center"/>
    </xf>
    <xf numFmtId="0" fontId="10" fillId="0" borderId="18" xfId="1" applyFont="1" applyBorder="1" applyAlignment="1" applyProtection="1">
      <alignment horizontal="center"/>
    </xf>
    <xf numFmtId="0" fontId="10" fillId="0" borderId="1" xfId="1" applyFont="1" applyBorder="1" applyAlignment="1" applyProtection="1">
      <alignment horizontal="center"/>
    </xf>
    <xf numFmtId="0" fontId="10" fillId="0" borderId="16" xfId="1" applyFont="1" applyBorder="1" applyAlignment="1" applyProtection="1">
      <alignment horizontal="center"/>
    </xf>
    <xf numFmtId="0" fontId="8" fillId="0" borderId="0" xfId="1" applyFont="1" applyAlignment="1" applyProtection="1">
      <alignment horizontal="center"/>
    </xf>
    <xf numFmtId="14" fontId="9" fillId="0" borderId="2" xfId="1" applyNumberFormat="1" applyFont="1" applyBorder="1" applyAlignment="1" applyProtection="1">
      <alignment horizontal="center"/>
    </xf>
    <xf numFmtId="0" fontId="1" fillId="0" borderId="3" xfId="1" applyBorder="1" applyAlignment="1" applyProtection="1">
      <alignment horizontal="right"/>
    </xf>
    <xf numFmtId="0" fontId="3" fillId="0" borderId="12" xfId="1" applyFont="1" applyBorder="1" applyAlignment="1" applyProtection="1">
      <alignment horizontal="right"/>
    </xf>
    <xf numFmtId="0" fontId="3" fillId="0" borderId="60" xfId="1" applyFont="1" applyBorder="1" applyAlignment="1" applyProtection="1">
      <alignment horizontal="right"/>
    </xf>
    <xf numFmtId="0" fontId="1" fillId="0" borderId="0" xfId="1" applyBorder="1" applyProtection="1"/>
    <xf numFmtId="0" fontId="1" fillId="0" borderId="0" xfId="1" applyFill="1" applyBorder="1" applyAlignment="1" applyProtection="1">
      <alignment wrapText="1"/>
    </xf>
    <xf numFmtId="164" fontId="7" fillId="0" borderId="0" xfId="1" applyNumberFormat="1" applyFont="1" applyBorder="1" applyProtection="1"/>
    <xf numFmtId="164" fontId="18" fillId="0" borderId="21" xfId="1" applyNumberFormat="1" applyFont="1" applyBorder="1" applyAlignment="1" applyProtection="1">
      <alignment horizontal="center" vertical="center"/>
    </xf>
    <xf numFmtId="164" fontId="7" fillId="0" borderId="32" xfId="1" applyNumberFormat="1" applyFont="1" applyBorder="1" applyAlignment="1" applyProtection="1">
      <alignment horizontal="center" vertical="center"/>
    </xf>
    <xf numFmtId="164" fontId="7" fillId="0" borderId="37" xfId="1" applyNumberFormat="1" applyFont="1" applyBorder="1" applyAlignment="1" applyProtection="1">
      <alignment horizontal="center" vertical="center"/>
    </xf>
    <xf numFmtId="164" fontId="1" fillId="2" borderId="10" xfId="1" applyNumberFormat="1" applyFill="1" applyBorder="1" applyAlignment="1" applyProtection="1">
      <alignment horizontal="center" vertical="center"/>
      <protection locked="0"/>
    </xf>
    <xf numFmtId="164" fontId="1" fillId="2" borderId="87" xfId="1" applyNumberFormat="1" applyFill="1" applyBorder="1" applyAlignment="1" applyProtection="1">
      <alignment horizontal="center" vertical="center"/>
      <protection locked="0"/>
    </xf>
    <xf numFmtId="164" fontId="1" fillId="2" borderId="11" xfId="1" applyNumberFormat="1" applyFill="1" applyBorder="1" applyAlignment="1" applyProtection="1">
      <alignment horizontal="center" vertical="center"/>
      <protection locked="0"/>
    </xf>
    <xf numFmtId="164" fontId="1" fillId="2" borderId="57" xfId="1" applyNumberFormat="1" applyFill="1" applyBorder="1" applyAlignment="1" applyProtection="1">
      <alignment horizontal="center" vertical="center"/>
      <protection locked="0"/>
    </xf>
    <xf numFmtId="164" fontId="1" fillId="2" borderId="13" xfId="1" applyNumberFormat="1" applyFill="1" applyBorder="1" applyAlignment="1" applyProtection="1">
      <alignment horizontal="center" vertical="center"/>
      <protection locked="0"/>
    </xf>
    <xf numFmtId="164" fontId="1" fillId="2" borderId="56" xfId="1" applyNumberFormat="1" applyFill="1" applyBorder="1" applyAlignment="1" applyProtection="1">
      <alignment horizontal="center" vertical="center"/>
      <protection locked="0"/>
    </xf>
    <xf numFmtId="164" fontId="1" fillId="2" borderId="14" xfId="1" applyNumberFormat="1" applyFill="1" applyBorder="1" applyAlignment="1" applyProtection="1">
      <alignment horizontal="center" vertical="center"/>
      <protection locked="0"/>
    </xf>
    <xf numFmtId="164" fontId="1" fillId="2" borderId="92" xfId="1" applyNumberFormat="1" applyFill="1" applyBorder="1" applyAlignment="1" applyProtection="1">
      <alignment horizontal="center" vertical="center"/>
      <protection locked="0"/>
    </xf>
    <xf numFmtId="164" fontId="9" fillId="0" borderId="21" xfId="1" applyNumberFormat="1" applyFont="1" applyBorder="1" applyAlignment="1" applyProtection="1">
      <alignment horizontal="center" vertical="center"/>
    </xf>
    <xf numFmtId="164" fontId="3" fillId="0" borderId="48" xfId="1" applyNumberFormat="1" applyFont="1" applyFill="1" applyBorder="1" applyAlignment="1" applyProtection="1">
      <alignment horizontal="center" vertical="center"/>
    </xf>
    <xf numFmtId="0" fontId="3" fillId="0" borderId="28" xfId="1" applyFont="1" applyBorder="1" applyAlignment="1" applyProtection="1"/>
    <xf numFmtId="0" fontId="3" fillId="0" borderId="29" xfId="1" applyFont="1" applyBorder="1" applyAlignment="1" applyProtection="1"/>
    <xf numFmtId="0" fontId="3" fillId="0" borderId="57" xfId="1" applyFont="1" applyBorder="1" applyAlignment="1" applyProtection="1"/>
    <xf numFmtId="0" fontId="3" fillId="0" borderId="30" xfId="1" applyFont="1" applyBorder="1" applyAlignment="1" applyProtection="1"/>
    <xf numFmtId="0" fontId="3" fillId="0" borderId="109" xfId="1" applyFont="1" applyBorder="1" applyAlignment="1" applyProtection="1"/>
    <xf numFmtId="0" fontId="3" fillId="0" borderId="76" xfId="1" applyFont="1" applyFill="1" applyBorder="1" applyAlignment="1" applyProtection="1"/>
    <xf numFmtId="0" fontId="3" fillId="0" borderId="38" xfId="1" applyFont="1" applyFill="1" applyBorder="1" applyAlignment="1" applyProtection="1"/>
    <xf numFmtId="0" fontId="21" fillId="0" borderId="76" xfId="1" applyFont="1" applyFill="1" applyBorder="1" applyAlignment="1" applyProtection="1"/>
    <xf numFmtId="0" fontId="21" fillId="0" borderId="38" xfId="1" applyFont="1" applyFill="1" applyBorder="1" applyAlignment="1" applyProtection="1"/>
    <xf numFmtId="0" fontId="19" fillId="0" borderId="38" xfId="1" applyFont="1" applyBorder="1" applyAlignment="1" applyProtection="1">
      <alignment horizontal="center"/>
    </xf>
    <xf numFmtId="0" fontId="19" fillId="0" borderId="76" xfId="1" applyFont="1" applyBorder="1" applyAlignment="1" applyProtection="1">
      <alignment horizontal="center"/>
    </xf>
    <xf numFmtId="0" fontId="19" fillId="0" borderId="37" xfId="1" applyFont="1" applyBorder="1" applyAlignment="1" applyProtection="1">
      <alignment horizontal="center"/>
    </xf>
    <xf numFmtId="164" fontId="13" fillId="0" borderId="15" xfId="1" applyNumberFormat="1" applyFont="1" applyBorder="1" applyAlignment="1" applyProtection="1">
      <alignment horizontal="right"/>
    </xf>
    <xf numFmtId="4" fontId="13" fillId="0" borderId="119" xfId="1" applyNumberFormat="1" applyFont="1" applyBorder="1" applyAlignment="1" applyProtection="1">
      <alignment horizontal="right"/>
    </xf>
    <xf numFmtId="164" fontId="8" fillId="0" borderId="40" xfId="1" applyNumberFormat="1" applyFont="1" applyBorder="1" applyProtection="1"/>
    <xf numFmtId="164" fontId="24" fillId="0" borderId="37" xfId="1" applyNumberFormat="1" applyFont="1" applyFill="1" applyBorder="1" applyAlignment="1" applyProtection="1">
      <alignment horizontal="right"/>
    </xf>
    <xf numFmtId="0" fontId="3" fillId="0" borderId="0" xfId="1" applyFont="1"/>
    <xf numFmtId="164" fontId="3" fillId="0" borderId="0" xfId="1" applyNumberFormat="1" applyFont="1" applyProtection="1"/>
    <xf numFmtId="164" fontId="1" fillId="0" borderId="0" xfId="1" applyNumberFormat="1"/>
    <xf numFmtId="0" fontId="0" fillId="0" borderId="0" xfId="0" applyFill="1"/>
    <xf numFmtId="164" fontId="2" fillId="0" borderId="9" xfId="1" applyNumberFormat="1" applyFont="1" applyFill="1" applyBorder="1" applyAlignment="1" applyProtection="1">
      <alignment horizontal="center" vertical="center"/>
    </xf>
    <xf numFmtId="164" fontId="2" fillId="0" borderId="21" xfId="1" applyNumberFormat="1" applyFont="1" applyFill="1" applyBorder="1" applyAlignment="1" applyProtection="1">
      <alignment horizontal="center" vertical="center"/>
    </xf>
    <xf numFmtId="0" fontId="3" fillId="0" borderId="112" xfId="1" applyFont="1" applyBorder="1" applyAlignment="1" applyProtection="1"/>
    <xf numFmtId="4" fontId="13" fillId="2" borderId="4" xfId="1" applyNumberFormat="1" applyFont="1" applyFill="1" applyBorder="1" applyAlignment="1" applyProtection="1">
      <alignment horizontal="right"/>
      <protection locked="0"/>
    </xf>
    <xf numFmtId="0" fontId="1" fillId="0" borderId="0" xfId="1" applyBorder="1" applyProtection="1"/>
    <xf numFmtId="0" fontId="10" fillId="0" borderId="38" xfId="1" applyFont="1" applyBorder="1" applyAlignment="1" applyProtection="1">
      <alignment horizontal="center"/>
    </xf>
    <xf numFmtId="0" fontId="2" fillId="0" borderId="3" xfId="1" applyFont="1" applyBorder="1" applyAlignment="1" applyProtection="1"/>
    <xf numFmtId="0" fontId="2" fillId="0" borderId="0" xfId="1" applyFont="1" applyBorder="1" applyAlignment="1" applyProtection="1"/>
    <xf numFmtId="0" fontId="3" fillId="0" borderId="0" xfId="1" applyFont="1" applyFill="1" applyBorder="1" applyAlignment="1" applyProtection="1">
      <alignment horizontal="right" wrapText="1"/>
    </xf>
    <xf numFmtId="164" fontId="1" fillId="0" borderId="0" xfId="1" applyNumberFormat="1" applyFill="1" applyBorder="1" applyAlignment="1" applyProtection="1">
      <alignment horizontal="center" wrapText="1"/>
    </xf>
    <xf numFmtId="164" fontId="9" fillId="0" borderId="21" xfId="1" applyNumberFormat="1" applyFont="1" applyBorder="1" applyAlignment="1" applyProtection="1">
      <alignment horizontal="center"/>
    </xf>
    <xf numFmtId="164" fontId="2" fillId="0" borderId="16" xfId="1" applyNumberFormat="1" applyFont="1" applyFill="1" applyBorder="1" applyAlignment="1" applyProtection="1">
      <alignment horizontal="center"/>
    </xf>
    <xf numFmtId="0" fontId="1" fillId="2" borderId="14" xfId="1" applyFill="1" applyBorder="1" applyAlignment="1" applyProtection="1">
      <protection locked="0"/>
    </xf>
    <xf numFmtId="0" fontId="0" fillId="0" borderId="0" xfId="0" applyAlignment="1">
      <alignment horizontal="left"/>
    </xf>
    <xf numFmtId="0" fontId="0" fillId="0" borderId="18" xfId="0" applyBorder="1"/>
    <xf numFmtId="0" fontId="0" fillId="0" borderId="19" xfId="0" applyBorder="1"/>
    <xf numFmtId="164" fontId="7" fillId="0" borderId="122" xfId="1" applyNumberFormat="1" applyFont="1" applyBorder="1" applyAlignment="1" applyProtection="1">
      <alignment horizontal="center" vertical="center"/>
    </xf>
    <xf numFmtId="164" fontId="7" fillId="0" borderId="123" xfId="1" applyNumberFormat="1" applyFont="1" applyBorder="1" applyAlignment="1" applyProtection="1">
      <alignment horizontal="center" vertical="center"/>
    </xf>
    <xf numFmtId="0" fontId="1" fillId="0" borderId="18" xfId="1" applyBorder="1" applyAlignment="1">
      <alignment horizontal="center" vertical="center"/>
    </xf>
    <xf numFmtId="164" fontId="1" fillId="0" borderId="16" xfId="1" applyNumberFormat="1" applyBorder="1" applyAlignment="1">
      <alignment horizontal="center" vertical="center"/>
    </xf>
    <xf numFmtId="0" fontId="1" fillId="0" borderId="3" xfId="1" applyBorder="1" applyAlignment="1">
      <alignment horizontal="center" vertical="center"/>
    </xf>
    <xf numFmtId="164" fontId="1" fillId="0" borderId="32" xfId="1" applyNumberFormat="1" applyBorder="1" applyAlignment="1">
      <alignment horizontal="center" vertical="center"/>
    </xf>
    <xf numFmtId="0" fontId="3" fillId="0" borderId="19" xfId="1" applyFont="1" applyBorder="1" applyAlignment="1">
      <alignment horizontal="center" vertical="center"/>
    </xf>
    <xf numFmtId="0" fontId="1" fillId="0" borderId="40" xfId="1" applyBorder="1" applyAlignment="1">
      <alignment horizontal="center" vertical="center"/>
    </xf>
    <xf numFmtId="0" fontId="0" fillId="0" borderId="0" xfId="0" applyFill="1" applyAlignment="1">
      <alignment horizontal="left" wrapText="1"/>
    </xf>
    <xf numFmtId="164" fontId="7" fillId="0" borderId="125" xfId="1" applyNumberFormat="1" applyFont="1" applyBorder="1" applyAlignment="1" applyProtection="1">
      <alignment horizontal="center" vertical="center"/>
    </xf>
    <xf numFmtId="0" fontId="1" fillId="0" borderId="0" xfId="1" applyBorder="1"/>
    <xf numFmtId="0" fontId="1" fillId="0" borderId="38" xfId="1" applyFill="1" applyBorder="1" applyAlignment="1" applyProtection="1">
      <alignment horizontal="right" vertical="top"/>
    </xf>
    <xf numFmtId="164" fontId="1" fillId="0" borderId="38" xfId="1" applyNumberFormat="1" applyFill="1" applyBorder="1" applyAlignment="1" applyProtection="1">
      <alignment horizontal="right"/>
    </xf>
    <xf numFmtId="0" fontId="1" fillId="0" borderId="38" xfId="1" applyFill="1" applyBorder="1" applyProtection="1"/>
    <xf numFmtId="0" fontId="1" fillId="0" borderId="19" xfId="1" applyBorder="1" applyAlignment="1" applyProtection="1">
      <alignment horizontal="right"/>
    </xf>
    <xf numFmtId="164" fontId="1" fillId="3" borderId="27" xfId="1" applyNumberFormat="1" applyFill="1" applyBorder="1" applyProtection="1">
      <protection locked="0"/>
    </xf>
    <xf numFmtId="0" fontId="1" fillId="3" borderId="27" xfId="1" applyFill="1" applyBorder="1" applyProtection="1">
      <protection locked="0"/>
    </xf>
    <xf numFmtId="164" fontId="1" fillId="0" borderId="40" xfId="1" applyNumberFormat="1" applyBorder="1" applyProtection="1"/>
    <xf numFmtId="164" fontId="1" fillId="0" borderId="2" xfId="1" applyNumberFormat="1" applyBorder="1" applyAlignment="1" applyProtection="1">
      <alignment horizontal="right"/>
    </xf>
    <xf numFmtId="0" fontId="1" fillId="0" borderId="38" xfId="1" applyFill="1" applyBorder="1" applyAlignment="1" applyProtection="1">
      <alignment horizontal="right"/>
    </xf>
    <xf numFmtId="0" fontId="1" fillId="0" borderId="38" xfId="1" applyFill="1" applyBorder="1" applyAlignment="1" applyProtection="1">
      <alignment horizontal="right"/>
      <protection locked="0"/>
    </xf>
    <xf numFmtId="164" fontId="1" fillId="0" borderId="38" xfId="1" applyNumberFormat="1" applyFill="1" applyBorder="1" applyProtection="1">
      <protection locked="0"/>
    </xf>
    <xf numFmtId="0" fontId="1" fillId="0" borderId="38" xfId="1" applyFill="1" applyBorder="1" applyProtection="1">
      <protection locked="0"/>
    </xf>
    <xf numFmtId="164" fontId="1" fillId="0" borderId="38" xfId="1" applyNumberFormat="1" applyFill="1" applyBorder="1" applyProtection="1"/>
    <xf numFmtId="164" fontId="1" fillId="0" borderId="32" xfId="1" applyNumberFormat="1" applyFill="1" applyBorder="1" applyAlignment="1" applyProtection="1">
      <alignment horizontal="center"/>
    </xf>
    <xf numFmtId="164" fontId="0" fillId="0" borderId="16" xfId="0" applyNumberFormat="1" applyFill="1" applyBorder="1"/>
    <xf numFmtId="164" fontId="0" fillId="0" borderId="40" xfId="0" applyNumberFormat="1" applyFill="1" applyBorder="1"/>
    <xf numFmtId="164" fontId="0" fillId="0" borderId="0" xfId="0" applyNumberFormat="1"/>
    <xf numFmtId="49" fontId="3" fillId="0" borderId="0" xfId="1" applyNumberFormat="1" applyFont="1" applyFill="1" applyAlignment="1" applyProtection="1"/>
    <xf numFmtId="164" fontId="8" fillId="0" borderId="58" xfId="2" applyNumberFormat="1" applyFont="1" applyFill="1" applyBorder="1" applyAlignment="1" applyProtection="1">
      <alignment horizontal="center"/>
    </xf>
    <xf numFmtId="164" fontId="1" fillId="0" borderId="112" xfId="1" applyNumberFormat="1" applyBorder="1" applyAlignment="1" applyProtection="1">
      <alignment horizontal="center"/>
    </xf>
    <xf numFmtId="0" fontId="8" fillId="0" borderId="28" xfId="1" applyFont="1" applyBorder="1" applyAlignment="1" applyProtection="1">
      <alignment horizontal="right"/>
    </xf>
    <xf numFmtId="0" fontId="8" fillId="0" borderId="29" xfId="1" applyFont="1" applyBorder="1" applyAlignment="1" applyProtection="1">
      <alignment horizontal="right"/>
    </xf>
    <xf numFmtId="0" fontId="3" fillId="0" borderId="0" xfId="1" applyFont="1" applyProtection="1"/>
    <xf numFmtId="4" fontId="1" fillId="0" borderId="0" xfId="1" applyNumberFormat="1" applyFill="1" applyProtection="1"/>
    <xf numFmtId="164" fontId="1" fillId="0" borderId="0" xfId="1" applyNumberFormat="1" applyProtection="1"/>
    <xf numFmtId="164" fontId="1" fillId="0" borderId="0" xfId="1" applyNumberFormat="1" applyFill="1" applyProtection="1"/>
    <xf numFmtId="164" fontId="7" fillId="0" borderId="21" xfId="2" applyNumberFormat="1" applyFont="1" applyBorder="1" applyAlignment="1" applyProtection="1">
      <alignment horizontal="center" vertical="center"/>
    </xf>
    <xf numFmtId="0" fontId="1" fillId="0" borderId="0" xfId="1"/>
    <xf numFmtId="0" fontId="8" fillId="0" borderId="28" xfId="1" applyFont="1" applyBorder="1" applyAlignment="1" applyProtection="1">
      <alignment horizontal="right"/>
    </xf>
    <xf numFmtId="0" fontId="8" fillId="0" borderId="29" xfId="1" applyFont="1" applyBorder="1" applyAlignment="1" applyProtection="1">
      <alignment horizontal="right"/>
    </xf>
    <xf numFmtId="0" fontId="8" fillId="0" borderId="30" xfId="1" applyFont="1" applyBorder="1" applyAlignment="1" applyProtection="1">
      <alignment horizontal="right"/>
    </xf>
    <xf numFmtId="0" fontId="8" fillId="0" borderId="28" xfId="1" applyFont="1" applyFill="1" applyBorder="1" applyAlignment="1" applyProtection="1">
      <alignment horizontal="right"/>
    </xf>
    <xf numFmtId="0" fontId="8" fillId="0" borderId="29" xfId="1" applyFont="1" applyFill="1" applyBorder="1" applyAlignment="1" applyProtection="1">
      <alignment horizontal="right"/>
    </xf>
    <xf numFmtId="0" fontId="8" fillId="0" borderId="30" xfId="1" applyFont="1" applyFill="1" applyBorder="1" applyAlignment="1" applyProtection="1">
      <alignment horizontal="right"/>
    </xf>
    <xf numFmtId="0" fontId="9" fillId="0" borderId="0" xfId="1" applyFont="1" applyBorder="1" applyAlignment="1" applyProtection="1">
      <alignment horizontal="right"/>
    </xf>
    <xf numFmtId="164" fontId="9" fillId="0" borderId="0" xfId="1" applyNumberFormat="1" applyFont="1" applyBorder="1" applyAlignment="1" applyProtection="1">
      <alignment horizontal="center"/>
    </xf>
    <xf numFmtId="0" fontId="3" fillId="0" borderId="107" xfId="1" applyFont="1" applyBorder="1" applyAlignment="1" applyProtection="1"/>
    <xf numFmtId="2" fontId="1" fillId="2" borderId="24" xfId="1" applyNumberFormat="1" applyFill="1" applyBorder="1" applyProtection="1">
      <protection locked="0"/>
    </xf>
    <xf numFmtId="0" fontId="1" fillId="0" borderId="3" xfId="1" applyBorder="1" applyAlignment="1" applyProtection="1">
      <alignment horizontal="right"/>
    </xf>
    <xf numFmtId="0" fontId="1" fillId="0" borderId="0" xfId="1" applyBorder="1" applyAlignment="1" applyProtection="1">
      <alignment horizontal="right"/>
    </xf>
    <xf numFmtId="0" fontId="1" fillId="0" borderId="2" xfId="1" applyBorder="1" applyProtection="1"/>
    <xf numFmtId="0" fontId="1" fillId="0" borderId="3" xfId="1" applyBorder="1" applyProtection="1"/>
    <xf numFmtId="0" fontId="1" fillId="0" borderId="0" xfId="1" applyBorder="1" applyProtection="1"/>
    <xf numFmtId="0" fontId="9" fillId="0" borderId="76" xfId="2" applyFont="1" applyFill="1" applyBorder="1" applyAlignment="1" applyProtection="1">
      <alignment horizontal="center"/>
    </xf>
    <xf numFmtId="0" fontId="9" fillId="0" borderId="130" xfId="2" applyFont="1" applyFill="1" applyBorder="1" applyAlignment="1" applyProtection="1">
      <alignment horizontal="center"/>
    </xf>
    <xf numFmtId="0" fontId="9" fillId="0" borderId="19" xfId="2" applyFont="1" applyFill="1" applyBorder="1" applyAlignment="1" applyProtection="1">
      <alignment horizontal="center"/>
    </xf>
    <xf numFmtId="164" fontId="9" fillId="0" borderId="130" xfId="2" applyNumberFormat="1" applyFont="1" applyFill="1" applyBorder="1" applyAlignment="1" applyProtection="1">
      <alignment horizontal="center"/>
    </xf>
    <xf numFmtId="164" fontId="9" fillId="0" borderId="129" xfId="2" applyNumberFormat="1" applyFont="1" applyFill="1" applyBorder="1" applyAlignment="1" applyProtection="1">
      <alignment horizontal="center"/>
    </xf>
    <xf numFmtId="0" fontId="9" fillId="0" borderId="97" xfId="2" applyFont="1" applyFill="1" applyBorder="1" applyAlignment="1" applyProtection="1">
      <alignment horizontal="center"/>
    </xf>
    <xf numFmtId="164" fontId="9" fillId="0" borderId="97" xfId="2" applyNumberFormat="1" applyFont="1" applyFill="1" applyBorder="1" applyAlignment="1" applyProtection="1">
      <alignment horizontal="center"/>
    </xf>
    <xf numFmtId="164" fontId="9" fillId="0" borderId="99" xfId="2" applyNumberFormat="1" applyFont="1" applyFill="1" applyBorder="1" applyAlignment="1" applyProtection="1">
      <alignment horizontal="center"/>
    </xf>
    <xf numFmtId="164" fontId="8" fillId="0" borderId="56" xfId="2" applyNumberFormat="1" applyFont="1" applyBorder="1" applyAlignment="1" applyProtection="1">
      <alignment horizontal="center"/>
    </xf>
    <xf numFmtId="164" fontId="8" fillId="0" borderId="114" xfId="2" applyNumberFormat="1" applyFont="1" applyBorder="1" applyAlignment="1" applyProtection="1">
      <alignment horizontal="center"/>
    </xf>
    <xf numFmtId="164" fontId="8" fillId="2" borderId="61" xfId="2" applyNumberFormat="1" applyFont="1" applyFill="1" applyBorder="1" applyAlignment="1" applyProtection="1">
      <alignment horizontal="center"/>
      <protection locked="0"/>
    </xf>
    <xf numFmtId="164" fontId="8" fillId="0" borderId="115" xfId="2" applyNumberFormat="1" applyFont="1" applyBorder="1" applyAlignment="1" applyProtection="1">
      <alignment horizontal="center"/>
    </xf>
    <xf numFmtId="164" fontId="8" fillId="0" borderId="99" xfId="2" applyNumberFormat="1" applyFont="1" applyBorder="1" applyAlignment="1" applyProtection="1">
      <alignment horizontal="center"/>
    </xf>
    <xf numFmtId="2" fontId="8" fillId="0" borderId="56" xfId="2" applyNumberFormat="1" applyFont="1" applyFill="1" applyBorder="1" applyAlignment="1" applyProtection="1">
      <alignment horizontal="center"/>
    </xf>
    <xf numFmtId="2" fontId="9" fillId="0" borderId="98" xfId="2" applyNumberFormat="1" applyFont="1" applyFill="1" applyBorder="1" applyAlignment="1" applyProtection="1">
      <alignment horizontal="center"/>
    </xf>
    <xf numFmtId="2" fontId="8" fillId="2" borderId="77" xfId="2" applyNumberFormat="1" applyFont="1" applyFill="1" applyBorder="1" applyAlignment="1" applyProtection="1">
      <alignment horizontal="center"/>
      <protection locked="0"/>
    </xf>
    <xf numFmtId="2" fontId="9" fillId="0" borderId="1" xfId="2" applyNumberFormat="1" applyFont="1" applyFill="1" applyBorder="1" applyAlignment="1" applyProtection="1">
      <alignment horizontal="center"/>
    </xf>
    <xf numFmtId="2" fontId="9" fillId="0" borderId="97" xfId="2" applyNumberFormat="1" applyFont="1" applyFill="1" applyBorder="1" applyAlignment="1" applyProtection="1">
      <alignment horizontal="center"/>
    </xf>
    <xf numFmtId="164" fontId="8" fillId="0" borderId="117" xfId="2" applyNumberFormat="1" applyFont="1" applyFill="1" applyBorder="1" applyAlignment="1" applyProtection="1">
      <alignment horizontal="center"/>
    </xf>
    <xf numFmtId="164" fontId="8" fillId="8" borderId="97" xfId="2" applyNumberFormat="1" applyFont="1" applyFill="1" applyBorder="1" applyAlignment="1" applyProtection="1">
      <alignment horizontal="center"/>
    </xf>
    <xf numFmtId="0" fontId="8" fillId="0" borderId="18" xfId="5" applyFont="1" applyBorder="1" applyAlignment="1" applyProtection="1">
      <alignment horizontal="right" vertical="center"/>
    </xf>
    <xf numFmtId="0" fontId="9" fillId="0" borderId="76" xfId="5" applyFont="1" applyBorder="1" applyAlignment="1" applyProtection="1">
      <alignment horizontal="right"/>
    </xf>
    <xf numFmtId="0" fontId="8" fillId="0" borderId="3" xfId="5" applyFont="1" applyBorder="1" applyAlignment="1" applyProtection="1">
      <alignment horizontal="right"/>
    </xf>
    <xf numFmtId="164" fontId="8" fillId="0" borderId="20" xfId="5" applyNumberFormat="1" applyFont="1" applyFill="1" applyBorder="1" applyAlignment="1" applyProtection="1">
      <protection locked="0"/>
    </xf>
    <xf numFmtId="0" fontId="3" fillId="0" borderId="3" xfId="2" applyFill="1" applyBorder="1"/>
    <xf numFmtId="0" fontId="8" fillId="0" borderId="32" xfId="5" applyFont="1" applyBorder="1" applyAlignment="1" applyProtection="1"/>
    <xf numFmtId="0" fontId="7" fillId="0" borderId="50" xfId="5" applyFont="1" applyBorder="1" applyAlignment="1" applyProtection="1">
      <alignment vertical="center"/>
    </xf>
    <xf numFmtId="164" fontId="9" fillId="0" borderId="50" xfId="5" applyNumberFormat="1" applyFont="1" applyFill="1" applyBorder="1" applyAlignment="1" applyProtection="1"/>
    <xf numFmtId="0" fontId="8" fillId="0" borderId="19" xfId="5" applyFont="1" applyBorder="1" applyAlignment="1" applyProtection="1">
      <alignment horizontal="right"/>
    </xf>
    <xf numFmtId="0" fontId="13" fillId="0" borderId="0" xfId="1" applyFont="1"/>
    <xf numFmtId="0" fontId="1" fillId="0" borderId="3" xfId="1" applyBorder="1" applyProtection="1"/>
    <xf numFmtId="0" fontId="1" fillId="0" borderId="3" xfId="1" applyBorder="1" applyAlignment="1" applyProtection="1">
      <alignment horizontal="right"/>
    </xf>
    <xf numFmtId="0" fontId="1" fillId="0" borderId="0" xfId="1" applyBorder="1" applyAlignment="1" applyProtection="1">
      <alignment horizontal="right"/>
    </xf>
    <xf numFmtId="0" fontId="1" fillId="0" borderId="3" xfId="1" applyBorder="1" applyProtection="1"/>
    <xf numFmtId="0" fontId="1" fillId="0" borderId="0" xfId="1" applyBorder="1" applyProtection="1"/>
    <xf numFmtId="0" fontId="1" fillId="0" borderId="2" xfId="1" applyBorder="1" applyProtection="1"/>
    <xf numFmtId="2" fontId="9" fillId="0" borderId="0" xfId="2" applyNumberFormat="1" applyFont="1" applyFill="1" applyBorder="1" applyAlignment="1" applyProtection="1">
      <alignment horizontal="center"/>
    </xf>
    <xf numFmtId="164" fontId="8" fillId="0" borderId="0" xfId="2" applyNumberFormat="1" applyFont="1" applyBorder="1" applyAlignment="1" applyProtection="1">
      <alignment horizontal="center"/>
    </xf>
    <xf numFmtId="0" fontId="1" fillId="0" borderId="3" xfId="1" applyBorder="1" applyAlignment="1" applyProtection="1">
      <alignment horizontal="right"/>
    </xf>
    <xf numFmtId="0" fontId="1" fillId="0" borderId="0" xfId="1" applyBorder="1" applyAlignment="1" applyProtection="1">
      <alignment horizontal="right"/>
    </xf>
    <xf numFmtId="0" fontId="1" fillId="0" borderId="3" xfId="1" applyBorder="1" applyProtection="1"/>
    <xf numFmtId="0" fontId="1" fillId="0" borderId="0" xfId="1" applyBorder="1" applyProtection="1"/>
    <xf numFmtId="0" fontId="1" fillId="0" borderId="2" xfId="1" applyBorder="1" applyProtection="1"/>
    <xf numFmtId="0" fontId="8" fillId="0" borderId="0" xfId="2" applyFont="1" applyBorder="1" applyAlignment="1" applyProtection="1">
      <alignment horizontal="right"/>
    </xf>
    <xf numFmtId="0" fontId="1" fillId="10" borderId="0" xfId="1" applyFill="1" applyBorder="1"/>
    <xf numFmtId="0" fontId="1" fillId="10" borderId="0" xfId="1" applyFill="1" applyBorder="1" applyAlignment="1" applyProtection="1">
      <alignment horizontal="right" vertical="top"/>
    </xf>
    <xf numFmtId="0" fontId="1" fillId="10" borderId="0" xfId="1" applyFill="1" applyBorder="1" applyAlignment="1" applyProtection="1">
      <alignment horizontal="right"/>
    </xf>
    <xf numFmtId="0" fontId="1" fillId="10" borderId="0" xfId="1" applyFill="1" applyBorder="1" applyProtection="1"/>
    <xf numFmtId="0" fontId="1" fillId="10" borderId="0" xfId="1" applyFill="1" applyBorder="1" applyAlignment="1" applyProtection="1">
      <alignment horizontal="right"/>
      <protection locked="0"/>
    </xf>
    <xf numFmtId="164" fontId="1" fillId="10" borderId="0" xfId="1" applyNumberFormat="1" applyFill="1" applyBorder="1" applyProtection="1">
      <protection locked="0"/>
    </xf>
    <xf numFmtId="0" fontId="1" fillId="10" borderId="0" xfId="1" applyFill="1" applyBorder="1" applyProtection="1">
      <protection locked="0"/>
    </xf>
    <xf numFmtId="164" fontId="1" fillId="10" borderId="0" xfId="1" applyNumberFormat="1" applyFill="1" applyBorder="1" applyProtection="1"/>
    <xf numFmtId="0" fontId="1" fillId="10" borderId="2" xfId="1" applyFill="1" applyBorder="1" applyProtection="1"/>
    <xf numFmtId="164" fontId="1" fillId="10" borderId="2" xfId="1" applyNumberFormat="1" applyFill="1" applyBorder="1" applyAlignment="1" applyProtection="1">
      <alignment horizontal="right"/>
    </xf>
    <xf numFmtId="164" fontId="1" fillId="10" borderId="0" xfId="1" applyNumberFormat="1" applyFill="1" applyBorder="1" applyAlignment="1" applyProtection="1">
      <alignment horizontal="right"/>
    </xf>
    <xf numFmtId="0" fontId="0" fillId="10" borderId="0" xfId="0" applyFill="1" applyBorder="1"/>
    <xf numFmtId="0" fontId="1" fillId="0" borderId="0" xfId="1" applyFont="1" applyProtection="1"/>
    <xf numFmtId="0" fontId="1" fillId="0" borderId="0" xfId="1" applyNumberFormat="1" applyProtection="1"/>
    <xf numFmtId="0" fontId="2" fillId="0" borderId="70" xfId="1" applyFont="1" applyBorder="1" applyAlignment="1">
      <alignment wrapText="1"/>
    </xf>
    <xf numFmtId="0" fontId="2" fillId="0" borderId="71" xfId="1" applyFont="1" applyBorder="1" applyAlignment="1">
      <alignment wrapText="1"/>
    </xf>
    <xf numFmtId="0" fontId="6" fillId="0" borderId="0" xfId="1" applyFont="1" applyAlignment="1">
      <alignment horizontal="center" vertical="center" wrapText="1"/>
    </xf>
    <xf numFmtId="0" fontId="7" fillId="0" borderId="0" xfId="1" applyFont="1" applyAlignment="1">
      <alignment horizontal="center"/>
    </xf>
    <xf numFmtId="0" fontId="11" fillId="0" borderId="0" xfId="1" applyFont="1" applyAlignment="1">
      <alignment horizontal="center"/>
    </xf>
    <xf numFmtId="0" fontId="2" fillId="0" borderId="74" xfId="1" applyFont="1" applyBorder="1" applyAlignment="1">
      <alignment wrapText="1"/>
    </xf>
    <xf numFmtId="0" fontId="2" fillId="0" borderId="75" xfId="1" applyFont="1" applyBorder="1" applyAlignment="1">
      <alignment wrapText="1"/>
    </xf>
    <xf numFmtId="0" fontId="2" fillId="0" borderId="68" xfId="1" applyFont="1" applyFill="1" applyBorder="1" applyAlignment="1">
      <alignment wrapText="1"/>
    </xf>
    <xf numFmtId="0" fontId="2" fillId="0" borderId="69" xfId="1" applyFont="1" applyFill="1" applyBorder="1" applyAlignment="1">
      <alignment wrapText="1"/>
    </xf>
    <xf numFmtId="0" fontId="12" fillId="0" borderId="76" xfId="1" applyFont="1" applyFill="1" applyBorder="1" applyAlignment="1" applyProtection="1">
      <alignment vertical="center" wrapText="1"/>
    </xf>
    <xf numFmtId="0" fontId="12" fillId="0" borderId="38" xfId="1" applyFont="1" applyFill="1" applyBorder="1" applyAlignment="1" applyProtection="1">
      <alignment vertical="center" wrapText="1"/>
    </xf>
    <xf numFmtId="0" fontId="12" fillId="0" borderId="37" xfId="1" applyFont="1" applyFill="1" applyBorder="1" applyAlignment="1" applyProtection="1">
      <alignment vertical="center" wrapText="1"/>
    </xf>
    <xf numFmtId="0" fontId="7" fillId="2" borderId="77" xfId="1" applyFont="1" applyFill="1" applyBorder="1" applyAlignment="1" applyProtection="1">
      <alignment horizontal="center"/>
      <protection locked="0"/>
    </xf>
    <xf numFmtId="0" fontId="7" fillId="2" borderId="23" xfId="1" applyFont="1" applyFill="1" applyBorder="1" applyAlignment="1" applyProtection="1">
      <alignment horizontal="center"/>
      <protection locked="0"/>
    </xf>
    <xf numFmtId="0" fontId="7" fillId="2" borderId="24" xfId="1" applyFont="1" applyFill="1" applyBorder="1" applyAlignment="1" applyProtection="1">
      <alignment horizontal="center"/>
      <protection locked="0"/>
    </xf>
    <xf numFmtId="0" fontId="7" fillId="0" borderId="76" xfId="1" applyFont="1" applyBorder="1" applyAlignment="1" applyProtection="1">
      <alignment horizontal="right"/>
    </xf>
    <xf numFmtId="0" fontId="7" fillId="0" borderId="38" xfId="1" applyFont="1" applyBorder="1" applyAlignment="1" applyProtection="1">
      <alignment horizontal="right"/>
    </xf>
    <xf numFmtId="0" fontId="7" fillId="7" borderId="76" xfId="1" applyFont="1" applyFill="1" applyBorder="1" applyAlignment="1" applyProtection="1">
      <alignment horizontal="center"/>
    </xf>
    <xf numFmtId="0" fontId="7" fillId="7" borderId="37" xfId="1" applyFont="1" applyFill="1" applyBorder="1" applyAlignment="1" applyProtection="1">
      <alignment horizontal="center"/>
    </xf>
    <xf numFmtId="0" fontId="7" fillId="0" borderId="18" xfId="1" applyFont="1" applyBorder="1" applyAlignment="1" applyProtection="1">
      <alignment horizontal="right" wrapText="1"/>
    </xf>
    <xf numFmtId="0" fontId="7" fillId="0" borderId="1" xfId="1" applyFont="1" applyBorder="1" applyAlignment="1" applyProtection="1">
      <alignment horizontal="right" wrapText="1"/>
    </xf>
    <xf numFmtId="0" fontId="7" fillId="0" borderId="16" xfId="1" applyFont="1" applyBorder="1" applyAlignment="1" applyProtection="1">
      <alignment horizontal="right" wrapText="1"/>
    </xf>
    <xf numFmtId="0" fontId="7" fillId="0" borderId="19" xfId="1" applyFont="1" applyBorder="1" applyAlignment="1" applyProtection="1">
      <alignment horizontal="right" wrapText="1"/>
    </xf>
    <xf numFmtId="0" fontId="7" fillId="0" borderId="2" xfId="1" applyFont="1" applyBorder="1" applyAlignment="1" applyProtection="1">
      <alignment horizontal="right" wrapText="1"/>
    </xf>
    <xf numFmtId="0" fontId="7" fillId="0" borderId="76" xfId="1" applyFont="1" applyBorder="1" applyAlignment="1" applyProtection="1">
      <alignment horizontal="right" wrapText="1"/>
    </xf>
    <xf numFmtId="0" fontId="7" fillId="0" borderId="38" xfId="1" applyFont="1" applyBorder="1" applyAlignment="1" applyProtection="1">
      <alignment horizontal="right" wrapText="1"/>
    </xf>
    <xf numFmtId="0" fontId="7" fillId="0" borderId="78" xfId="1" applyFont="1" applyBorder="1" applyAlignment="1" applyProtection="1">
      <alignment horizontal="right"/>
    </xf>
    <xf numFmtId="0" fontId="7" fillId="0" borderId="78" xfId="1" applyFont="1" applyBorder="1" applyAlignment="1" applyProtection="1">
      <alignment horizontal="right" wrapText="1"/>
    </xf>
    <xf numFmtId="14" fontId="7" fillId="2" borderId="77" xfId="1" applyNumberFormat="1" applyFont="1" applyFill="1" applyBorder="1" applyAlignment="1" applyProtection="1">
      <alignment horizontal="center"/>
      <protection locked="0"/>
    </xf>
    <xf numFmtId="14" fontId="7" fillId="2" borderId="24" xfId="1" applyNumberFormat="1" applyFont="1" applyFill="1" applyBorder="1" applyAlignment="1" applyProtection="1">
      <alignment horizontal="center"/>
      <protection locked="0"/>
    </xf>
    <xf numFmtId="0" fontId="7" fillId="2" borderId="77" xfId="1" applyFont="1" applyFill="1" applyBorder="1" applyAlignment="1" applyProtection="1">
      <alignment horizontal="center" wrapText="1"/>
      <protection locked="0"/>
    </xf>
    <xf numFmtId="0" fontId="7" fillId="2" borderId="23" xfId="1" applyFont="1" applyFill="1" applyBorder="1" applyAlignment="1" applyProtection="1">
      <alignment horizontal="center" wrapText="1"/>
      <protection locked="0"/>
    </xf>
    <xf numFmtId="0" fontId="7" fillId="2" borderId="24" xfId="1" applyFont="1" applyFill="1" applyBorder="1" applyAlignment="1" applyProtection="1">
      <alignment horizontal="center" wrapText="1"/>
      <protection locked="0"/>
    </xf>
    <xf numFmtId="0" fontId="6" fillId="0" borderId="0" xfId="1" applyFont="1" applyAlignment="1" applyProtection="1">
      <alignment horizontal="center" vertical="center" wrapText="1"/>
    </xf>
    <xf numFmtId="0" fontId="7" fillId="0" borderId="0" xfId="1" applyFont="1" applyAlignment="1" applyProtection="1">
      <alignment horizontal="center"/>
    </xf>
    <xf numFmtId="0" fontId="9" fillId="0" borderId="2" xfId="1" applyFont="1" applyBorder="1" applyAlignment="1" applyProtection="1">
      <alignment horizontal="center"/>
    </xf>
    <xf numFmtId="0" fontId="8" fillId="0" borderId="0" xfId="1" applyFont="1" applyAlignment="1" applyProtection="1">
      <alignment horizontal="center"/>
    </xf>
    <xf numFmtId="0" fontId="3" fillId="2" borderId="79" xfId="1" applyFont="1" applyFill="1" applyBorder="1" applyAlignment="1" applyProtection="1">
      <alignment horizontal="left" vertical="top" wrapText="1"/>
      <protection locked="0"/>
    </xf>
    <xf numFmtId="0" fontId="3" fillId="2" borderId="80" xfId="1" applyFont="1" applyFill="1" applyBorder="1" applyAlignment="1" applyProtection="1">
      <alignment horizontal="left" vertical="top" wrapText="1"/>
      <protection locked="0"/>
    </xf>
    <xf numFmtId="0" fontId="3" fillId="2" borderId="81" xfId="1" applyFont="1" applyFill="1" applyBorder="1" applyAlignment="1" applyProtection="1">
      <alignment horizontal="left" vertical="top" wrapText="1"/>
      <protection locked="0"/>
    </xf>
    <xf numFmtId="0" fontId="3" fillId="2" borderId="20" xfId="1" applyFont="1" applyFill="1" applyBorder="1" applyAlignment="1" applyProtection="1">
      <alignment horizontal="left" vertical="top" wrapText="1"/>
      <protection locked="0"/>
    </xf>
    <xf numFmtId="0" fontId="3" fillId="2" borderId="0" xfId="1" applyFont="1" applyFill="1" applyBorder="1" applyAlignment="1" applyProtection="1">
      <alignment horizontal="left" vertical="top" wrapText="1"/>
      <protection locked="0"/>
    </xf>
    <xf numFmtId="0" fontId="3" fillId="2" borderId="82" xfId="1" applyFont="1" applyFill="1" applyBorder="1" applyAlignment="1" applyProtection="1">
      <alignment horizontal="left" vertical="top" wrapText="1"/>
      <protection locked="0"/>
    </xf>
    <xf numFmtId="0" fontId="3" fillId="2" borderId="83" xfId="1" applyFont="1" applyFill="1" applyBorder="1" applyAlignment="1" applyProtection="1">
      <alignment horizontal="left" vertical="top" wrapText="1"/>
      <protection locked="0"/>
    </xf>
    <xf numFmtId="0" fontId="3" fillId="2" borderId="33" xfId="1" applyFont="1" applyFill="1" applyBorder="1" applyAlignment="1" applyProtection="1">
      <alignment horizontal="left" vertical="top" wrapText="1"/>
      <protection locked="0"/>
    </xf>
    <xf numFmtId="0" fontId="3" fillId="2" borderId="26" xfId="1" applyFont="1" applyFill="1" applyBorder="1" applyAlignment="1" applyProtection="1">
      <alignment horizontal="left" vertical="top" wrapText="1"/>
      <protection locked="0"/>
    </xf>
    <xf numFmtId="164" fontId="8" fillId="0" borderId="86" xfId="1" applyNumberFormat="1" applyFont="1" applyBorder="1" applyAlignment="1" applyProtection="1">
      <alignment horizontal="center"/>
    </xf>
    <xf numFmtId="164" fontId="8" fillId="0" borderId="87" xfId="1" applyNumberFormat="1" applyFont="1" applyBorder="1" applyAlignment="1" applyProtection="1">
      <alignment horizontal="center"/>
    </xf>
    <xf numFmtId="164" fontId="8" fillId="0" borderId="88" xfId="1" applyNumberFormat="1" applyFont="1" applyBorder="1" applyAlignment="1" applyProtection="1">
      <alignment horizontal="center"/>
    </xf>
    <xf numFmtId="0" fontId="8" fillId="2" borderId="77" xfId="1" applyFont="1" applyFill="1" applyBorder="1" applyAlignment="1" applyProtection="1">
      <alignment horizontal="center"/>
      <protection locked="0"/>
    </xf>
    <xf numFmtId="0" fontId="8" fillId="2" borderId="23" xfId="1" applyFont="1" applyFill="1" applyBorder="1" applyAlignment="1" applyProtection="1">
      <alignment horizontal="center"/>
      <protection locked="0"/>
    </xf>
    <xf numFmtId="0" fontId="8" fillId="2" borderId="24" xfId="1" applyFont="1" applyFill="1" applyBorder="1" applyAlignment="1" applyProtection="1">
      <alignment horizontal="center"/>
      <protection locked="0"/>
    </xf>
    <xf numFmtId="4" fontId="8" fillId="0" borderId="18" xfId="1" applyNumberFormat="1" applyFont="1" applyBorder="1" applyAlignment="1" applyProtection="1">
      <alignment horizontal="center"/>
    </xf>
    <xf numFmtId="4" fontId="8" fillId="0" borderId="1" xfId="1" applyNumberFormat="1" applyFont="1" applyBorder="1" applyAlignment="1" applyProtection="1">
      <alignment horizontal="center"/>
    </xf>
    <xf numFmtId="4" fontId="8" fillId="0" borderId="16" xfId="1" applyNumberFormat="1" applyFont="1" applyBorder="1" applyAlignment="1" applyProtection="1">
      <alignment horizontal="center"/>
    </xf>
    <xf numFmtId="0" fontId="8" fillId="0" borderId="84" xfId="1" applyFont="1" applyFill="1" applyBorder="1" applyAlignment="1" applyProtection="1">
      <alignment horizontal="center"/>
      <protection locked="0"/>
    </xf>
    <xf numFmtId="0" fontId="8" fillId="0" borderId="85" xfId="1" applyFont="1" applyFill="1" applyBorder="1" applyAlignment="1" applyProtection="1">
      <alignment horizontal="center"/>
      <protection locked="0"/>
    </xf>
    <xf numFmtId="0" fontId="8" fillId="0" borderId="75" xfId="1" applyFont="1" applyFill="1" applyBorder="1" applyAlignment="1" applyProtection="1">
      <alignment horizontal="center"/>
      <protection locked="0"/>
    </xf>
    <xf numFmtId="2" fontId="8" fillId="2" borderId="77" xfId="1" applyNumberFormat="1" applyFont="1" applyFill="1" applyBorder="1" applyAlignment="1" applyProtection="1">
      <alignment horizontal="center"/>
      <protection locked="0"/>
    </xf>
    <xf numFmtId="2" fontId="8" fillId="2" borderId="23" xfId="1" applyNumberFormat="1" applyFont="1" applyFill="1" applyBorder="1" applyAlignment="1" applyProtection="1">
      <alignment horizontal="center"/>
      <protection locked="0"/>
    </xf>
    <xf numFmtId="2" fontId="8" fillId="2" borderId="24" xfId="1" applyNumberFormat="1" applyFont="1" applyFill="1" applyBorder="1" applyAlignment="1" applyProtection="1">
      <alignment horizontal="center"/>
      <protection locked="0"/>
    </xf>
    <xf numFmtId="164" fontId="8" fillId="0" borderId="30" xfId="1" applyNumberFormat="1" applyFont="1" applyBorder="1" applyAlignment="1" applyProtection="1">
      <alignment horizontal="center"/>
    </xf>
    <xf numFmtId="164" fontId="8" fillId="0" borderId="109" xfId="1" applyNumberFormat="1" applyFont="1" applyBorder="1" applyAlignment="1" applyProtection="1">
      <alignment horizontal="center"/>
    </xf>
    <xf numFmtId="164" fontId="8" fillId="0" borderId="67" xfId="1" applyNumberFormat="1" applyFont="1" applyBorder="1" applyAlignment="1" applyProtection="1">
      <alignment horizontal="center"/>
    </xf>
    <xf numFmtId="0" fontId="8" fillId="0" borderId="18" xfId="1" applyFont="1" applyBorder="1" applyAlignment="1" applyProtection="1">
      <alignment horizontal="center"/>
    </xf>
    <xf numFmtId="0" fontId="8" fillId="0" borderId="1" xfId="1" applyFont="1" applyBorder="1" applyAlignment="1" applyProtection="1">
      <alignment horizontal="center"/>
    </xf>
    <xf numFmtId="0" fontId="8" fillId="0" borderId="16" xfId="1" applyFont="1" applyBorder="1" applyAlignment="1" applyProtection="1">
      <alignment horizontal="center"/>
    </xf>
    <xf numFmtId="164" fontId="8" fillId="0" borderId="62" xfId="1" applyNumberFormat="1" applyFont="1" applyBorder="1" applyAlignment="1" applyProtection="1">
      <alignment horizontal="center"/>
    </xf>
    <xf numFmtId="164" fontId="8" fillId="0" borderId="112" xfId="1" applyNumberFormat="1" applyFont="1" applyBorder="1" applyAlignment="1" applyProtection="1">
      <alignment horizontal="center"/>
    </xf>
    <xf numFmtId="164" fontId="8" fillId="0" borderId="15" xfId="1" applyNumberFormat="1" applyFont="1" applyBorder="1" applyAlignment="1" applyProtection="1">
      <alignment horizontal="center"/>
    </xf>
    <xf numFmtId="0" fontId="6" fillId="0" borderId="0" xfId="2" applyFont="1" applyAlignment="1" applyProtection="1">
      <alignment horizontal="center" vertical="center" wrapText="1"/>
    </xf>
    <xf numFmtId="0" fontId="8" fillId="0" borderId="84" xfId="2" applyFont="1" applyBorder="1" applyAlignment="1" applyProtection="1">
      <alignment horizontal="center"/>
    </xf>
    <xf numFmtId="0" fontId="8" fillId="0" borderId="85" xfId="2" applyFont="1" applyBorder="1" applyAlignment="1" applyProtection="1">
      <alignment horizontal="center"/>
    </xf>
    <xf numFmtId="0" fontId="8" fillId="0" borderId="75" xfId="2" applyFont="1" applyBorder="1" applyAlignment="1" applyProtection="1">
      <alignment horizontal="center"/>
    </xf>
    <xf numFmtId="164" fontId="8" fillId="0" borderId="19" xfId="2" applyNumberFormat="1" applyFont="1" applyBorder="1" applyAlignment="1" applyProtection="1">
      <alignment horizontal="center"/>
    </xf>
    <xf numFmtId="164" fontId="8" fillId="0" borderId="2" xfId="2" applyNumberFormat="1" applyFont="1" applyBorder="1" applyAlignment="1" applyProtection="1">
      <alignment horizontal="center"/>
    </xf>
    <xf numFmtId="164" fontId="8" fillId="0" borderId="40" xfId="2" applyNumberFormat="1" applyFont="1" applyBorder="1" applyAlignment="1" applyProtection="1">
      <alignment horizontal="center"/>
    </xf>
    <xf numFmtId="164" fontId="8" fillId="0" borderId="76" xfId="2" applyNumberFormat="1" applyFont="1" applyBorder="1" applyAlignment="1" applyProtection="1">
      <alignment horizontal="center"/>
    </xf>
    <xf numFmtId="164" fontId="8" fillId="0" borderId="38" xfId="2" applyNumberFormat="1" applyFont="1" applyBorder="1" applyAlignment="1" applyProtection="1">
      <alignment horizontal="center"/>
    </xf>
    <xf numFmtId="164" fontId="8" fillId="0" borderId="37" xfId="2" applyNumberFormat="1" applyFont="1" applyBorder="1" applyAlignment="1" applyProtection="1">
      <alignment horizontal="center"/>
    </xf>
    <xf numFmtId="0" fontId="8" fillId="0" borderId="0" xfId="2" applyFont="1" applyAlignment="1" applyProtection="1">
      <alignment horizontal="center"/>
    </xf>
    <xf numFmtId="0" fontId="7" fillId="0" borderId="0" xfId="2" applyFont="1" applyAlignment="1" applyProtection="1">
      <alignment horizontal="center"/>
    </xf>
    <xf numFmtId="0" fontId="9" fillId="0" borderId="2" xfId="2" applyFont="1" applyBorder="1" applyAlignment="1" applyProtection="1">
      <alignment horizontal="center"/>
    </xf>
    <xf numFmtId="164" fontId="8" fillId="0" borderId="19" xfId="1" applyNumberFormat="1" applyFont="1" applyBorder="1" applyAlignment="1" applyProtection="1">
      <alignment horizontal="center"/>
    </xf>
    <xf numFmtId="164" fontId="8" fillId="0" borderId="2" xfId="1" applyNumberFormat="1" applyFont="1" applyBorder="1" applyAlignment="1" applyProtection="1">
      <alignment horizontal="center"/>
    </xf>
    <xf numFmtId="164" fontId="8" fillId="0" borderId="40" xfId="1" applyNumberFormat="1" applyFont="1" applyBorder="1" applyAlignment="1" applyProtection="1">
      <alignment horizontal="center"/>
    </xf>
    <xf numFmtId="0" fontId="8" fillId="0" borderId="52" xfId="1" applyFont="1" applyFill="1" applyBorder="1" applyAlignment="1" applyProtection="1">
      <alignment horizontal="center"/>
    </xf>
    <xf numFmtId="0" fontId="8" fillId="0" borderId="90" xfId="1" applyFont="1" applyFill="1" applyBorder="1" applyAlignment="1" applyProtection="1">
      <alignment horizontal="center"/>
    </xf>
    <xf numFmtId="0" fontId="8" fillId="0" borderId="87" xfId="1" applyFont="1" applyFill="1" applyBorder="1" applyAlignment="1" applyProtection="1">
      <alignment horizontal="center"/>
    </xf>
    <xf numFmtId="0" fontId="8" fillId="0" borderId="95" xfId="1" applyFont="1" applyFill="1" applyBorder="1" applyAlignment="1" applyProtection="1">
      <alignment horizontal="center"/>
    </xf>
    <xf numFmtId="0" fontId="3" fillId="0" borderId="29" xfId="1" applyFont="1" applyBorder="1" applyAlignment="1" applyProtection="1">
      <alignment horizontal="left"/>
    </xf>
    <xf numFmtId="0" fontId="3" fillId="0" borderId="57" xfId="1" applyFont="1" applyBorder="1" applyAlignment="1" applyProtection="1">
      <alignment horizontal="left"/>
    </xf>
    <xf numFmtId="0" fontId="7" fillId="0" borderId="30" xfId="1" applyFont="1" applyBorder="1" applyAlignment="1" applyProtection="1">
      <alignment horizontal="right"/>
    </xf>
    <xf numFmtId="0" fontId="7" fillId="0" borderId="109" xfId="1" applyFont="1" applyBorder="1" applyAlignment="1" applyProtection="1">
      <alignment horizontal="right"/>
    </xf>
    <xf numFmtId="0" fontId="7" fillId="0" borderId="17" xfId="1" applyFont="1" applyBorder="1" applyAlignment="1" applyProtection="1">
      <alignment horizontal="right"/>
    </xf>
    <xf numFmtId="0" fontId="3" fillId="0" borderId="112" xfId="1" applyFont="1" applyBorder="1" applyAlignment="1" applyProtection="1">
      <alignment horizontal="left"/>
    </xf>
    <xf numFmtId="0" fontId="10" fillId="0" borderId="18" xfId="1" applyFont="1" applyBorder="1" applyAlignment="1" applyProtection="1">
      <alignment horizontal="center"/>
    </xf>
    <xf numFmtId="0" fontId="10" fillId="0" borderId="1" xfId="1" applyFont="1" applyBorder="1" applyAlignment="1" applyProtection="1">
      <alignment horizontal="center"/>
    </xf>
    <xf numFmtId="0" fontId="10" fillId="0" borderId="16" xfId="1" applyFont="1" applyBorder="1" applyAlignment="1" applyProtection="1">
      <alignment horizontal="center"/>
    </xf>
    <xf numFmtId="1" fontId="7" fillId="2" borderId="77" xfId="1" applyNumberFormat="1" applyFont="1" applyFill="1" applyBorder="1" applyAlignment="1" applyProtection="1">
      <alignment horizontal="center"/>
      <protection locked="0"/>
    </xf>
    <xf numFmtId="1" fontId="7" fillId="2" borderId="24" xfId="1" applyNumberFormat="1" applyFont="1" applyFill="1" applyBorder="1" applyAlignment="1" applyProtection="1">
      <alignment horizontal="center"/>
      <protection locked="0"/>
    </xf>
    <xf numFmtId="164" fontId="7" fillId="2" borderId="77" xfId="1" applyNumberFormat="1" applyFont="1" applyFill="1" applyBorder="1" applyAlignment="1" applyProtection="1">
      <alignment horizontal="center"/>
      <protection locked="0"/>
    </xf>
    <xf numFmtId="164" fontId="7" fillId="2" borderId="24" xfId="1" applyNumberFormat="1" applyFont="1" applyFill="1" applyBorder="1" applyAlignment="1" applyProtection="1">
      <alignment horizontal="center"/>
      <protection locked="0"/>
    </xf>
    <xf numFmtId="164" fontId="7" fillId="0" borderId="72" xfId="1" applyNumberFormat="1" applyFont="1" applyBorder="1" applyAlignment="1" applyProtection="1">
      <alignment horizontal="center"/>
    </xf>
    <xf numFmtId="164" fontId="7" fillId="0" borderId="73" xfId="1" applyNumberFormat="1" applyFont="1" applyBorder="1" applyAlignment="1" applyProtection="1">
      <alignment horizontal="center"/>
    </xf>
    <xf numFmtId="0" fontId="3" fillId="0" borderId="100" xfId="1" applyFont="1" applyBorder="1" applyProtection="1"/>
    <xf numFmtId="0" fontId="1" fillId="0" borderId="102" xfId="1" applyBorder="1" applyProtection="1"/>
    <xf numFmtId="0" fontId="1" fillId="2" borderId="56" xfId="1" applyFill="1" applyBorder="1" applyProtection="1">
      <protection locked="0"/>
    </xf>
    <xf numFmtId="0" fontId="1" fillId="2" borderId="57" xfId="1" applyFill="1" applyBorder="1" applyProtection="1">
      <protection locked="0"/>
    </xf>
    <xf numFmtId="0" fontId="1" fillId="2" borderId="89" xfId="1" applyFill="1" applyBorder="1" applyProtection="1">
      <protection locked="0"/>
    </xf>
    <xf numFmtId="0" fontId="3" fillId="2" borderId="104" xfId="1" applyFont="1" applyFill="1" applyBorder="1" applyProtection="1">
      <protection locked="0"/>
    </xf>
    <xf numFmtId="0" fontId="1" fillId="2" borderId="95" xfId="1" applyFill="1" applyBorder="1" applyProtection="1">
      <protection locked="0"/>
    </xf>
    <xf numFmtId="0" fontId="1" fillId="0" borderId="29" xfId="1" applyBorder="1" applyProtection="1"/>
    <xf numFmtId="0" fontId="1" fillId="0" borderId="89" xfId="1" applyBorder="1" applyProtection="1"/>
    <xf numFmtId="0" fontId="1" fillId="2" borderId="90" xfId="1" applyFill="1" applyBorder="1" applyProtection="1">
      <protection locked="0"/>
    </xf>
    <xf numFmtId="0" fontId="1" fillId="2" borderId="87" xfId="1" applyFill="1" applyBorder="1" applyProtection="1">
      <protection locked="0"/>
    </xf>
    <xf numFmtId="0" fontId="1" fillId="2" borderId="105" xfId="1" applyFill="1" applyBorder="1" applyProtection="1">
      <protection locked="0"/>
    </xf>
    <xf numFmtId="0" fontId="2" fillId="0" borderId="0" xfId="1" applyFont="1" applyBorder="1" applyAlignment="1" applyProtection="1">
      <alignment horizontal="right"/>
    </xf>
    <xf numFmtId="0" fontId="2" fillId="0" borderId="112" xfId="1" applyFont="1" applyBorder="1" applyAlignment="1" applyProtection="1">
      <alignment horizontal="right"/>
    </xf>
    <xf numFmtId="14" fontId="9" fillId="0" borderId="2" xfId="1" applyNumberFormat="1" applyFont="1" applyBorder="1" applyAlignment="1" applyProtection="1">
      <alignment horizontal="center"/>
    </xf>
    <xf numFmtId="0" fontId="18" fillId="0" borderId="76" xfId="1" applyFont="1" applyBorder="1" applyAlignment="1" applyProtection="1">
      <alignment horizontal="center" vertical="center" wrapText="1"/>
    </xf>
    <xf numFmtId="0" fontId="18" fillId="0" borderId="38" xfId="1" applyFont="1" applyBorder="1" applyAlignment="1" applyProtection="1">
      <alignment horizontal="center" vertical="center"/>
    </xf>
    <xf numFmtId="0" fontId="18" fillId="0" borderId="37" xfId="1" applyFont="1" applyBorder="1" applyAlignment="1" applyProtection="1">
      <alignment horizontal="center" vertical="center"/>
    </xf>
    <xf numFmtId="0" fontId="18" fillId="0" borderId="38" xfId="1" applyFont="1" applyBorder="1" applyAlignment="1" applyProtection="1">
      <alignment horizontal="center" vertical="center" wrapText="1"/>
    </xf>
    <xf numFmtId="0" fontId="18" fillId="0" borderId="37" xfId="1" applyFont="1" applyBorder="1" applyAlignment="1" applyProtection="1">
      <alignment horizontal="center" vertical="center" wrapText="1"/>
    </xf>
    <xf numFmtId="0" fontId="18" fillId="0" borderId="18" xfId="1" applyFont="1" applyBorder="1" applyAlignment="1" applyProtection="1">
      <alignment horizontal="right" vertical="center" wrapText="1"/>
    </xf>
    <xf numFmtId="0" fontId="18" fillId="0" borderId="1" xfId="1" applyFont="1" applyBorder="1" applyAlignment="1" applyProtection="1">
      <alignment horizontal="right" vertical="center" wrapText="1"/>
    </xf>
    <xf numFmtId="0" fontId="18" fillId="0" borderId="16" xfId="1" applyFont="1" applyBorder="1" applyAlignment="1" applyProtection="1">
      <alignment horizontal="right" vertical="center" wrapText="1"/>
    </xf>
    <xf numFmtId="0" fontId="18" fillId="0" borderId="19" xfId="1" applyFont="1" applyBorder="1" applyAlignment="1" applyProtection="1">
      <alignment horizontal="right" vertical="center" wrapText="1"/>
    </xf>
    <xf numFmtId="0" fontId="18" fillId="0" borderId="2" xfId="1" applyFont="1" applyBorder="1" applyAlignment="1" applyProtection="1">
      <alignment horizontal="right" vertical="center" wrapText="1"/>
    </xf>
    <xf numFmtId="0" fontId="18" fillId="0" borderId="40" xfId="1" applyFont="1" applyBorder="1" applyAlignment="1" applyProtection="1">
      <alignment horizontal="right" vertical="center" wrapText="1"/>
    </xf>
    <xf numFmtId="164" fontId="7" fillId="0" borderId="118" xfId="1" applyNumberFormat="1" applyFont="1" applyBorder="1" applyAlignment="1" applyProtection="1">
      <alignment horizontal="center" vertical="center"/>
    </xf>
    <xf numFmtId="164" fontId="7" fillId="0" borderId="9" xfId="1" applyNumberFormat="1" applyFont="1" applyBorder="1" applyAlignment="1" applyProtection="1">
      <alignment horizontal="center" vertical="center"/>
    </xf>
    <xf numFmtId="0" fontId="19" fillId="0" borderId="76" xfId="1" applyFont="1" applyFill="1" applyBorder="1" applyAlignment="1" applyProtection="1">
      <alignment horizontal="center"/>
    </xf>
    <xf numFmtId="0" fontId="19" fillId="0" borderId="38" xfId="1" applyFont="1" applyFill="1" applyBorder="1" applyAlignment="1" applyProtection="1">
      <alignment horizontal="center"/>
    </xf>
    <xf numFmtId="0" fontId="19" fillId="0" borderId="37" xfId="1" applyFont="1" applyFill="1" applyBorder="1" applyAlignment="1" applyProtection="1">
      <alignment horizontal="center"/>
    </xf>
    <xf numFmtId="0" fontId="2" fillId="0" borderId="18" xfId="1" applyFont="1" applyBorder="1" applyAlignment="1" applyProtection="1">
      <alignment horizontal="right" vertical="center"/>
    </xf>
    <xf numFmtId="0" fontId="2" fillId="0" borderId="1" xfId="1" applyFont="1" applyBorder="1" applyAlignment="1" applyProtection="1">
      <alignment horizontal="right" vertical="center"/>
    </xf>
    <xf numFmtId="0" fontId="1" fillId="0" borderId="3" xfId="1" applyBorder="1" applyAlignment="1" applyProtection="1">
      <alignment horizontal="right"/>
    </xf>
    <xf numFmtId="0" fontId="1" fillId="0" borderId="91" xfId="1" applyBorder="1" applyAlignment="1" applyProtection="1">
      <alignment horizontal="right"/>
    </xf>
    <xf numFmtId="0" fontId="1" fillId="0" borderId="92" xfId="1" applyBorder="1" applyAlignment="1" applyProtection="1">
      <alignment horizontal="right"/>
    </xf>
    <xf numFmtId="0" fontId="1" fillId="0" borderId="93" xfId="1" applyBorder="1" applyAlignment="1" applyProtection="1">
      <alignment horizontal="right"/>
    </xf>
    <xf numFmtId="0" fontId="1" fillId="0" borderId="94" xfId="1" applyBorder="1" applyAlignment="1" applyProtection="1">
      <alignment horizontal="right"/>
    </xf>
    <xf numFmtId="0" fontId="10" fillId="0" borderId="76" xfId="1" applyFont="1" applyFill="1" applyBorder="1" applyAlignment="1" applyProtection="1">
      <alignment horizontal="center"/>
    </xf>
    <xf numFmtId="0" fontId="10" fillId="0" borderId="38" xfId="1" applyFont="1" applyFill="1" applyBorder="1" applyAlignment="1" applyProtection="1">
      <alignment horizontal="center"/>
    </xf>
    <xf numFmtId="0" fontId="10" fillId="0" borderId="37" xfId="1" applyFont="1" applyFill="1" applyBorder="1" applyAlignment="1" applyProtection="1">
      <alignment horizontal="center"/>
    </xf>
    <xf numFmtId="7" fontId="3" fillId="0" borderId="36" xfId="3" applyNumberFormat="1" applyFont="1" applyFill="1" applyBorder="1" applyAlignment="1" applyProtection="1">
      <alignment horizontal="center"/>
    </xf>
    <xf numFmtId="7" fontId="3" fillId="0" borderId="97" xfId="3" applyNumberFormat="1" applyFont="1" applyFill="1" applyBorder="1" applyAlignment="1" applyProtection="1">
      <alignment horizontal="center"/>
    </xf>
    <xf numFmtId="7" fontId="3" fillId="0" borderId="98" xfId="3" applyNumberFormat="1" applyFont="1" applyFill="1" applyBorder="1" applyAlignment="1" applyProtection="1">
      <alignment horizontal="center"/>
    </xf>
    <xf numFmtId="2" fontId="3" fillId="0" borderId="120" xfId="1" applyNumberFormat="1" applyFont="1" applyFill="1" applyBorder="1" applyAlignment="1" applyProtection="1">
      <alignment horizontal="center"/>
      <protection locked="0"/>
    </xf>
    <xf numFmtId="2" fontId="3" fillId="0" borderId="12" xfId="1" applyNumberFormat="1" applyFont="1" applyFill="1" applyBorder="1" applyAlignment="1" applyProtection="1">
      <alignment horizontal="center"/>
      <protection locked="0"/>
    </xf>
    <xf numFmtId="2" fontId="3" fillId="0" borderId="60" xfId="1" applyNumberFormat="1" applyFont="1" applyFill="1" applyBorder="1" applyAlignment="1" applyProtection="1">
      <alignment horizontal="center"/>
      <protection locked="0"/>
    </xf>
    <xf numFmtId="2" fontId="3" fillId="0" borderId="48" xfId="1" applyNumberFormat="1" applyFont="1" applyFill="1" applyBorder="1" applyAlignment="1" applyProtection="1">
      <alignment horizontal="center"/>
    </xf>
    <xf numFmtId="2" fontId="3" fillId="0" borderId="13" xfId="1" applyNumberFormat="1" applyFont="1" applyFill="1" applyBorder="1" applyAlignment="1" applyProtection="1">
      <alignment horizontal="center"/>
    </xf>
    <xf numFmtId="2" fontId="3" fillId="0" borderId="56" xfId="1" applyNumberFormat="1" applyFont="1" applyFill="1" applyBorder="1" applyAlignment="1" applyProtection="1">
      <alignment horizontal="center"/>
    </xf>
    <xf numFmtId="0" fontId="1" fillId="2" borderId="103" xfId="1" applyFill="1" applyBorder="1" applyProtection="1">
      <protection locked="0"/>
    </xf>
    <xf numFmtId="0" fontId="1" fillId="2" borderId="101" xfId="1" applyFill="1" applyBorder="1" applyProtection="1">
      <protection locked="0"/>
    </xf>
    <xf numFmtId="0" fontId="1" fillId="2" borderId="92" xfId="1" applyFill="1" applyBorder="1" applyProtection="1">
      <protection locked="0"/>
    </xf>
    <xf numFmtId="0" fontId="1" fillId="2" borderId="93" xfId="1" applyFill="1" applyBorder="1" applyProtection="1">
      <protection locked="0"/>
    </xf>
    <xf numFmtId="0" fontId="1" fillId="2" borderId="102" xfId="1" applyFill="1" applyBorder="1" applyProtection="1">
      <protection locked="0"/>
    </xf>
    <xf numFmtId="0" fontId="9" fillId="0" borderId="19" xfId="1" applyFont="1" applyBorder="1" applyAlignment="1" applyProtection="1">
      <alignment horizontal="right" wrapText="1"/>
    </xf>
    <xf numFmtId="0" fontId="9" fillId="0" borderId="2" xfId="1" applyFont="1" applyBorder="1" applyAlignment="1" applyProtection="1">
      <alignment horizontal="right"/>
    </xf>
    <xf numFmtId="0" fontId="19" fillId="0" borderId="96" xfId="1" applyFont="1" applyBorder="1" applyAlignment="1" applyProtection="1">
      <alignment horizontal="center"/>
    </xf>
    <xf numFmtId="0" fontId="19" fillId="0" borderId="97" xfId="1" applyFont="1" applyBorder="1" applyAlignment="1" applyProtection="1">
      <alignment horizontal="center"/>
    </xf>
    <xf numFmtId="0" fontId="19" fillId="0" borderId="99" xfId="1" applyFont="1" applyBorder="1" applyAlignment="1" applyProtection="1">
      <alignment horizontal="center"/>
    </xf>
    <xf numFmtId="164" fontId="3" fillId="0" borderId="45" xfId="1" applyNumberFormat="1" applyFont="1" applyFill="1" applyBorder="1" applyAlignment="1" applyProtection="1">
      <alignment horizontal="center"/>
    </xf>
    <xf numFmtId="0" fontId="3" fillId="0" borderId="46" xfId="1" applyFont="1" applyFill="1" applyBorder="1" applyAlignment="1" applyProtection="1">
      <alignment horizontal="center"/>
    </xf>
    <xf numFmtId="0" fontId="3" fillId="0" borderId="117" xfId="1" applyFont="1" applyFill="1" applyBorder="1" applyAlignment="1" applyProtection="1">
      <alignment horizontal="center"/>
    </xf>
    <xf numFmtId="0" fontId="9" fillId="0" borderId="76" xfId="1" applyFont="1" applyBorder="1" applyAlignment="1" applyProtection="1">
      <alignment horizontal="right"/>
    </xf>
    <xf numFmtId="0" fontId="9" fillId="0" borderId="38" xfId="1" applyFont="1" applyBorder="1" applyAlignment="1" applyProtection="1">
      <alignment horizontal="right"/>
    </xf>
    <xf numFmtId="0" fontId="9" fillId="0" borderId="37" xfId="1" applyFont="1" applyBorder="1" applyAlignment="1" applyProtection="1">
      <alignment horizontal="right"/>
    </xf>
    <xf numFmtId="0" fontId="25" fillId="0" borderId="112" xfId="1" applyFont="1" applyFill="1" applyBorder="1" applyAlignment="1" applyProtection="1">
      <alignment horizontal="left" vertical="center"/>
      <protection locked="0"/>
    </xf>
    <xf numFmtId="164" fontId="1" fillId="0" borderId="92" xfId="1" applyNumberFormat="1" applyFill="1" applyBorder="1" applyAlignment="1" applyProtection="1">
      <alignment horizontal="right"/>
    </xf>
    <xf numFmtId="164" fontId="1" fillId="0" borderId="93" xfId="1" applyNumberFormat="1" applyFill="1" applyBorder="1" applyAlignment="1" applyProtection="1">
      <alignment horizontal="right"/>
    </xf>
    <xf numFmtId="164" fontId="1" fillId="0" borderId="94" xfId="1" applyNumberFormat="1" applyFill="1" applyBorder="1" applyAlignment="1" applyProtection="1">
      <alignment horizontal="right"/>
    </xf>
    <xf numFmtId="0" fontId="22" fillId="0" borderId="76" xfId="1" applyFont="1" applyBorder="1" applyAlignment="1" applyProtection="1">
      <alignment horizontal="center"/>
    </xf>
    <xf numFmtId="0" fontId="22" fillId="0" borderId="38" xfId="1" applyFont="1" applyBorder="1" applyAlignment="1" applyProtection="1">
      <alignment horizontal="center"/>
    </xf>
    <xf numFmtId="0" fontId="18" fillId="0" borderId="76" xfId="1" applyFont="1" applyBorder="1" applyAlignment="1" applyProtection="1">
      <alignment horizontal="right" vertical="center" wrapText="1"/>
    </xf>
    <xf numFmtId="0" fontId="18" fillId="0" borderId="38" xfId="1" applyFont="1" applyBorder="1" applyAlignment="1" applyProtection="1">
      <alignment horizontal="right" vertical="center" wrapText="1"/>
    </xf>
    <xf numFmtId="0" fontId="18" fillId="0" borderId="37" xfId="1" applyFont="1" applyBorder="1" applyAlignment="1" applyProtection="1">
      <alignment horizontal="right" vertical="center" wrapText="1"/>
    </xf>
    <xf numFmtId="164" fontId="21" fillId="0" borderId="38" xfId="1" applyNumberFormat="1" applyFont="1" applyFill="1" applyBorder="1" applyAlignment="1" applyProtection="1">
      <alignment horizontal="center"/>
    </xf>
    <xf numFmtId="0" fontId="1" fillId="2" borderId="121" xfId="1" applyFill="1" applyBorder="1" applyProtection="1">
      <protection locked="0"/>
    </xf>
    <xf numFmtId="0" fontId="18" fillId="0" borderId="21" xfId="1" applyFont="1" applyBorder="1" applyAlignment="1" applyProtection="1">
      <alignment horizontal="center"/>
    </xf>
    <xf numFmtId="0" fontId="16" fillId="0" borderId="18" xfId="1" applyFont="1" applyFill="1" applyBorder="1" applyAlignment="1" applyProtection="1">
      <alignment horizontal="right"/>
    </xf>
    <xf numFmtId="0" fontId="16" fillId="0" borderId="1" xfId="1" applyFont="1" applyFill="1" applyBorder="1" applyAlignment="1" applyProtection="1">
      <alignment horizontal="right"/>
    </xf>
    <xf numFmtId="0" fontId="1" fillId="0" borderId="0" xfId="1" applyBorder="1" applyAlignment="1" applyProtection="1">
      <alignment horizontal="right"/>
    </xf>
    <xf numFmtId="0" fontId="1" fillId="0" borderId="92" xfId="1" applyBorder="1" applyAlignment="1" applyProtection="1">
      <alignment horizontal="left"/>
    </xf>
    <xf numFmtId="0" fontId="1" fillId="0" borderId="93" xfId="1" applyBorder="1" applyAlignment="1" applyProtection="1">
      <alignment horizontal="left"/>
    </xf>
    <xf numFmtId="0" fontId="1" fillId="0" borderId="56" xfId="1" applyBorder="1" applyAlignment="1" applyProtection="1">
      <alignment horizontal="left"/>
    </xf>
    <xf numFmtId="0" fontId="1" fillId="0" borderId="57" xfId="1" applyBorder="1" applyAlignment="1" applyProtection="1">
      <alignment horizontal="left"/>
    </xf>
    <xf numFmtId="0" fontId="9" fillId="0" borderId="55" xfId="1" applyFont="1" applyBorder="1" applyAlignment="1" applyProtection="1">
      <alignment horizontal="right" wrapText="1"/>
    </xf>
    <xf numFmtId="0" fontId="9" fillId="0" borderId="13" xfId="1" applyFont="1" applyBorder="1" applyAlignment="1" applyProtection="1">
      <alignment horizontal="right"/>
    </xf>
    <xf numFmtId="0" fontId="9" fillId="0" borderId="58" xfId="1" applyFont="1" applyBorder="1" applyAlignment="1" applyProtection="1">
      <alignment horizontal="right"/>
    </xf>
    <xf numFmtId="0" fontId="9" fillId="0" borderId="124" xfId="1" applyFont="1" applyBorder="1" applyAlignment="1" applyProtection="1">
      <alignment horizontal="right" vertical="center" wrapText="1"/>
    </xf>
    <xf numFmtId="0" fontId="9" fillId="0" borderId="63" xfId="1" applyFont="1" applyBorder="1" applyAlignment="1" applyProtection="1">
      <alignment horizontal="right" vertical="center"/>
    </xf>
    <xf numFmtId="0" fontId="9" fillId="0" borderId="64" xfId="1" applyFont="1" applyBorder="1" applyAlignment="1" applyProtection="1">
      <alignment horizontal="right" vertical="center"/>
    </xf>
    <xf numFmtId="0" fontId="0" fillId="0" borderId="0" xfId="0" applyFill="1" applyAlignment="1">
      <alignment horizontal="left" wrapText="1"/>
    </xf>
    <xf numFmtId="0" fontId="1" fillId="2" borderId="103" xfId="1" applyFill="1" applyBorder="1" applyAlignment="1" applyProtection="1">
      <alignment horizontal="left"/>
      <protection locked="0"/>
    </xf>
    <xf numFmtId="0" fontId="1" fillId="2" borderId="93" xfId="1" applyFill="1" applyBorder="1" applyAlignment="1" applyProtection="1">
      <alignment horizontal="left"/>
      <protection locked="0"/>
    </xf>
    <xf numFmtId="0" fontId="1" fillId="2" borderId="104" xfId="1" applyFill="1" applyBorder="1" applyAlignment="1" applyProtection="1">
      <alignment horizontal="left"/>
      <protection locked="0"/>
    </xf>
    <xf numFmtId="0" fontId="1" fillId="2" borderId="87" xfId="1" applyFill="1" applyBorder="1" applyAlignment="1" applyProtection="1">
      <alignment horizontal="left"/>
      <protection locked="0"/>
    </xf>
    <xf numFmtId="0" fontId="9" fillId="0" borderId="116" xfId="1" applyFont="1" applyBorder="1" applyAlignment="1" applyProtection="1">
      <alignment horizontal="right" wrapText="1"/>
    </xf>
    <xf numFmtId="0" fontId="9" fillId="0" borderId="80" xfId="1" applyFont="1" applyBorder="1" applyAlignment="1" applyProtection="1">
      <alignment horizontal="right"/>
    </xf>
    <xf numFmtId="0" fontId="9" fillId="0" borderId="69" xfId="1" applyFont="1" applyBorder="1" applyAlignment="1" applyProtection="1">
      <alignment horizontal="right"/>
    </xf>
    <xf numFmtId="0" fontId="1" fillId="0" borderId="18" xfId="1" applyFill="1" applyBorder="1" applyAlignment="1" applyProtection="1">
      <alignment horizontal="right" vertical="top"/>
    </xf>
    <xf numFmtId="0" fontId="1" fillId="0" borderId="3" xfId="1" applyFill="1" applyBorder="1" applyAlignment="1" applyProtection="1">
      <alignment horizontal="right" vertical="top"/>
    </xf>
    <xf numFmtId="0" fontId="1" fillId="0" borderId="19" xfId="1" applyFill="1" applyBorder="1" applyAlignment="1" applyProtection="1">
      <alignment horizontal="right" vertical="top"/>
    </xf>
    <xf numFmtId="0" fontId="1" fillId="3" borderId="77" xfId="1" applyFill="1" applyBorder="1" applyAlignment="1" applyProtection="1">
      <alignment horizontal="right"/>
      <protection locked="0"/>
    </xf>
    <xf numFmtId="0" fontId="1" fillId="3" borderId="23" xfId="1" applyFill="1" applyBorder="1" applyAlignment="1" applyProtection="1">
      <alignment horizontal="right"/>
      <protection locked="0"/>
    </xf>
    <xf numFmtId="0" fontId="1" fillId="3" borderId="24" xfId="1" applyFill="1" applyBorder="1" applyAlignment="1" applyProtection="1">
      <alignment horizontal="right"/>
      <protection locked="0"/>
    </xf>
    <xf numFmtId="0" fontId="1" fillId="0" borderId="116" xfId="1" applyFill="1" applyBorder="1" applyAlignment="1" applyProtection="1">
      <alignment horizontal="center"/>
    </xf>
    <xf numFmtId="0" fontId="1" fillId="0" borderId="80" xfId="1" applyFill="1" applyBorder="1" applyAlignment="1" applyProtection="1">
      <alignment horizontal="center"/>
    </xf>
    <xf numFmtId="14" fontId="3" fillId="3" borderId="77" xfId="1" applyNumberFormat="1" applyFont="1" applyFill="1" applyBorder="1" applyAlignment="1" applyProtection="1">
      <alignment horizontal="center"/>
      <protection locked="0"/>
    </xf>
    <xf numFmtId="14" fontId="1" fillId="3" borderId="24" xfId="1" applyNumberFormat="1" applyFill="1" applyBorder="1" applyAlignment="1" applyProtection="1">
      <alignment horizontal="center"/>
      <protection locked="0"/>
    </xf>
    <xf numFmtId="0" fontId="1" fillId="0" borderId="3" xfId="1" applyBorder="1" applyProtection="1"/>
    <xf numFmtId="0" fontId="1" fillId="0" borderId="0" xfId="1" applyBorder="1" applyProtection="1"/>
    <xf numFmtId="0" fontId="1" fillId="0" borderId="32" xfId="1" applyBorder="1" applyProtection="1"/>
    <xf numFmtId="0" fontId="1" fillId="0" borderId="2" xfId="1" applyBorder="1" applyProtection="1"/>
    <xf numFmtId="0" fontId="1" fillId="0" borderId="106" xfId="1" applyBorder="1" applyProtection="1"/>
    <xf numFmtId="0" fontId="3" fillId="0" borderId="28" xfId="1" applyFont="1" applyBorder="1" applyAlignment="1" applyProtection="1">
      <alignment horizontal="right"/>
    </xf>
    <xf numFmtId="0" fontId="1" fillId="0" borderId="108" xfId="1" applyBorder="1" applyAlignment="1" applyProtection="1">
      <alignment horizontal="right"/>
    </xf>
    <xf numFmtId="0" fontId="1" fillId="0" borderId="30" xfId="1" applyBorder="1" applyAlignment="1" applyProtection="1">
      <alignment horizontal="right"/>
    </xf>
    <xf numFmtId="0" fontId="1" fillId="0" borderId="109" xfId="1" applyBorder="1" applyAlignment="1" applyProtection="1">
      <alignment horizontal="right"/>
    </xf>
    <xf numFmtId="0" fontId="17" fillId="0" borderId="0" xfId="1" applyFont="1" applyBorder="1" applyAlignment="1" applyProtection="1">
      <alignment horizontal="center" wrapText="1"/>
    </xf>
    <xf numFmtId="2" fontId="13" fillId="0" borderId="2" xfId="1" applyNumberFormat="1" applyFont="1" applyBorder="1" applyProtection="1"/>
    <xf numFmtId="2" fontId="13" fillId="0" borderId="106" xfId="1" applyNumberFormat="1" applyFont="1" applyBorder="1" applyProtection="1"/>
    <xf numFmtId="0" fontId="1" fillId="5" borderId="28" xfId="1" applyFill="1" applyBorder="1" applyAlignment="1" applyProtection="1">
      <alignment horizontal="right"/>
    </xf>
    <xf numFmtId="0" fontId="1" fillId="5" borderId="107" xfId="1" applyFill="1" applyBorder="1" applyAlignment="1" applyProtection="1">
      <alignment horizontal="right"/>
    </xf>
    <xf numFmtId="0" fontId="1" fillId="5" borderId="29" xfId="1" applyFill="1" applyBorder="1" applyAlignment="1" applyProtection="1">
      <alignment horizontal="right"/>
    </xf>
    <xf numFmtId="0" fontId="1" fillId="5" borderId="89" xfId="1" applyFill="1" applyBorder="1" applyAlignment="1" applyProtection="1">
      <alignment horizontal="right"/>
    </xf>
    <xf numFmtId="0" fontId="1" fillId="5" borderId="100" xfId="1" applyFill="1" applyBorder="1" applyAlignment="1" applyProtection="1">
      <alignment horizontal="right"/>
    </xf>
    <xf numFmtId="0" fontId="1" fillId="5" borderId="102" xfId="1" applyFill="1" applyBorder="1" applyAlignment="1" applyProtection="1">
      <alignment horizontal="right"/>
    </xf>
    <xf numFmtId="0" fontId="1" fillId="3" borderId="126" xfId="1" applyFill="1" applyBorder="1" applyAlignment="1" applyProtection="1">
      <alignment horizontal="right"/>
      <protection locked="0"/>
    </xf>
    <xf numFmtId="0" fontId="1" fillId="3" borderId="127" xfId="1" applyFill="1" applyBorder="1" applyAlignment="1" applyProtection="1">
      <alignment horizontal="right"/>
      <protection locked="0"/>
    </xf>
    <xf numFmtId="0" fontId="10" fillId="0" borderId="76" xfId="1" applyFont="1" applyBorder="1" applyAlignment="1" applyProtection="1">
      <alignment horizontal="center"/>
    </xf>
    <xf numFmtId="0" fontId="10" fillId="0" borderId="38" xfId="1" applyFont="1" applyBorder="1" applyAlignment="1" applyProtection="1">
      <alignment horizontal="center"/>
    </xf>
    <xf numFmtId="0" fontId="10" fillId="0" borderId="37" xfId="1" applyFont="1" applyBorder="1" applyAlignment="1" applyProtection="1">
      <alignment horizontal="center"/>
    </xf>
    <xf numFmtId="0" fontId="3" fillId="0" borderId="0" xfId="1" applyFont="1" applyBorder="1" applyAlignment="1" applyProtection="1">
      <alignment horizontal="right"/>
    </xf>
    <xf numFmtId="0" fontId="1" fillId="0" borderId="62" xfId="1" applyFill="1" applyBorder="1" applyAlignment="1" applyProtection="1">
      <alignment horizontal="right"/>
    </xf>
    <xf numFmtId="0" fontId="1" fillId="0" borderId="112" xfId="1" applyFill="1" applyBorder="1" applyAlignment="1" applyProtection="1">
      <alignment horizontal="right"/>
    </xf>
    <xf numFmtId="0" fontId="9" fillId="0" borderId="110"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9" fillId="0" borderId="111"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164" fontId="7" fillId="0" borderId="16" xfId="1" applyNumberFormat="1" applyFont="1" applyBorder="1" applyAlignment="1" applyProtection="1">
      <alignment horizontal="center" vertical="center"/>
    </xf>
    <xf numFmtId="164" fontId="7" fillId="0" borderId="40" xfId="1" applyNumberFormat="1" applyFont="1" applyBorder="1" applyAlignment="1" applyProtection="1">
      <alignment horizontal="center" vertical="center"/>
    </xf>
    <xf numFmtId="0" fontId="3" fillId="0" borderId="30" xfId="1" applyFont="1" applyBorder="1" applyAlignment="1" applyProtection="1">
      <alignment horizontal="right"/>
    </xf>
    <xf numFmtId="0" fontId="3" fillId="0" borderId="109" xfId="1" applyFont="1" applyBorder="1" applyAlignment="1" applyProtection="1">
      <alignment horizontal="right"/>
    </xf>
    <xf numFmtId="0" fontId="6" fillId="0" borderId="18"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6" fillId="0" borderId="19"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xf>
    <xf numFmtId="0" fontId="6" fillId="0" borderId="16"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6" fillId="0" borderId="40" xfId="1" applyFont="1" applyFill="1" applyBorder="1" applyAlignment="1" applyProtection="1">
      <alignment horizontal="center" vertical="center"/>
    </xf>
    <xf numFmtId="0" fontId="3" fillId="0" borderId="0" xfId="1" applyFont="1" applyFill="1" applyBorder="1" applyAlignment="1" applyProtection="1">
      <alignment horizontal="right"/>
    </xf>
    <xf numFmtId="14" fontId="1" fillId="3" borderId="77" xfId="1" applyNumberFormat="1" applyFill="1" applyBorder="1" applyAlignment="1" applyProtection="1">
      <alignment horizontal="center"/>
      <protection locked="0"/>
    </xf>
    <xf numFmtId="0" fontId="1" fillId="0" borderId="128" xfId="1" applyBorder="1" applyProtection="1"/>
    <xf numFmtId="0" fontId="1" fillId="0" borderId="65" xfId="1" applyBorder="1" applyAlignment="1" applyProtection="1">
      <alignment horizontal="center"/>
    </xf>
    <xf numFmtId="0" fontId="1" fillId="0" borderId="46" xfId="1" applyBorder="1" applyAlignment="1" applyProtection="1">
      <alignment horizontal="center"/>
    </xf>
    <xf numFmtId="0" fontId="1" fillId="0" borderId="47" xfId="1" applyBorder="1" applyAlignment="1" applyProtection="1">
      <alignment horizontal="center"/>
    </xf>
    <xf numFmtId="0" fontId="1" fillId="0" borderId="55" xfId="1" applyBorder="1" applyAlignment="1" applyProtection="1">
      <alignment horizontal="center"/>
    </xf>
    <xf numFmtId="0" fontId="1" fillId="0" borderId="13" xfId="1" applyBorder="1" applyAlignment="1" applyProtection="1">
      <alignment horizontal="center"/>
    </xf>
    <xf numFmtId="0" fontId="1" fillId="0" borderId="58" xfId="1" applyBorder="1" applyAlignment="1" applyProtection="1">
      <alignment horizontal="center"/>
    </xf>
    <xf numFmtId="0" fontId="1" fillId="0" borderId="124" xfId="1" applyBorder="1" applyAlignment="1" applyProtection="1">
      <alignment horizontal="center"/>
    </xf>
    <xf numFmtId="0" fontId="1" fillId="0" borderId="63" xfId="1" applyBorder="1" applyAlignment="1" applyProtection="1">
      <alignment horizontal="center"/>
    </xf>
    <xf numFmtId="0" fontId="1" fillId="0" borderId="64" xfId="1" applyBorder="1" applyAlignment="1" applyProtection="1">
      <alignment horizontal="center"/>
    </xf>
    <xf numFmtId="0" fontId="7" fillId="0" borderId="110" xfId="1" applyFont="1" applyFill="1" applyBorder="1" applyAlignment="1" applyProtection="1">
      <alignment horizontal="center" vertical="center"/>
    </xf>
    <xf numFmtId="0" fontId="7" fillId="0" borderId="1" xfId="1" applyFont="1" applyFill="1" applyBorder="1" applyAlignment="1" applyProtection="1">
      <alignment horizontal="center" vertical="center"/>
    </xf>
    <xf numFmtId="0" fontId="7" fillId="0" borderId="111" xfId="1" applyFont="1" applyFill="1" applyBorder="1" applyAlignment="1" applyProtection="1">
      <alignment horizontal="center" vertical="center"/>
    </xf>
    <xf numFmtId="0" fontId="7" fillId="0" borderId="2" xfId="1" applyFont="1" applyFill="1" applyBorder="1" applyAlignment="1" applyProtection="1">
      <alignment horizontal="center" vertical="center"/>
    </xf>
    <xf numFmtId="0" fontId="10" fillId="0" borderId="38" xfId="1" applyFont="1" applyBorder="1" applyAlignment="1" applyProtection="1">
      <alignment horizontal="center" vertical="center"/>
    </xf>
    <xf numFmtId="0" fontId="10" fillId="0" borderId="37" xfId="1" applyFont="1" applyBorder="1" applyAlignment="1" applyProtection="1">
      <alignment horizontal="center" vertical="center"/>
    </xf>
    <xf numFmtId="0" fontId="10" fillId="0" borderId="76" xfId="1" applyFont="1" applyBorder="1" applyAlignment="1" applyProtection="1">
      <alignment horizontal="center" vertical="center"/>
    </xf>
    <xf numFmtId="0" fontId="9" fillId="0" borderId="19" xfId="2" applyFont="1" applyFill="1" applyBorder="1" applyAlignment="1" applyProtection="1">
      <alignment horizontal="right" vertical="center"/>
    </xf>
    <xf numFmtId="0" fontId="9" fillId="0" borderId="2" xfId="2" applyFont="1" applyFill="1" applyBorder="1" applyAlignment="1" applyProtection="1">
      <alignment horizontal="right" vertical="center"/>
    </xf>
    <xf numFmtId="0" fontId="9" fillId="0" borderId="39" xfId="2" applyFont="1" applyFill="1" applyBorder="1" applyAlignment="1" applyProtection="1">
      <alignment horizontal="right" vertical="center"/>
    </xf>
    <xf numFmtId="164" fontId="9" fillId="0" borderId="98" xfId="2" applyNumberFormat="1" applyFont="1" applyFill="1" applyBorder="1" applyAlignment="1" applyProtection="1">
      <alignment horizontal="center" vertical="center"/>
    </xf>
    <xf numFmtId="164" fontId="9" fillId="0" borderId="37" xfId="2" applyNumberFormat="1" applyFont="1" applyFill="1" applyBorder="1" applyAlignment="1" applyProtection="1">
      <alignment horizontal="center" vertical="center"/>
    </xf>
    <xf numFmtId="0" fontId="18" fillId="0" borderId="28" xfId="2" applyFont="1" applyFill="1" applyBorder="1" applyAlignment="1" applyProtection="1">
      <alignment horizontal="center" wrapText="1"/>
    </xf>
    <xf numFmtId="0" fontId="18" fillId="0" borderId="108" xfId="2" applyFont="1" applyFill="1" applyBorder="1" applyAlignment="1" applyProtection="1">
      <alignment horizontal="center" wrapText="1"/>
    </xf>
    <xf numFmtId="164" fontId="6" fillId="0" borderId="46" xfId="2" applyNumberFormat="1" applyFont="1" applyFill="1" applyBorder="1" applyAlignment="1" applyProtection="1">
      <alignment horizontal="center" vertical="center"/>
    </xf>
    <xf numFmtId="164" fontId="6" fillId="0" borderId="47" xfId="2" applyNumberFormat="1" applyFont="1" applyFill="1" applyBorder="1" applyAlignment="1" applyProtection="1">
      <alignment horizontal="center" vertical="center"/>
    </xf>
    <xf numFmtId="0" fontId="18" fillId="0" borderId="30" xfId="2" applyFont="1" applyFill="1" applyBorder="1" applyAlignment="1" applyProtection="1">
      <alignment horizontal="center" wrapText="1"/>
    </xf>
    <xf numFmtId="0" fontId="18" fillId="0" borderId="109" xfId="2" applyFont="1" applyFill="1" applyBorder="1" applyAlignment="1" applyProtection="1">
      <alignment horizontal="center" wrapText="1"/>
    </xf>
    <xf numFmtId="10" fontId="6" fillId="0" borderId="63" xfId="2" applyNumberFormat="1" applyFont="1" applyFill="1" applyBorder="1" applyAlignment="1" applyProtection="1">
      <alignment horizontal="center" vertical="center"/>
    </xf>
    <xf numFmtId="10" fontId="6" fillId="0" borderId="64" xfId="2" applyNumberFormat="1" applyFont="1" applyFill="1" applyBorder="1" applyAlignment="1" applyProtection="1">
      <alignment horizontal="center" vertical="center"/>
    </xf>
    <xf numFmtId="0" fontId="3" fillId="0" borderId="2" xfId="2" applyBorder="1" applyAlignment="1" applyProtection="1">
      <alignment horizontal="center"/>
    </xf>
    <xf numFmtId="0" fontId="3" fillId="0" borderId="1" xfId="2" applyBorder="1" applyAlignment="1" applyProtection="1">
      <alignment horizontal="center"/>
    </xf>
    <xf numFmtId="0" fontId="17" fillId="0" borderId="2" xfId="2" applyFont="1" applyBorder="1" applyAlignment="1" applyProtection="1">
      <alignment horizontal="center" wrapText="1"/>
    </xf>
    <xf numFmtId="0" fontId="3" fillId="0" borderId="0" xfId="2" applyBorder="1" applyAlignment="1" applyProtection="1">
      <alignment horizontal="center" wrapText="1"/>
    </xf>
    <xf numFmtId="49" fontId="7" fillId="2" borderId="79" xfId="2" applyNumberFormat="1" applyFont="1" applyFill="1" applyBorder="1" applyProtection="1">
      <protection locked="0"/>
    </xf>
    <xf numFmtId="49" fontId="7" fillId="2" borderId="81" xfId="2" applyNumberFormat="1" applyFont="1" applyFill="1" applyBorder="1" applyProtection="1">
      <protection locked="0"/>
    </xf>
    <xf numFmtId="49" fontId="7" fillId="2" borderId="113" xfId="2" applyNumberFormat="1" applyFont="1" applyFill="1" applyBorder="1" applyProtection="1">
      <protection locked="0"/>
    </xf>
    <xf numFmtId="49" fontId="7" fillId="2" borderId="27" xfId="2" applyNumberFormat="1" applyFont="1" applyFill="1" applyBorder="1" applyProtection="1">
      <protection locked="0"/>
    </xf>
    <xf numFmtId="49" fontId="3" fillId="2" borderId="79" xfId="2" applyNumberFormat="1" applyFill="1" applyBorder="1" applyAlignment="1" applyProtection="1">
      <alignment horizontal="center"/>
      <protection locked="0"/>
    </xf>
    <xf numFmtId="49" fontId="3" fillId="2" borderId="81" xfId="2" applyNumberFormat="1" applyFill="1" applyBorder="1" applyAlignment="1" applyProtection="1">
      <alignment horizontal="center"/>
      <protection locked="0"/>
    </xf>
    <xf numFmtId="49" fontId="3" fillId="2" borderId="113" xfId="2" applyNumberFormat="1" applyFill="1" applyBorder="1" applyAlignment="1" applyProtection="1">
      <alignment horizontal="center"/>
      <protection locked="0"/>
    </xf>
    <xf numFmtId="49" fontId="3" fillId="2" borderId="27" xfId="2" applyNumberFormat="1" applyFill="1" applyBorder="1" applyAlignment="1" applyProtection="1">
      <alignment horizontal="center"/>
      <protection locked="0"/>
    </xf>
    <xf numFmtId="0" fontId="3" fillId="0" borderId="1" xfId="2" applyBorder="1" applyAlignment="1" applyProtection="1">
      <alignment horizontal="center" wrapText="1"/>
    </xf>
    <xf numFmtId="0" fontId="9" fillId="8" borderId="76" xfId="2" applyFont="1" applyFill="1" applyBorder="1" applyAlignment="1" applyProtection="1">
      <alignment horizontal="center"/>
    </xf>
    <xf numFmtId="0" fontId="9" fillId="8" borderId="38" xfId="2" applyFont="1" applyFill="1" applyBorder="1" applyAlignment="1" applyProtection="1">
      <alignment horizontal="center"/>
    </xf>
    <xf numFmtId="0" fontId="9" fillId="8" borderId="37" xfId="2" applyFont="1" applyFill="1" applyBorder="1" applyAlignment="1" applyProtection="1">
      <alignment horizontal="center"/>
    </xf>
    <xf numFmtId="164" fontId="8" fillId="0" borderId="13" xfId="2" applyNumberFormat="1" applyFont="1" applyFill="1" applyBorder="1" applyAlignment="1" applyProtection="1">
      <alignment horizontal="center"/>
    </xf>
    <xf numFmtId="164" fontId="8" fillId="0" borderId="58" xfId="2" applyNumberFormat="1" applyFont="1" applyFill="1" applyBorder="1" applyAlignment="1" applyProtection="1">
      <alignment horizontal="center"/>
    </xf>
    <xf numFmtId="0" fontId="8" fillId="8" borderId="18" xfId="2" applyFont="1" applyFill="1" applyBorder="1" applyAlignment="1" applyProtection="1">
      <alignment horizontal="center"/>
    </xf>
    <xf numFmtId="0" fontId="8" fillId="8" borderId="1" xfId="2" applyFont="1" applyFill="1" applyBorder="1" applyAlignment="1" applyProtection="1">
      <alignment horizontal="center"/>
    </xf>
    <xf numFmtId="0" fontId="8" fillId="8" borderId="16" xfId="2" applyFont="1" applyFill="1" applyBorder="1" applyAlignment="1" applyProtection="1">
      <alignment horizontal="center"/>
    </xf>
    <xf numFmtId="164" fontId="9" fillId="0" borderId="114" xfId="2" applyNumberFormat="1" applyFont="1" applyFill="1" applyBorder="1" applyAlignment="1" applyProtection="1">
      <alignment horizontal="center"/>
    </xf>
    <xf numFmtId="164" fontId="9" fillId="0" borderId="115" xfId="2" applyNumberFormat="1" applyFont="1" applyFill="1" applyBorder="1" applyAlignment="1" applyProtection="1">
      <alignment horizontal="center"/>
    </xf>
    <xf numFmtId="0" fontId="7" fillId="0" borderId="76" xfId="5" applyFont="1" applyBorder="1" applyAlignment="1" applyProtection="1">
      <alignment horizontal="center" vertical="center"/>
    </xf>
    <xf numFmtId="0" fontId="7" fillId="0" borderId="38" xfId="5" applyFont="1" applyBorder="1" applyAlignment="1" applyProtection="1">
      <alignment horizontal="center" vertical="center"/>
    </xf>
    <xf numFmtId="0" fontId="7" fillId="0" borderId="37" xfId="5" applyFont="1" applyBorder="1" applyAlignment="1" applyProtection="1">
      <alignment horizontal="center" vertical="center"/>
    </xf>
    <xf numFmtId="2" fontId="9" fillId="0" borderId="0" xfId="2" applyNumberFormat="1" applyFont="1" applyFill="1" applyBorder="1" applyProtection="1"/>
    <xf numFmtId="0" fontId="6" fillId="0" borderId="76" xfId="2" applyFont="1" applyFill="1" applyBorder="1" applyAlignment="1" applyProtection="1">
      <alignment horizontal="center"/>
    </xf>
    <xf numFmtId="0" fontId="6" fillId="0" borderId="38" xfId="2" applyFont="1" applyFill="1" applyBorder="1" applyAlignment="1" applyProtection="1">
      <alignment horizontal="center"/>
    </xf>
    <xf numFmtId="0" fontId="6" fillId="0" borderId="37" xfId="2" applyFont="1" applyFill="1" applyBorder="1" applyAlignment="1" applyProtection="1">
      <alignment horizontal="center"/>
    </xf>
    <xf numFmtId="164" fontId="8" fillId="0" borderId="56" xfId="5" applyNumberFormat="1" applyFont="1" applyBorder="1" applyAlignment="1" applyProtection="1">
      <alignment horizontal="center"/>
    </xf>
    <xf numFmtId="164" fontId="8" fillId="0" borderId="57" xfId="5" applyNumberFormat="1" applyFont="1" applyBorder="1" applyAlignment="1" applyProtection="1">
      <alignment horizontal="center"/>
    </xf>
    <xf numFmtId="164" fontId="8" fillId="9" borderId="77" xfId="5" applyNumberFormat="1" applyFont="1" applyFill="1" applyBorder="1" applyAlignment="1" applyProtection="1">
      <alignment horizontal="center"/>
    </xf>
    <xf numFmtId="164" fontId="8" fillId="9" borderId="71" xfId="5" applyNumberFormat="1" applyFont="1" applyFill="1" applyBorder="1" applyAlignment="1" applyProtection="1">
      <alignment horizontal="center"/>
    </xf>
    <xf numFmtId="164" fontId="8" fillId="9" borderId="126" xfId="5" applyNumberFormat="1" applyFont="1" applyFill="1" applyBorder="1" applyAlignment="1" applyProtection="1">
      <alignment horizontal="center"/>
    </xf>
    <xf numFmtId="164" fontId="8" fillId="9" borderId="73" xfId="5" applyNumberFormat="1" applyFont="1" applyFill="1" applyBorder="1" applyAlignment="1" applyProtection="1">
      <alignment horizontal="center"/>
    </xf>
    <xf numFmtId="164" fontId="9" fillId="0" borderId="98" xfId="5" applyNumberFormat="1" applyFont="1" applyBorder="1" applyAlignment="1" applyProtection="1">
      <alignment horizontal="center"/>
    </xf>
    <xf numFmtId="164" fontId="9" fillId="0" borderId="38" xfId="5" applyNumberFormat="1" applyFont="1" applyBorder="1" applyAlignment="1" applyProtection="1">
      <alignment horizontal="center"/>
    </xf>
    <xf numFmtId="164" fontId="9" fillId="0" borderId="76" xfId="5" applyNumberFormat="1" applyFont="1" applyFill="1" applyBorder="1" applyAlignment="1" applyProtection="1">
      <alignment horizontal="center"/>
    </xf>
    <xf numFmtId="164" fontId="9" fillId="0" borderId="37" xfId="5" applyNumberFormat="1" applyFont="1" applyFill="1" applyBorder="1" applyAlignment="1" applyProtection="1">
      <alignment horizontal="center"/>
    </xf>
    <xf numFmtId="0" fontId="8" fillId="0" borderId="117" xfId="5" applyFont="1" applyBorder="1" applyAlignment="1" applyProtection="1">
      <alignment horizontal="center"/>
    </xf>
    <xf numFmtId="0" fontId="8" fillId="0" borderId="108" xfId="5" applyFont="1" applyBorder="1" applyAlignment="1" applyProtection="1">
      <alignment horizontal="center"/>
    </xf>
    <xf numFmtId="0" fontId="8" fillId="0" borderId="74" xfId="5" applyFont="1" applyBorder="1" applyAlignment="1" applyProtection="1">
      <alignment horizontal="center"/>
    </xf>
    <xf numFmtId="0" fontId="8" fillId="0" borderId="75" xfId="5" applyFont="1" applyBorder="1" applyAlignment="1" applyProtection="1">
      <alignment horizontal="center"/>
    </xf>
    <xf numFmtId="0" fontId="8" fillId="0" borderId="46" xfId="2" applyFont="1" applyFill="1" applyBorder="1" applyAlignment="1" applyProtection="1">
      <alignment horizontal="center"/>
    </xf>
    <xf numFmtId="0" fontId="8" fillId="0" borderId="1" xfId="2" applyFont="1" applyFill="1" applyBorder="1" applyAlignment="1" applyProtection="1">
      <alignment horizontal="center"/>
    </xf>
    <xf numFmtId="0" fontId="8" fillId="0" borderId="16" xfId="2" applyFont="1" applyFill="1" applyBorder="1" applyAlignment="1" applyProtection="1">
      <alignment horizontal="center"/>
    </xf>
    <xf numFmtId="0" fontId="7" fillId="0" borderId="76" xfId="2" applyFont="1" applyFill="1" applyBorder="1" applyAlignment="1" applyProtection="1">
      <alignment horizontal="center"/>
    </xf>
    <xf numFmtId="0" fontId="7" fillId="0" borderId="38" xfId="2" applyFont="1" applyFill="1" applyBorder="1" applyAlignment="1" applyProtection="1">
      <alignment horizontal="center"/>
    </xf>
    <xf numFmtId="0" fontId="7" fillId="0" borderId="37" xfId="2" applyFont="1" applyFill="1" applyBorder="1" applyAlignment="1" applyProtection="1">
      <alignment horizontal="center"/>
    </xf>
    <xf numFmtId="0" fontId="6" fillId="0" borderId="0" xfId="2" applyFont="1" applyAlignment="1">
      <alignment horizontal="center" vertical="center" wrapText="1"/>
    </xf>
    <xf numFmtId="0" fontId="9" fillId="0" borderId="0" xfId="2" applyFont="1" applyAlignment="1" applyProtection="1">
      <alignment horizontal="center"/>
    </xf>
    <xf numFmtId="0" fontId="18" fillId="0" borderId="76" xfId="2" applyFont="1" applyFill="1" applyBorder="1" applyAlignment="1" applyProtection="1">
      <alignment horizontal="center"/>
    </xf>
    <xf numFmtId="0" fontId="18" fillId="0" borderId="38" xfId="2" applyFont="1" applyFill="1" applyBorder="1" applyAlignment="1" applyProtection="1">
      <alignment horizontal="center"/>
    </xf>
    <xf numFmtId="0" fontId="18" fillId="0" borderId="37" xfId="2" applyFont="1" applyFill="1" applyBorder="1" applyAlignment="1" applyProtection="1">
      <alignment horizontal="center"/>
    </xf>
    <xf numFmtId="0" fontId="8" fillId="8" borderId="76" xfId="2" applyFont="1" applyFill="1" applyBorder="1" applyAlignment="1" applyProtection="1">
      <alignment horizontal="center"/>
    </xf>
    <xf numFmtId="0" fontId="8" fillId="8" borderId="38" xfId="2" applyFont="1" applyFill="1" applyBorder="1" applyAlignment="1" applyProtection="1">
      <alignment horizontal="center"/>
    </xf>
    <xf numFmtId="0" fontId="8" fillId="8" borderId="37" xfId="2" applyFont="1" applyFill="1" applyBorder="1" applyAlignment="1" applyProtection="1">
      <alignment horizontal="center"/>
    </xf>
    <xf numFmtId="0" fontId="9" fillId="0" borderId="76" xfId="2" applyFont="1" applyFill="1" applyBorder="1" applyAlignment="1" applyProtection="1">
      <alignment horizontal="right"/>
    </xf>
    <xf numFmtId="0" fontId="9" fillId="0" borderId="36" xfId="2" applyFont="1" applyFill="1" applyBorder="1" applyAlignment="1" applyProtection="1">
      <alignment horizontal="right"/>
    </xf>
    <xf numFmtId="0" fontId="8" fillId="0" borderId="132" xfId="5" applyFont="1" applyBorder="1" applyAlignment="1" applyProtection="1">
      <alignment horizontal="center"/>
    </xf>
    <xf numFmtId="164" fontId="8" fillId="9" borderId="24" xfId="5" applyNumberFormat="1" applyFont="1" applyFill="1" applyBorder="1" applyAlignment="1" applyProtection="1">
      <alignment horizontal="center"/>
    </xf>
    <xf numFmtId="164" fontId="8" fillId="9" borderId="131" xfId="5" applyNumberFormat="1" applyFont="1" applyFill="1" applyBorder="1" applyAlignment="1" applyProtection="1">
      <alignment horizontal="center"/>
    </xf>
    <xf numFmtId="0" fontId="6" fillId="0" borderId="0" xfId="1" applyFont="1" applyFill="1" applyAlignment="1" applyProtection="1">
      <alignment horizontal="center" vertical="center" wrapText="1"/>
    </xf>
    <xf numFmtId="0" fontId="7" fillId="0" borderId="0" xfId="1" applyFont="1" applyFill="1" applyAlignment="1">
      <alignment horizontal="center"/>
    </xf>
    <xf numFmtId="0" fontId="11" fillId="0" borderId="0" xfId="1" applyFont="1" applyFill="1" applyAlignment="1">
      <alignment horizontal="center"/>
    </xf>
    <xf numFmtId="0" fontId="2" fillId="0" borderId="0" xfId="1" applyFont="1" applyFill="1" applyBorder="1"/>
    <xf numFmtId="0" fontId="21" fillId="0" borderId="0" xfId="1" applyFont="1" applyFill="1" applyBorder="1"/>
    <xf numFmtId="0" fontId="2" fillId="0" borderId="0" xfId="1" applyFont="1" applyFill="1" applyBorder="1" applyAlignment="1">
      <alignment horizontal="left" vertical="center" wrapText="1"/>
    </xf>
    <xf numFmtId="0" fontId="2" fillId="0" borderId="0" xfId="1" applyFont="1" applyFill="1" applyBorder="1" applyAlignment="1">
      <alignment horizontal="left"/>
    </xf>
    <xf numFmtId="0" fontId="21" fillId="0" borderId="0" xfId="1" applyFont="1" applyFill="1" applyBorder="1" applyAlignment="1">
      <alignment horizontal="left" vertical="center" wrapText="1"/>
    </xf>
    <xf numFmtId="0" fontId="20" fillId="0" borderId="0" xfId="1" applyFont="1" applyFill="1" applyBorder="1"/>
  </cellXfs>
  <cellStyles count="7">
    <cellStyle name="Currency" xfId="3" builtinId="4"/>
    <cellStyle name="Normal" xfId="0" builtinId="0"/>
    <cellStyle name="Normal 2" xfId="1" xr:uid="{00000000-0005-0000-0000-000002000000}"/>
    <cellStyle name="Normal 3" xfId="2" xr:uid="{00000000-0005-0000-0000-000003000000}"/>
    <cellStyle name="Normal 4" xfId="5" xr:uid="{00000000-0005-0000-0000-000004000000}"/>
    <cellStyle name="Percent 2" xfId="4" xr:uid="{00000000-0005-0000-0000-000005000000}"/>
    <cellStyle name="Percent 3" xfId="6" xr:uid="{00000000-0005-0000-0000-000006000000}"/>
  </cellStyles>
  <dxfs count="0"/>
  <tableStyles count="0" defaultTableStyle="TableStyleMedium2" defaultPivotStyle="PivotStyleLight16"/>
  <colors>
    <mruColors>
      <color rgb="FFCCFFFF"/>
      <color rgb="FFA9EEF1"/>
      <color rgb="FFFF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24"/>
  <sheetViews>
    <sheetView tabSelected="1" view="pageLayout" zoomScaleNormal="100" workbookViewId="0">
      <selection activeCell="E6" sqref="E6"/>
    </sheetView>
  </sheetViews>
  <sheetFormatPr defaultRowHeight="14.4" x14ac:dyDescent="0.3"/>
  <cols>
    <col min="1" max="1" width="3.77734375" customWidth="1"/>
    <col min="2" max="2" width="1.77734375" bestFit="1" customWidth="1"/>
    <col min="4" max="4" width="73" bestFit="1" customWidth="1"/>
  </cols>
  <sheetData>
    <row r="1" spans="2:4" ht="36.75" customHeight="1" x14ac:dyDescent="0.3">
      <c r="B1" s="446" t="s">
        <v>299</v>
      </c>
      <c r="C1" s="446"/>
      <c r="D1" s="446"/>
    </row>
    <row r="2" spans="2:4" ht="15.6" x14ac:dyDescent="0.3">
      <c r="B2" s="447" t="s">
        <v>0</v>
      </c>
      <c r="C2" s="447"/>
      <c r="D2" s="447"/>
    </row>
    <row r="3" spans="2:4" ht="15.6" x14ac:dyDescent="0.3">
      <c r="B3" s="2"/>
      <c r="C3" s="2"/>
      <c r="D3" s="2"/>
    </row>
    <row r="4" spans="2:4" ht="15.6" x14ac:dyDescent="0.3">
      <c r="B4" s="448" t="s">
        <v>1</v>
      </c>
      <c r="C4" s="448"/>
      <c r="D4" s="448"/>
    </row>
    <row r="5" spans="2:4" ht="15" thickBot="1" x14ac:dyDescent="0.35">
      <c r="B5" s="1"/>
      <c r="C5" s="1"/>
      <c r="D5" s="1"/>
    </row>
    <row r="6" spans="2:4" ht="45.75" customHeight="1" thickBot="1" x14ac:dyDescent="0.35">
      <c r="B6" s="6" t="s">
        <v>2</v>
      </c>
      <c r="C6" s="449" t="s">
        <v>3</v>
      </c>
      <c r="D6" s="450"/>
    </row>
    <row r="7" spans="2:4" ht="30.75" customHeight="1" thickBot="1" x14ac:dyDescent="0.35">
      <c r="B7" s="3" t="s">
        <v>2</v>
      </c>
      <c r="C7" s="444" t="s">
        <v>4</v>
      </c>
      <c r="D7" s="445"/>
    </row>
    <row r="8" spans="2:4" ht="46.5" customHeight="1" thickBot="1" x14ac:dyDescent="0.35">
      <c r="B8" s="4" t="s">
        <v>2</v>
      </c>
      <c r="C8" s="444" t="s">
        <v>5</v>
      </c>
      <c r="D8" s="445"/>
    </row>
    <row r="9" spans="2:4" ht="31.5" customHeight="1" thickBot="1" x14ac:dyDescent="0.35">
      <c r="B9" s="3" t="s">
        <v>2</v>
      </c>
      <c r="C9" s="444" t="s">
        <v>6</v>
      </c>
      <c r="D9" s="445"/>
    </row>
    <row r="10" spans="2:4" ht="31.5" customHeight="1" thickBot="1" x14ac:dyDescent="0.35">
      <c r="B10" s="3" t="s">
        <v>2</v>
      </c>
      <c r="C10" s="444" t="s">
        <v>7</v>
      </c>
      <c r="D10" s="445"/>
    </row>
    <row r="11" spans="2:4" x14ac:dyDescent="0.3">
      <c r="B11" s="7" t="s">
        <v>2</v>
      </c>
      <c r="C11" s="451" t="s">
        <v>8</v>
      </c>
      <c r="D11" s="452"/>
    </row>
    <row r="12" spans="2:4" x14ac:dyDescent="0.3">
      <c r="B12" s="8"/>
      <c r="C12" s="9"/>
      <c r="D12" s="10" t="s">
        <v>9</v>
      </c>
    </row>
    <row r="13" spans="2:4" x14ac:dyDescent="0.3">
      <c r="B13" s="8"/>
      <c r="C13" s="9"/>
      <c r="D13" s="10" t="s">
        <v>10</v>
      </c>
    </row>
    <row r="14" spans="2:4" x14ac:dyDescent="0.3">
      <c r="B14" s="8"/>
      <c r="C14" s="9"/>
      <c r="D14" s="10" t="s">
        <v>11</v>
      </c>
    </row>
    <row r="15" spans="2:4" x14ac:dyDescent="0.3">
      <c r="B15" s="8"/>
      <c r="C15" s="9"/>
      <c r="D15" s="10" t="s">
        <v>12</v>
      </c>
    </row>
    <row r="16" spans="2:4" x14ac:dyDescent="0.3">
      <c r="B16" s="11"/>
      <c r="C16" s="12"/>
      <c r="D16" s="10" t="s">
        <v>13</v>
      </c>
    </row>
    <row r="17" spans="2:4" x14ac:dyDescent="0.3">
      <c r="B17" s="11"/>
      <c r="C17" s="12"/>
      <c r="D17" s="10" t="s">
        <v>14</v>
      </c>
    </row>
    <row r="18" spans="2:4" x14ac:dyDescent="0.3">
      <c r="B18" s="11"/>
      <c r="C18" s="12"/>
      <c r="D18" s="10" t="s">
        <v>15</v>
      </c>
    </row>
    <row r="19" spans="2:4" x14ac:dyDescent="0.3">
      <c r="B19" s="11"/>
      <c r="C19" s="12"/>
      <c r="D19" s="10" t="s">
        <v>16</v>
      </c>
    </row>
    <row r="20" spans="2:4" x14ac:dyDescent="0.3">
      <c r="B20" s="11"/>
      <c r="C20" s="12"/>
      <c r="D20" s="10" t="s">
        <v>17</v>
      </c>
    </row>
    <row r="21" spans="2:4" x14ac:dyDescent="0.3">
      <c r="B21" s="11"/>
      <c r="C21" s="12"/>
      <c r="D21" s="10" t="s">
        <v>18</v>
      </c>
    </row>
    <row r="22" spans="2:4" ht="15" thickBot="1" x14ac:dyDescent="0.35">
      <c r="B22" s="13"/>
      <c r="C22" s="14"/>
      <c r="D22" s="15" t="s">
        <v>19</v>
      </c>
    </row>
    <row r="23" spans="2:4" ht="32.25" customHeight="1" thickBot="1" x14ac:dyDescent="0.35">
      <c r="B23" s="5"/>
      <c r="C23" s="444" t="s">
        <v>20</v>
      </c>
      <c r="D23" s="445"/>
    </row>
    <row r="24" spans="2:4" ht="47.25" customHeight="1" thickBot="1" x14ac:dyDescent="0.35">
      <c r="B24" s="3" t="s">
        <v>2</v>
      </c>
      <c r="C24" s="444" t="s">
        <v>21</v>
      </c>
      <c r="D24" s="445"/>
    </row>
  </sheetData>
  <mergeCells count="11">
    <mergeCell ref="C24:D24"/>
    <mergeCell ref="C23:D23"/>
    <mergeCell ref="C10:D10"/>
    <mergeCell ref="C9:D9"/>
    <mergeCell ref="B1:D1"/>
    <mergeCell ref="B2:D2"/>
    <mergeCell ref="B4:D4"/>
    <mergeCell ref="C6:D6"/>
    <mergeCell ref="C11:D11"/>
    <mergeCell ref="C8:D8"/>
    <mergeCell ref="C7:D7"/>
  </mergeCells>
  <printOptions horizontalCentered="1"/>
  <pageMargins left="0.25" right="0.25" top="0.7" bottom="0.25" header="0.3" footer="0.3"/>
  <pageSetup orientation="portrait" r:id="rId1"/>
  <headerFooter>
    <oddHeader>&amp;LTexas Health and Human Services Commission&amp;RDBMD Budget Workbook</oddHeader>
    <oddFooter>&amp;R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40"/>
  <sheetViews>
    <sheetView zoomScaleNormal="100" workbookViewId="0">
      <selection activeCell="B3" sqref="B3:G3"/>
    </sheetView>
  </sheetViews>
  <sheetFormatPr defaultRowHeight="14.4" x14ac:dyDescent="0.3"/>
  <cols>
    <col min="1" max="1" width="4.21875" customWidth="1"/>
    <col min="2" max="2" width="44.77734375" customWidth="1"/>
    <col min="3" max="3" width="3.21875" customWidth="1"/>
    <col min="4" max="4" width="28.21875" customWidth="1"/>
    <col min="5" max="5" width="1.5546875" customWidth="1"/>
    <col min="6" max="6" width="14.44140625" customWidth="1"/>
    <col min="7" max="7" width="3.21875" customWidth="1"/>
    <col min="8" max="8" width="4.21875" customWidth="1"/>
    <col min="9" max="9" width="11.5546875" hidden="1" customWidth="1"/>
    <col min="10" max="10" width="9.21875" hidden="1" customWidth="1"/>
  </cols>
  <sheetData>
    <row r="1" spans="2:10" x14ac:dyDescent="0.3">
      <c r="B1" s="34"/>
      <c r="C1" s="34"/>
      <c r="D1" s="34"/>
      <c r="E1" s="34"/>
      <c r="F1" s="34"/>
      <c r="G1" s="34"/>
      <c r="H1" s="34"/>
      <c r="I1" s="34"/>
      <c r="J1" s="34"/>
    </row>
    <row r="2" spans="2:10" ht="37.5" customHeight="1" x14ac:dyDescent="0.4">
      <c r="B2" s="477" t="s">
        <v>300</v>
      </c>
      <c r="C2" s="477"/>
      <c r="D2" s="477"/>
      <c r="E2" s="477"/>
      <c r="F2" s="477"/>
      <c r="G2" s="477"/>
      <c r="H2" s="58"/>
      <c r="I2" s="57"/>
      <c r="J2" s="57"/>
    </row>
    <row r="3" spans="2:10" ht="15.6" x14ac:dyDescent="0.3">
      <c r="B3" s="478" t="s">
        <v>66</v>
      </c>
      <c r="C3" s="478"/>
      <c r="D3" s="478"/>
      <c r="E3" s="478"/>
      <c r="F3" s="478"/>
      <c r="G3" s="478"/>
      <c r="H3" s="36"/>
      <c r="I3" s="34"/>
      <c r="J3" s="34"/>
    </row>
    <row r="4" spans="2:10" ht="16.2" thickBot="1" x14ac:dyDescent="0.35">
      <c r="B4" s="36"/>
      <c r="C4" s="36"/>
      <c r="D4" s="36"/>
      <c r="E4" s="36"/>
      <c r="F4" s="36"/>
      <c r="G4" s="36"/>
      <c r="H4" s="36"/>
      <c r="I4" s="34"/>
      <c r="J4" s="34"/>
    </row>
    <row r="5" spans="2:10" ht="16.2" thickBot="1" x14ac:dyDescent="0.35">
      <c r="B5" s="459" t="s">
        <v>67</v>
      </c>
      <c r="C5" s="470"/>
      <c r="D5" s="456"/>
      <c r="E5" s="457"/>
      <c r="F5" s="457"/>
      <c r="G5" s="458"/>
      <c r="H5" s="55"/>
      <c r="I5" s="54" t="s">
        <v>241</v>
      </c>
      <c r="J5" s="54"/>
    </row>
    <row r="6" spans="2:10" ht="16.2" thickBot="1" x14ac:dyDescent="0.35">
      <c r="B6" s="38"/>
      <c r="C6" s="37"/>
      <c r="D6" s="39"/>
      <c r="E6" s="39"/>
      <c r="F6" s="39"/>
      <c r="G6" s="39"/>
      <c r="H6" s="40"/>
      <c r="I6" s="54" t="s">
        <v>242</v>
      </c>
      <c r="J6" s="34"/>
    </row>
    <row r="7" spans="2:10" ht="16.2" thickBot="1" x14ac:dyDescent="0.35">
      <c r="B7" s="459" t="s">
        <v>68</v>
      </c>
      <c r="C7" s="460"/>
      <c r="D7" s="52"/>
      <c r="E7" s="66"/>
      <c r="F7" s="55"/>
      <c r="G7" s="59"/>
      <c r="H7" s="54"/>
      <c r="I7" s="54" t="s">
        <v>243</v>
      </c>
      <c r="J7" s="54"/>
    </row>
    <row r="8" spans="2:10" ht="16.2" thickBot="1" x14ac:dyDescent="0.35">
      <c r="B8" s="64"/>
      <c r="C8" s="64"/>
      <c r="D8" s="55"/>
      <c r="E8" s="55"/>
      <c r="F8" s="55"/>
      <c r="G8" s="59"/>
      <c r="H8" s="54"/>
      <c r="I8" s="54" t="s">
        <v>244</v>
      </c>
      <c r="J8" s="54"/>
    </row>
    <row r="9" spans="2:10" ht="16.2" thickBot="1" x14ac:dyDescent="0.35">
      <c r="B9" s="459" t="s">
        <v>69</v>
      </c>
      <c r="C9" s="470"/>
      <c r="D9" s="456"/>
      <c r="E9" s="457"/>
      <c r="F9" s="457"/>
      <c r="G9" s="458"/>
      <c r="H9" s="54"/>
      <c r="I9" s="54" t="s">
        <v>245</v>
      </c>
      <c r="J9" s="54"/>
    </row>
    <row r="10" spans="2:10" ht="16.2" thickBot="1" x14ac:dyDescent="0.35">
      <c r="B10" s="64"/>
      <c r="C10" s="64"/>
      <c r="D10" s="55"/>
      <c r="E10" s="55"/>
      <c r="F10" s="55"/>
      <c r="G10" s="59"/>
      <c r="H10" s="54"/>
      <c r="I10" s="54" t="s">
        <v>246</v>
      </c>
      <c r="J10" s="54"/>
    </row>
    <row r="11" spans="2:10" ht="16.2" thickBot="1" x14ac:dyDescent="0.35">
      <c r="B11" s="459" t="s">
        <v>70</v>
      </c>
      <c r="C11" s="470"/>
      <c r="D11" s="456"/>
      <c r="E11" s="457"/>
      <c r="F11" s="457"/>
      <c r="G11" s="458"/>
      <c r="H11" s="54"/>
      <c r="I11" s="54" t="s">
        <v>247</v>
      </c>
      <c r="J11" s="54"/>
    </row>
    <row r="12" spans="2:10" ht="16.2" thickBot="1" x14ac:dyDescent="0.35">
      <c r="B12" s="64"/>
      <c r="C12" s="64"/>
      <c r="D12" s="55"/>
      <c r="E12" s="55"/>
      <c r="F12" s="55"/>
      <c r="G12" s="59"/>
      <c r="H12" s="54"/>
      <c r="I12" s="54" t="s">
        <v>248</v>
      </c>
      <c r="J12" s="54"/>
    </row>
    <row r="13" spans="2:10" ht="16.2" thickBot="1" x14ac:dyDescent="0.35">
      <c r="B13" s="459" t="s">
        <v>71</v>
      </c>
      <c r="C13" s="460"/>
      <c r="D13" s="52"/>
      <c r="E13" s="55"/>
      <c r="F13" s="55"/>
      <c r="G13" s="59"/>
      <c r="H13" s="54"/>
      <c r="I13" s="54" t="s">
        <v>249</v>
      </c>
      <c r="J13" s="54"/>
    </row>
    <row r="14" spans="2:10" ht="16.2" thickBot="1" x14ac:dyDescent="0.35">
      <c r="B14" s="64"/>
      <c r="C14" s="64"/>
      <c r="D14" s="55"/>
      <c r="E14" s="55"/>
      <c r="F14" s="55"/>
      <c r="G14" s="59"/>
      <c r="H14" s="54"/>
      <c r="I14" s="54" t="s">
        <v>250</v>
      </c>
      <c r="J14" s="54"/>
    </row>
    <row r="15" spans="2:10" ht="16.2" thickBot="1" x14ac:dyDescent="0.35">
      <c r="B15" s="459" t="s">
        <v>240</v>
      </c>
      <c r="C15" s="470"/>
      <c r="D15" s="52"/>
      <c r="E15" s="55"/>
      <c r="F15" s="55"/>
      <c r="G15" s="59"/>
      <c r="H15" s="54"/>
      <c r="I15" s="54" t="s">
        <v>251</v>
      </c>
      <c r="J15" s="54"/>
    </row>
    <row r="16" spans="2:10" ht="16.2" thickBot="1" x14ac:dyDescent="0.35">
      <c r="B16" s="64"/>
      <c r="C16" s="64"/>
      <c r="D16" s="55"/>
      <c r="E16" s="55"/>
      <c r="F16" s="55"/>
      <c r="G16" s="59"/>
      <c r="H16" s="54"/>
      <c r="I16" s="54"/>
      <c r="J16" s="54"/>
    </row>
    <row r="17" spans="2:10" ht="16.2" thickBot="1" x14ac:dyDescent="0.35">
      <c r="B17" s="463" t="s">
        <v>72</v>
      </c>
      <c r="C17" s="464"/>
      <c r="D17" s="465"/>
      <c r="E17" s="65"/>
      <c r="F17" s="65"/>
      <c r="G17" s="65"/>
      <c r="H17" s="54"/>
      <c r="I17" s="54"/>
      <c r="J17" s="54"/>
    </row>
    <row r="18" spans="2:10" ht="16.2" thickBot="1" x14ac:dyDescent="0.35">
      <c r="B18" s="466"/>
      <c r="C18" s="467"/>
      <c r="D18" s="467"/>
      <c r="E18" s="474"/>
      <c r="F18" s="475"/>
      <c r="G18" s="476"/>
      <c r="H18" s="54"/>
      <c r="I18" s="54"/>
      <c r="J18" s="54" t="s">
        <v>87</v>
      </c>
    </row>
    <row r="19" spans="2:10" ht="16.2" thickBot="1" x14ac:dyDescent="0.35">
      <c r="B19" s="34"/>
      <c r="C19" s="34"/>
      <c r="D19" s="34"/>
      <c r="E19" s="34"/>
      <c r="F19" s="34"/>
      <c r="G19" s="34"/>
      <c r="H19" s="34"/>
      <c r="I19" s="54"/>
      <c r="J19" s="415" t="s">
        <v>88</v>
      </c>
    </row>
    <row r="20" spans="2:10" ht="16.2" thickBot="1" x14ac:dyDescent="0.35">
      <c r="B20" s="468" t="s">
        <v>73</v>
      </c>
      <c r="C20" s="469"/>
      <c r="D20" s="474"/>
      <c r="E20" s="475"/>
      <c r="F20" s="475"/>
      <c r="G20" s="476"/>
      <c r="H20" s="54"/>
      <c r="I20" s="54"/>
      <c r="J20" s="54"/>
    </row>
    <row r="21" spans="2:10" ht="16.2" thickBot="1" x14ac:dyDescent="0.35">
      <c r="B21" s="468" t="s">
        <v>74</v>
      </c>
      <c r="C21" s="469"/>
      <c r="D21" s="474"/>
      <c r="E21" s="475"/>
      <c r="F21" s="475"/>
      <c r="G21" s="476"/>
      <c r="H21" s="54"/>
      <c r="I21" s="54"/>
      <c r="J21" s="54"/>
    </row>
    <row r="22" spans="2:10" ht="15" thickBot="1" x14ac:dyDescent="0.35">
      <c r="B22" s="44"/>
      <c r="C22" s="53"/>
      <c r="D22" s="56"/>
      <c r="E22" s="44"/>
      <c r="F22" s="44"/>
      <c r="G22" s="43"/>
      <c r="H22" s="37"/>
      <c r="I22" s="60"/>
      <c r="J22" s="34"/>
    </row>
    <row r="23" spans="2:10" ht="33" customHeight="1" thickBot="1" x14ac:dyDescent="0.35">
      <c r="B23" s="468" t="s">
        <v>75</v>
      </c>
      <c r="C23" s="471"/>
      <c r="D23" s="51"/>
      <c r="E23" s="41"/>
      <c r="F23" s="472"/>
      <c r="G23" s="473"/>
      <c r="H23" s="37"/>
      <c r="I23" s="67">
        <f>(F23-D23)+1</f>
        <v>1</v>
      </c>
      <c r="J23" s="68">
        <f>IF(OR(I23=366,I23=365),52,(ROUNDUP(I23/7,0)))</f>
        <v>1</v>
      </c>
    </row>
    <row r="24" spans="2:10" ht="15" thickBot="1" x14ac:dyDescent="0.35">
      <c r="B24" s="45"/>
      <c r="C24" s="34"/>
      <c r="D24" s="46"/>
      <c r="E24" s="46"/>
      <c r="F24" s="34"/>
      <c r="G24" s="34"/>
      <c r="H24" s="47"/>
      <c r="I24" s="60"/>
      <c r="J24" s="63"/>
    </row>
    <row r="25" spans="2:10" ht="16.2" thickBot="1" x14ac:dyDescent="0.35">
      <c r="B25" s="459" t="s">
        <v>76</v>
      </c>
      <c r="C25" s="460"/>
      <c r="D25" s="460"/>
      <c r="E25" s="460"/>
      <c r="F25" s="461" t="str">
        <f>IF(('Non-CFC Taxable Wage &amp; Comp'!J17="Yes"),"VALID","INVALID")</f>
        <v>VALID</v>
      </c>
      <c r="G25" s="462"/>
      <c r="H25" s="47"/>
      <c r="I25" s="360"/>
      <c r="J25" s="63"/>
    </row>
    <row r="26" spans="2:10" ht="72.75" customHeight="1" thickBot="1" x14ac:dyDescent="0.35">
      <c r="B26" s="453" t="s">
        <v>77</v>
      </c>
      <c r="C26" s="454"/>
      <c r="D26" s="454"/>
      <c r="E26" s="454"/>
      <c r="F26" s="454"/>
      <c r="G26" s="455"/>
      <c r="H26" s="47"/>
      <c r="I26" s="61"/>
      <c r="J26" s="62"/>
    </row>
    <row r="27" spans="2:10" x14ac:dyDescent="0.3">
      <c r="B27" s="48"/>
      <c r="C27" s="48"/>
      <c r="D27" s="48"/>
      <c r="E27" s="48"/>
      <c r="F27" s="48"/>
      <c r="G27" s="48"/>
      <c r="H27" s="47"/>
      <c r="I27" s="34"/>
      <c r="J27" s="34"/>
    </row>
    <row r="28" spans="2:10" x14ac:dyDescent="0.3">
      <c r="B28" s="48"/>
      <c r="C28" s="48"/>
      <c r="D28" s="48"/>
      <c r="E28" s="48"/>
      <c r="F28" s="48"/>
      <c r="G28" s="48"/>
      <c r="H28" s="47"/>
      <c r="I28" s="34"/>
      <c r="J28" s="34"/>
    </row>
    <row r="29" spans="2:10" ht="15" thickBot="1" x14ac:dyDescent="0.35">
      <c r="B29" s="42"/>
      <c r="C29" s="42"/>
      <c r="D29" s="37"/>
      <c r="E29" s="42"/>
      <c r="F29" s="42"/>
      <c r="G29" s="362"/>
      <c r="H29" s="37"/>
      <c r="I29" s="34"/>
      <c r="J29" s="34"/>
    </row>
    <row r="30" spans="2:10" x14ac:dyDescent="0.3">
      <c r="B30" s="35" t="s">
        <v>78</v>
      </c>
      <c r="C30" s="34"/>
      <c r="D30" s="34"/>
      <c r="E30" s="35" t="s">
        <v>79</v>
      </c>
      <c r="F30" s="34"/>
      <c r="G30" s="49"/>
      <c r="H30" s="34"/>
      <c r="I30" s="34"/>
      <c r="J30" s="34"/>
    </row>
    <row r="31" spans="2:10" x14ac:dyDescent="0.3">
      <c r="B31" s="34"/>
      <c r="C31" s="34"/>
      <c r="D31" s="34"/>
      <c r="E31" s="34"/>
      <c r="F31" s="34"/>
      <c r="G31" s="49"/>
      <c r="H31" s="34"/>
      <c r="I31" s="34"/>
      <c r="J31" s="34"/>
    </row>
    <row r="32" spans="2:10" x14ac:dyDescent="0.3">
      <c r="B32" s="34"/>
      <c r="C32" s="34"/>
      <c r="D32" s="34"/>
      <c r="E32" s="34"/>
      <c r="F32" s="34"/>
      <c r="G32" s="49"/>
      <c r="H32" s="50"/>
      <c r="I32" s="34"/>
      <c r="J32" s="34"/>
    </row>
    <row r="33" spans="2:8" ht="15" thickBot="1" x14ac:dyDescent="0.35">
      <c r="B33" s="42"/>
      <c r="C33" s="42"/>
      <c r="D33" s="37"/>
      <c r="E33" s="42"/>
      <c r="F33" s="42"/>
      <c r="G33" s="49"/>
      <c r="H33" s="50"/>
    </row>
    <row r="34" spans="2:8" x14ac:dyDescent="0.3">
      <c r="B34" s="35" t="s">
        <v>80</v>
      </c>
      <c r="C34" s="34"/>
      <c r="D34" s="34"/>
      <c r="E34" s="35" t="s">
        <v>79</v>
      </c>
      <c r="F34" s="34"/>
      <c r="G34" s="49"/>
      <c r="H34" s="50"/>
    </row>
    <row r="35" spans="2:8" x14ac:dyDescent="0.3">
      <c r="B35" s="34"/>
      <c r="C35" s="34"/>
      <c r="D35" s="34"/>
      <c r="E35" s="34"/>
      <c r="F35" s="34"/>
      <c r="G35" s="49"/>
      <c r="H35" s="50"/>
    </row>
    <row r="36" spans="2:8" x14ac:dyDescent="0.3">
      <c r="B36" s="34"/>
      <c r="C36" s="34"/>
      <c r="D36" s="34"/>
      <c r="E36" s="34"/>
      <c r="F36" s="34"/>
      <c r="G36" s="49"/>
      <c r="H36" s="50"/>
    </row>
    <row r="37" spans="2:8" ht="15" thickBot="1" x14ac:dyDescent="0.35">
      <c r="B37" s="42"/>
      <c r="C37" s="42"/>
      <c r="D37" s="37"/>
      <c r="E37" s="42"/>
      <c r="F37" s="42"/>
      <c r="G37" s="49"/>
      <c r="H37" s="50"/>
    </row>
    <row r="38" spans="2:8" x14ac:dyDescent="0.3">
      <c r="B38" s="35" t="s">
        <v>81</v>
      </c>
      <c r="C38" s="34"/>
      <c r="D38" s="34"/>
      <c r="E38" s="35" t="s">
        <v>79</v>
      </c>
      <c r="F38" s="34"/>
      <c r="G38" s="49"/>
      <c r="H38" s="34"/>
    </row>
    <row r="39" spans="2:8" x14ac:dyDescent="0.3">
      <c r="B39" s="34"/>
      <c r="C39" s="34"/>
      <c r="D39" s="34"/>
      <c r="E39" s="34"/>
      <c r="F39" s="34"/>
      <c r="G39" s="49"/>
      <c r="H39" s="34"/>
    </row>
    <row r="40" spans="2:8" x14ac:dyDescent="0.3">
      <c r="B40" s="57"/>
      <c r="C40" s="34"/>
      <c r="D40" s="57"/>
      <c r="E40" s="34"/>
      <c r="F40" s="34"/>
      <c r="G40" s="34"/>
      <c r="H40" s="34"/>
    </row>
  </sheetData>
  <sheetProtection algorithmName="SHA-512" hashValue="4hwwUENM1blwL1S1/O3DXtvxpc37HCEcxvfGZtQsix/ZE5B/5vMETjZ7WSK4wspWpbw2dD1Wzuzg9itnHT1Y/g==" saltValue="5PbnLWg+TBRwpI+VWF07IQ==" spinCount="100000" sheet="1" objects="1" scenarios="1"/>
  <mergeCells count="22">
    <mergeCell ref="B2:G2"/>
    <mergeCell ref="B3:G3"/>
    <mergeCell ref="B9:C9"/>
    <mergeCell ref="D20:G20"/>
    <mergeCell ref="E18:G18"/>
    <mergeCell ref="B5:C5"/>
    <mergeCell ref="D5:G5"/>
    <mergeCell ref="B7:C7"/>
    <mergeCell ref="B26:G26"/>
    <mergeCell ref="D9:G9"/>
    <mergeCell ref="D11:G11"/>
    <mergeCell ref="B13:C13"/>
    <mergeCell ref="F25:G25"/>
    <mergeCell ref="B25:E25"/>
    <mergeCell ref="B17:D18"/>
    <mergeCell ref="B20:C20"/>
    <mergeCell ref="B15:C15"/>
    <mergeCell ref="B11:C11"/>
    <mergeCell ref="B23:C23"/>
    <mergeCell ref="F23:G23"/>
    <mergeCell ref="B21:C21"/>
    <mergeCell ref="D21:G21"/>
  </mergeCells>
  <dataValidations disablePrompts="1" count="11">
    <dataValidation type="list" allowBlank="1" showInputMessage="1" promptTitle="LAR/DR" prompt="Does the Consumer have a Designated Responsible Party or Legally Authorized Representative?" sqref="E18:G18" xr:uid="{00000000-0002-0000-0100-000000000000}">
      <formula1>$J$18:$J$19</formula1>
    </dataValidation>
    <dataValidation type="list" allowBlank="1" showInputMessage="1" showErrorMessage="1" promptTitle="Region" prompt="Select the Region the Consumer lives in from the list." sqref="D15" xr:uid="{00000000-0002-0000-0100-000001000000}">
      <formula1>$I$5:$I$15</formula1>
    </dataValidation>
    <dataValidation allowBlank="1" showInputMessage="1" showErrorMessage="1" promptTitle="Consumer's Name" prompt="Enter the Consumer's name as it appears in DADS' records." sqref="D5:G5" xr:uid="{00000000-0002-0000-0100-000002000000}"/>
    <dataValidation type="textLength" operator="equal" allowBlank="1" showInputMessage="1" showErrorMessage="1" errorTitle="Incorrect Medicaid Number" error="Medicaid Numbers are 9 digits in length.  Please verify the number and re-enter." promptTitle="Consumer's Medicaid Number" prompt="Enter the Consumer's Medicaid number as it appears in DADS' records." sqref="D7" xr:uid="{00000000-0002-0000-0100-000003000000}">
      <formula1>9</formula1>
    </dataValidation>
    <dataValidation allowBlank="1" showInputMessage="1" showErrorMessage="1" promptTitle="Consumer's Address" prompt="Enter the Consumer's address as it appears in DADS' records." sqref="D9:G9" xr:uid="{00000000-0002-0000-0100-000004000000}"/>
    <dataValidation allowBlank="1" showInputMessage="1" showErrorMessage="1" promptTitle="Consumer's City, State, Zip Code" prompt="Enter the Consumer's address as it appears in DADS' records." sqref="D11:G11" xr:uid="{00000000-0002-0000-0100-000005000000}"/>
    <dataValidation allowBlank="1" showInputMessage="1" showErrorMessage="1" promptTitle="Consumer's Telephone Number" prompt="Enter the Consumer's telephone number as it appears in DADS' records." sqref="D13" xr:uid="{00000000-0002-0000-0100-000006000000}"/>
    <dataValidation type="custom" errorStyle="warning" showInputMessage="1" showErrorMessage="1" errorTitle="No DR/LAR" error="You have indicated there is not a LAR or DR. If there is not a LAR, leave this cell blank; otherwise, change the DR/LAR cell to &quot;Yes.&quot;" promptTitle="LAR's Name" prompt="Enter the name of the Consumer's Legally Authorized Representative, if applicable." sqref="D20:G20" xr:uid="{00000000-0002-0000-0100-000007000000}">
      <formula1>IF(E18="No",FALSE,TRUE)</formula1>
    </dataValidation>
    <dataValidation type="custom" errorStyle="warning" showInputMessage="1" showErrorMessage="1" errorTitle="No DR/LAR" error="You have indicated that there is not a LAR or DR.  If there is not a DR, leave this cell blank; otherwise, change the DR/LAR cell to &quot;Yes.&quot;" promptTitle="DR's Name" prompt="Enter the name of the Consumer's Designated Responsible Party, if applicable." sqref="D21:G21" xr:uid="{00000000-0002-0000-0100-000008000000}">
      <formula1>IF(E18="No",FALSE,TRUE)</formula1>
    </dataValidation>
    <dataValidation allowBlank="1" showInputMessage="1" showErrorMessage="1" promptTitle="Coverage Period - From Date" prompt="Enter the effective date for this Budget Workbook." sqref="D23" xr:uid="{00000000-0002-0000-0100-000009000000}"/>
    <dataValidation allowBlank="1" showInputMessage="1" showErrorMessage="1" promptTitle="Coverage Period - End Date" prompt="Enter the end date for this Budget Workbook." sqref="F23:G23" xr:uid="{00000000-0002-0000-0100-00000A000000}"/>
  </dataValidations>
  <pageMargins left="0.7" right="0.7" top="0.75" bottom="0.75" header="0.3" footer="0.3"/>
  <pageSetup scale="90" fitToHeight="0" orientation="portrait" r:id="rId1"/>
  <headerFooter>
    <oddHeader>&amp;LTexas Health and Human Services Commission&amp;RDBMD Budget Workbook
January 22, 2020</oddHeader>
    <oddFooter>&amp;R
&amp;D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G45"/>
  <sheetViews>
    <sheetView zoomScaleNormal="100" workbookViewId="0">
      <selection activeCell="B10" sqref="B10:F45"/>
    </sheetView>
  </sheetViews>
  <sheetFormatPr defaultRowHeight="14.4" x14ac:dyDescent="0.3"/>
  <cols>
    <col min="1" max="2" width="4.21875" customWidth="1"/>
    <col min="3" max="3" width="46.77734375" customWidth="1"/>
    <col min="4" max="4" width="16.44140625" customWidth="1"/>
    <col min="5" max="5" width="4.44140625" customWidth="1"/>
    <col min="6" max="6" width="16.44140625" customWidth="1"/>
  </cols>
  <sheetData>
    <row r="1" spans="2:7" x14ac:dyDescent="0.3">
      <c r="B1" s="26"/>
      <c r="C1" s="26"/>
      <c r="D1" s="26"/>
      <c r="E1" s="26"/>
      <c r="F1" s="26"/>
      <c r="G1" s="26"/>
    </row>
    <row r="2" spans="2:7" ht="39.75" customHeight="1" x14ac:dyDescent="0.3">
      <c r="B2" s="477" t="s">
        <v>266</v>
      </c>
      <c r="C2" s="477"/>
      <c r="D2" s="477"/>
      <c r="E2" s="477"/>
      <c r="F2" s="477"/>
      <c r="G2" s="33"/>
    </row>
    <row r="3" spans="2:7" ht="15.6" x14ac:dyDescent="0.3">
      <c r="B3" s="478" t="s">
        <v>82</v>
      </c>
      <c r="C3" s="478"/>
      <c r="D3" s="478"/>
      <c r="E3" s="478"/>
      <c r="F3" s="478"/>
      <c r="G3" s="26"/>
    </row>
    <row r="4" spans="2:7" x14ac:dyDescent="0.3">
      <c r="B4" s="26"/>
      <c r="C4" s="27"/>
      <c r="D4" s="27"/>
      <c r="E4" s="27"/>
      <c r="F4" s="27"/>
      <c r="G4" s="26"/>
    </row>
    <row r="5" spans="2:7" ht="15" thickBot="1" x14ac:dyDescent="0.35">
      <c r="B5" s="26"/>
      <c r="C5" s="28">
        <f>Consumer_Name</f>
        <v>0</v>
      </c>
      <c r="D5" s="27"/>
      <c r="E5" s="479">
        <f>Medicaid_Number</f>
        <v>0</v>
      </c>
      <c r="F5" s="479"/>
      <c r="G5" s="26"/>
    </row>
    <row r="6" spans="2:7" x14ac:dyDescent="0.3">
      <c r="B6" s="26"/>
      <c r="C6" s="29" t="s">
        <v>83</v>
      </c>
      <c r="D6" s="29"/>
      <c r="E6" s="480" t="s">
        <v>84</v>
      </c>
      <c r="F6" s="480"/>
      <c r="G6" s="26"/>
    </row>
    <row r="7" spans="2:7" x14ac:dyDescent="0.3">
      <c r="B7" s="26"/>
      <c r="C7" s="29"/>
      <c r="D7" s="29"/>
      <c r="E7" s="29"/>
      <c r="F7" s="29"/>
      <c r="G7" s="26"/>
    </row>
    <row r="8" spans="2:7" ht="15" thickBot="1" x14ac:dyDescent="0.35">
      <c r="B8" s="26"/>
      <c r="C8" s="30" t="s">
        <v>85</v>
      </c>
      <c r="D8" s="32">
        <f>From</f>
        <v>0</v>
      </c>
      <c r="E8" s="29" t="s">
        <v>86</v>
      </c>
      <c r="F8" s="32">
        <f>To</f>
        <v>0</v>
      </c>
      <c r="G8" s="26"/>
    </row>
    <row r="9" spans="2:7" ht="15" thickBot="1" x14ac:dyDescent="0.35">
      <c r="B9" s="26"/>
      <c r="C9" s="30"/>
      <c r="D9" s="31"/>
      <c r="E9" s="29"/>
      <c r="F9" s="31"/>
      <c r="G9" s="26"/>
    </row>
    <row r="10" spans="2:7" x14ac:dyDescent="0.3">
      <c r="B10" s="481"/>
      <c r="C10" s="482"/>
      <c r="D10" s="482"/>
      <c r="E10" s="482"/>
      <c r="F10" s="483"/>
      <c r="G10" s="26"/>
    </row>
    <row r="11" spans="2:7" x14ac:dyDescent="0.3">
      <c r="B11" s="484"/>
      <c r="C11" s="485"/>
      <c r="D11" s="485"/>
      <c r="E11" s="485"/>
      <c r="F11" s="486"/>
      <c r="G11" s="26"/>
    </row>
    <row r="12" spans="2:7" x14ac:dyDescent="0.3">
      <c r="B12" s="484"/>
      <c r="C12" s="485"/>
      <c r="D12" s="485"/>
      <c r="E12" s="485"/>
      <c r="F12" s="486"/>
      <c r="G12" s="26"/>
    </row>
    <row r="13" spans="2:7" x14ac:dyDescent="0.3">
      <c r="B13" s="484"/>
      <c r="C13" s="485"/>
      <c r="D13" s="485"/>
      <c r="E13" s="485"/>
      <c r="F13" s="486"/>
      <c r="G13" s="26"/>
    </row>
    <row r="14" spans="2:7" x14ac:dyDescent="0.3">
      <c r="B14" s="484"/>
      <c r="C14" s="485"/>
      <c r="D14" s="485"/>
      <c r="E14" s="485"/>
      <c r="F14" s="486"/>
      <c r="G14" s="26"/>
    </row>
    <row r="15" spans="2:7" x14ac:dyDescent="0.3">
      <c r="B15" s="484"/>
      <c r="C15" s="485"/>
      <c r="D15" s="485"/>
      <c r="E15" s="485"/>
      <c r="F15" s="486"/>
      <c r="G15" s="26"/>
    </row>
    <row r="16" spans="2:7" x14ac:dyDescent="0.3">
      <c r="B16" s="484"/>
      <c r="C16" s="485"/>
      <c r="D16" s="485"/>
      <c r="E16" s="485"/>
      <c r="F16" s="486"/>
      <c r="G16" s="26"/>
    </row>
    <row r="17" spans="2:6" x14ac:dyDescent="0.3">
      <c r="B17" s="484"/>
      <c r="C17" s="485"/>
      <c r="D17" s="485"/>
      <c r="E17" s="485"/>
      <c r="F17" s="486"/>
    </row>
    <row r="18" spans="2:6" x14ac:dyDescent="0.3">
      <c r="B18" s="484"/>
      <c r="C18" s="485"/>
      <c r="D18" s="485"/>
      <c r="E18" s="485"/>
      <c r="F18" s="486"/>
    </row>
    <row r="19" spans="2:6" x14ac:dyDescent="0.3">
      <c r="B19" s="484"/>
      <c r="C19" s="485"/>
      <c r="D19" s="485"/>
      <c r="E19" s="485"/>
      <c r="F19" s="486"/>
    </row>
    <row r="20" spans="2:6" x14ac:dyDescent="0.3">
      <c r="B20" s="484"/>
      <c r="C20" s="485"/>
      <c r="D20" s="485"/>
      <c r="E20" s="485"/>
      <c r="F20" s="486"/>
    </row>
    <row r="21" spans="2:6" x14ac:dyDescent="0.3">
      <c r="B21" s="484"/>
      <c r="C21" s="485"/>
      <c r="D21" s="485"/>
      <c r="E21" s="485"/>
      <c r="F21" s="486"/>
    </row>
    <row r="22" spans="2:6" x14ac:dyDescent="0.3">
      <c r="B22" s="484"/>
      <c r="C22" s="485"/>
      <c r="D22" s="485"/>
      <c r="E22" s="485"/>
      <c r="F22" s="486"/>
    </row>
    <row r="23" spans="2:6" x14ac:dyDescent="0.3">
      <c r="B23" s="484"/>
      <c r="C23" s="485"/>
      <c r="D23" s="485"/>
      <c r="E23" s="485"/>
      <c r="F23" s="486"/>
    </row>
    <row r="24" spans="2:6" x14ac:dyDescent="0.3">
      <c r="B24" s="484"/>
      <c r="C24" s="485"/>
      <c r="D24" s="485"/>
      <c r="E24" s="485"/>
      <c r="F24" s="486"/>
    </row>
    <row r="25" spans="2:6" x14ac:dyDescent="0.3">
      <c r="B25" s="484"/>
      <c r="C25" s="485"/>
      <c r="D25" s="485"/>
      <c r="E25" s="485"/>
      <c r="F25" s="486"/>
    </row>
    <row r="26" spans="2:6" x14ac:dyDescent="0.3">
      <c r="B26" s="484"/>
      <c r="C26" s="485"/>
      <c r="D26" s="485"/>
      <c r="E26" s="485"/>
      <c r="F26" s="486"/>
    </row>
    <row r="27" spans="2:6" x14ac:dyDescent="0.3">
      <c r="B27" s="484"/>
      <c r="C27" s="485"/>
      <c r="D27" s="485"/>
      <c r="E27" s="485"/>
      <c r="F27" s="486"/>
    </row>
    <row r="28" spans="2:6" x14ac:dyDescent="0.3">
      <c r="B28" s="484"/>
      <c r="C28" s="485"/>
      <c r="D28" s="485"/>
      <c r="E28" s="485"/>
      <c r="F28" s="486"/>
    </row>
    <row r="29" spans="2:6" x14ac:dyDescent="0.3">
      <c r="B29" s="484"/>
      <c r="C29" s="485"/>
      <c r="D29" s="485"/>
      <c r="E29" s="485"/>
      <c r="F29" s="486"/>
    </row>
    <row r="30" spans="2:6" x14ac:dyDescent="0.3">
      <c r="B30" s="484"/>
      <c r="C30" s="485"/>
      <c r="D30" s="485"/>
      <c r="E30" s="485"/>
      <c r="F30" s="486"/>
    </row>
    <row r="31" spans="2:6" x14ac:dyDescent="0.3">
      <c r="B31" s="484"/>
      <c r="C31" s="485"/>
      <c r="D31" s="485"/>
      <c r="E31" s="485"/>
      <c r="F31" s="486"/>
    </row>
    <row r="32" spans="2:6" x14ac:dyDescent="0.3">
      <c r="B32" s="484"/>
      <c r="C32" s="485"/>
      <c r="D32" s="485"/>
      <c r="E32" s="485"/>
      <c r="F32" s="486"/>
    </row>
    <row r="33" spans="2:6" x14ac:dyDescent="0.3">
      <c r="B33" s="484"/>
      <c r="C33" s="485"/>
      <c r="D33" s="485"/>
      <c r="E33" s="485"/>
      <c r="F33" s="486"/>
    </row>
    <row r="34" spans="2:6" x14ac:dyDescent="0.3">
      <c r="B34" s="484"/>
      <c r="C34" s="485"/>
      <c r="D34" s="485"/>
      <c r="E34" s="485"/>
      <c r="F34" s="486"/>
    </row>
    <row r="35" spans="2:6" x14ac:dyDescent="0.3">
      <c r="B35" s="484"/>
      <c r="C35" s="485"/>
      <c r="D35" s="485"/>
      <c r="E35" s="485"/>
      <c r="F35" s="486"/>
    </row>
    <row r="36" spans="2:6" x14ac:dyDescent="0.3">
      <c r="B36" s="484"/>
      <c r="C36" s="485"/>
      <c r="D36" s="485"/>
      <c r="E36" s="485"/>
      <c r="F36" s="486"/>
    </row>
    <row r="37" spans="2:6" x14ac:dyDescent="0.3">
      <c r="B37" s="484"/>
      <c r="C37" s="485"/>
      <c r="D37" s="485"/>
      <c r="E37" s="485"/>
      <c r="F37" s="486"/>
    </row>
    <row r="38" spans="2:6" x14ac:dyDescent="0.3">
      <c r="B38" s="484"/>
      <c r="C38" s="485"/>
      <c r="D38" s="485"/>
      <c r="E38" s="485"/>
      <c r="F38" s="486"/>
    </row>
    <row r="39" spans="2:6" x14ac:dyDescent="0.3">
      <c r="B39" s="484"/>
      <c r="C39" s="485"/>
      <c r="D39" s="485"/>
      <c r="E39" s="485"/>
      <c r="F39" s="486"/>
    </row>
    <row r="40" spans="2:6" x14ac:dyDescent="0.3">
      <c r="B40" s="484"/>
      <c r="C40" s="485"/>
      <c r="D40" s="485"/>
      <c r="E40" s="485"/>
      <c r="F40" s="486"/>
    </row>
    <row r="41" spans="2:6" x14ac:dyDescent="0.3">
      <c r="B41" s="484"/>
      <c r="C41" s="485"/>
      <c r="D41" s="485"/>
      <c r="E41" s="485"/>
      <c r="F41" s="486"/>
    </row>
    <row r="42" spans="2:6" x14ac:dyDescent="0.3">
      <c r="B42" s="484"/>
      <c r="C42" s="485"/>
      <c r="D42" s="485"/>
      <c r="E42" s="485"/>
      <c r="F42" s="486"/>
    </row>
    <row r="43" spans="2:6" x14ac:dyDescent="0.3">
      <c r="B43" s="484"/>
      <c r="C43" s="485"/>
      <c r="D43" s="485"/>
      <c r="E43" s="485"/>
      <c r="F43" s="486"/>
    </row>
    <row r="44" spans="2:6" x14ac:dyDescent="0.3">
      <c r="B44" s="484"/>
      <c r="C44" s="485"/>
      <c r="D44" s="485"/>
      <c r="E44" s="485"/>
      <c r="F44" s="486"/>
    </row>
    <row r="45" spans="2:6" ht="15" thickBot="1" x14ac:dyDescent="0.35">
      <c r="B45" s="487"/>
      <c r="C45" s="488"/>
      <c r="D45" s="488"/>
      <c r="E45" s="488"/>
      <c r="F45" s="489"/>
    </row>
  </sheetData>
  <sheetProtection password="E7F0" sheet="1" objects="1" scenarios="1"/>
  <mergeCells count="5">
    <mergeCell ref="B2:F2"/>
    <mergeCell ref="E5:F5"/>
    <mergeCell ref="E6:F6"/>
    <mergeCell ref="B10:F45"/>
    <mergeCell ref="B3:F3"/>
  </mergeCells>
  <dataValidations count="1">
    <dataValidation allowBlank="1" showInputMessage="1" showErrorMessage="1" promptTitle="Notes" prompt="This space is provided for any notes regarding the budget." sqref="B10" xr:uid="{00000000-0002-0000-0200-000000000000}"/>
  </dataValidations>
  <pageMargins left="0.7" right="0.7" top="0.75" bottom="0.75" header="0.3" footer="0.3"/>
  <pageSetup scale="97" fitToHeight="0" orientation="portrait" r:id="rId1"/>
  <headerFooter>
    <oddHeader>&amp;LTexas Health and Human Services Commission&amp;RDBMD Budget Workbook
January 22, 2020</oddHeader>
    <oddFooter>&amp;R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G75"/>
  <sheetViews>
    <sheetView topLeftCell="A10" zoomScaleNormal="100" workbookViewId="0">
      <selection activeCell="B21" sqref="B21:D21"/>
    </sheetView>
  </sheetViews>
  <sheetFormatPr defaultRowHeight="14.4" x14ac:dyDescent="0.3"/>
  <cols>
    <col min="1" max="1" width="48.44140625" customWidth="1"/>
    <col min="2" max="2" width="16.44140625" customWidth="1"/>
    <col min="3" max="3" width="4.21875" customWidth="1"/>
    <col min="4" max="4" width="16.44140625" customWidth="1"/>
    <col min="6" max="6" width="18.5546875" hidden="1" customWidth="1"/>
    <col min="7" max="7" width="8.77734375" hidden="1" customWidth="1"/>
  </cols>
  <sheetData>
    <row r="2" spans="1:4" ht="36.75" customHeight="1" x14ac:dyDescent="0.3">
      <c r="A2" s="514" t="s">
        <v>266</v>
      </c>
      <c r="B2" s="514"/>
      <c r="C2" s="514"/>
      <c r="D2" s="514"/>
    </row>
    <row r="3" spans="1:4" ht="15.6" x14ac:dyDescent="0.3">
      <c r="A3" s="525" t="s">
        <v>252</v>
      </c>
      <c r="B3" s="525"/>
      <c r="C3" s="525"/>
      <c r="D3" s="525"/>
    </row>
    <row r="4" spans="1:4" x14ac:dyDescent="0.3">
      <c r="A4" s="73"/>
      <c r="B4" s="73"/>
      <c r="C4" s="73"/>
      <c r="D4" s="73"/>
    </row>
    <row r="5" spans="1:4" ht="15" thickBot="1" x14ac:dyDescent="0.35">
      <c r="A5" s="74">
        <f>Consumer_Name</f>
        <v>0</v>
      </c>
      <c r="B5" s="73"/>
      <c r="C5" s="526">
        <f>Medicaid_Number</f>
        <v>0</v>
      </c>
      <c r="D5" s="526"/>
    </row>
    <row r="6" spans="1:4" x14ac:dyDescent="0.3">
      <c r="A6" s="75" t="s">
        <v>83</v>
      </c>
      <c r="B6" s="75"/>
      <c r="C6" s="524" t="s">
        <v>84</v>
      </c>
      <c r="D6" s="524"/>
    </row>
    <row r="7" spans="1:4" x14ac:dyDescent="0.3">
      <c r="A7" s="75"/>
      <c r="B7" s="75"/>
      <c r="C7" s="75"/>
      <c r="D7" s="75"/>
    </row>
    <row r="8" spans="1:4" ht="15" thickBot="1" x14ac:dyDescent="0.35">
      <c r="A8" s="76" t="s">
        <v>85</v>
      </c>
      <c r="B8" s="83">
        <f>From</f>
        <v>0</v>
      </c>
      <c r="C8" s="75" t="s">
        <v>86</v>
      </c>
      <c r="D8" s="83">
        <f>To</f>
        <v>0</v>
      </c>
    </row>
    <row r="9" spans="1:4" x14ac:dyDescent="0.3">
      <c r="A9" s="76"/>
      <c r="B9" s="77"/>
      <c r="C9" s="75"/>
      <c r="D9" s="77"/>
    </row>
    <row r="10" spans="1:4" ht="15" thickBot="1" x14ac:dyDescent="0.35">
      <c r="A10" s="76"/>
      <c r="B10" s="77"/>
      <c r="C10" s="75"/>
      <c r="D10" s="77"/>
    </row>
    <row r="11" spans="1:4" ht="15" thickBot="1" x14ac:dyDescent="0.35">
      <c r="A11" s="76" t="s">
        <v>206</v>
      </c>
      <c r="B11" s="270">
        <f>B22</f>
        <v>0</v>
      </c>
      <c r="C11" s="75"/>
      <c r="D11" s="77"/>
    </row>
    <row r="12" spans="1:4" ht="15" thickBot="1" x14ac:dyDescent="0.35">
      <c r="A12" s="76" t="s">
        <v>207</v>
      </c>
      <c r="B12" s="271">
        <f>SUM(B28,B33,B38,B43,B48,B53,B58,B64,B70,B75)</f>
        <v>0</v>
      </c>
      <c r="C12" s="75"/>
      <c r="D12" s="77"/>
    </row>
    <row r="13" spans="1:4" ht="15" thickBot="1" x14ac:dyDescent="0.35">
      <c r="A13" s="76"/>
      <c r="B13" s="77"/>
      <c r="C13" s="75"/>
      <c r="D13" s="77"/>
    </row>
    <row r="14" spans="1:4" ht="16.2" thickBot="1" x14ac:dyDescent="0.35">
      <c r="A14" s="95" t="s">
        <v>89</v>
      </c>
      <c r="B14" s="369">
        <f>SUM(B11:B12)</f>
        <v>0</v>
      </c>
      <c r="C14" s="75"/>
      <c r="D14" s="77"/>
    </row>
    <row r="15" spans="1:4" x14ac:dyDescent="0.3">
      <c r="A15" s="76"/>
      <c r="B15" s="77"/>
      <c r="C15" s="75"/>
      <c r="D15" s="77"/>
    </row>
    <row r="16" spans="1:4" x14ac:dyDescent="0.3">
      <c r="A16" s="69"/>
      <c r="B16" s="69"/>
      <c r="C16" s="101"/>
      <c r="D16" s="77"/>
    </row>
    <row r="17" spans="1:7" ht="15" thickBot="1" x14ac:dyDescent="0.35">
      <c r="A17" s="76"/>
      <c r="B17" s="77"/>
      <c r="C17" s="75"/>
      <c r="D17" s="77"/>
    </row>
    <row r="18" spans="1:7" ht="15" thickBot="1" x14ac:dyDescent="0.35">
      <c r="A18" s="96" t="s">
        <v>90</v>
      </c>
      <c r="B18" s="515" t="s">
        <v>281</v>
      </c>
      <c r="C18" s="516"/>
      <c r="D18" s="517"/>
    </row>
    <row r="19" spans="1:7" ht="15" thickBot="1" x14ac:dyDescent="0.35">
      <c r="A19" s="363" t="s">
        <v>282</v>
      </c>
      <c r="B19" s="502"/>
      <c r="C19" s="503"/>
      <c r="D19" s="504"/>
    </row>
    <row r="20" spans="1:7" ht="15" thickBot="1" x14ac:dyDescent="0.35">
      <c r="A20" s="364" t="s">
        <v>283</v>
      </c>
      <c r="B20" s="493"/>
      <c r="C20" s="494"/>
      <c r="D20" s="495"/>
    </row>
    <row r="21" spans="1:7" ht="15" thickBot="1" x14ac:dyDescent="0.35">
      <c r="A21" s="97" t="s">
        <v>91</v>
      </c>
      <c r="B21" s="518">
        <v>16.48</v>
      </c>
      <c r="C21" s="519"/>
      <c r="D21" s="520"/>
    </row>
    <row r="22" spans="1:7" ht="15" thickBot="1" x14ac:dyDescent="0.35">
      <c r="A22" s="98" t="s">
        <v>205</v>
      </c>
      <c r="B22" s="521">
        <f>B20*B21</f>
        <v>0</v>
      </c>
      <c r="C22" s="522"/>
      <c r="D22" s="523"/>
      <c r="F22" s="365" t="s">
        <v>253</v>
      </c>
      <c r="G22" s="367">
        <v>13.05</v>
      </c>
    </row>
    <row r="23" spans="1:7" ht="15" thickBot="1" x14ac:dyDescent="0.35">
      <c r="A23" s="429"/>
      <c r="B23" s="423"/>
      <c r="C23" s="423"/>
      <c r="D23" s="423"/>
      <c r="F23" s="365"/>
      <c r="G23" s="367"/>
    </row>
    <row r="24" spans="1:7" ht="15" thickBot="1" x14ac:dyDescent="0.35">
      <c r="A24" s="96" t="s">
        <v>90</v>
      </c>
      <c r="B24" s="515" t="s">
        <v>253</v>
      </c>
      <c r="C24" s="516"/>
      <c r="D24" s="517"/>
      <c r="F24" s="365"/>
      <c r="G24" s="367"/>
    </row>
    <row r="25" spans="1:7" ht="15" thickBot="1" x14ac:dyDescent="0.35">
      <c r="A25" s="371" t="s">
        <v>290</v>
      </c>
      <c r="B25" s="502"/>
      <c r="C25" s="503"/>
      <c r="D25" s="504"/>
      <c r="F25" s="365"/>
      <c r="G25" s="367"/>
    </row>
    <row r="26" spans="1:7" ht="15" thickBot="1" x14ac:dyDescent="0.35">
      <c r="A26" s="372" t="s">
        <v>291</v>
      </c>
      <c r="B26" s="493"/>
      <c r="C26" s="494"/>
      <c r="D26" s="495"/>
      <c r="F26" s="365"/>
      <c r="G26" s="367"/>
    </row>
    <row r="27" spans="1:7" ht="15" thickBot="1" x14ac:dyDescent="0.35">
      <c r="A27" s="97" t="s">
        <v>91</v>
      </c>
      <c r="B27" s="518">
        <v>16.48</v>
      </c>
      <c r="C27" s="519"/>
      <c r="D27" s="520"/>
      <c r="F27" s="365"/>
      <c r="G27" s="367"/>
    </row>
    <row r="28" spans="1:7" ht="15" thickBot="1" x14ac:dyDescent="0.35">
      <c r="A28" s="98" t="s">
        <v>292</v>
      </c>
      <c r="B28" s="521">
        <f>B26*B27</f>
        <v>0</v>
      </c>
      <c r="C28" s="522"/>
      <c r="D28" s="523"/>
      <c r="F28" s="365"/>
      <c r="G28" s="367"/>
    </row>
    <row r="29" spans="1:7" ht="15" thickBot="1" x14ac:dyDescent="0.35">
      <c r="A29" s="429"/>
      <c r="B29" s="423"/>
      <c r="C29" s="423"/>
      <c r="D29" s="423"/>
      <c r="F29" s="365"/>
      <c r="G29" s="367"/>
    </row>
    <row r="30" spans="1:7" ht="15" thickBot="1" x14ac:dyDescent="0.35">
      <c r="A30" s="374" t="s">
        <v>90</v>
      </c>
      <c r="B30" s="499" t="s">
        <v>255</v>
      </c>
      <c r="C30" s="500"/>
      <c r="D30" s="501"/>
      <c r="F30" s="442" t="s">
        <v>296</v>
      </c>
      <c r="G30" s="367">
        <f>SUM(B33,B38,B43,B48)</f>
        <v>0</v>
      </c>
    </row>
    <row r="31" spans="1:7" ht="15" thickBot="1" x14ac:dyDescent="0.35">
      <c r="A31" s="374" t="s">
        <v>92</v>
      </c>
      <c r="B31" s="502"/>
      <c r="C31" s="503"/>
      <c r="D31" s="504"/>
      <c r="F31" s="442" t="s">
        <v>297</v>
      </c>
      <c r="G31" s="443">
        <f>SUM(B31,B36,B41,B46)</f>
        <v>0</v>
      </c>
    </row>
    <row r="32" spans="1:7" x14ac:dyDescent="0.3">
      <c r="A32" s="375" t="s">
        <v>91</v>
      </c>
      <c r="B32" s="490">
        <v>23.93</v>
      </c>
      <c r="C32" s="491"/>
      <c r="D32" s="492"/>
      <c r="F32" s="365"/>
      <c r="G32" s="367"/>
    </row>
    <row r="33" spans="1:7" ht="15" thickBot="1" x14ac:dyDescent="0.35">
      <c r="A33" s="376" t="s">
        <v>257</v>
      </c>
      <c r="B33" s="505">
        <f>B31*B32</f>
        <v>0</v>
      </c>
      <c r="C33" s="506"/>
      <c r="D33" s="507"/>
      <c r="F33" s="365"/>
      <c r="G33" s="367"/>
    </row>
    <row r="34" spans="1:7" ht="15" thickBot="1" x14ac:dyDescent="0.35">
      <c r="A34" s="429"/>
      <c r="B34" s="423"/>
      <c r="C34" s="423"/>
      <c r="D34" s="423"/>
      <c r="F34" s="365"/>
      <c r="G34" s="367"/>
    </row>
    <row r="35" spans="1:7" ht="15" thickBot="1" x14ac:dyDescent="0.35">
      <c r="A35" s="374" t="s">
        <v>90</v>
      </c>
      <c r="B35" s="499" t="s">
        <v>294</v>
      </c>
      <c r="C35" s="500"/>
      <c r="D35" s="501"/>
      <c r="F35" s="365"/>
      <c r="G35" s="367"/>
    </row>
    <row r="36" spans="1:7" ht="15" thickBot="1" x14ac:dyDescent="0.35">
      <c r="A36" s="374" t="s">
        <v>92</v>
      </c>
      <c r="B36" s="502"/>
      <c r="C36" s="503"/>
      <c r="D36" s="504"/>
      <c r="F36" s="365"/>
      <c r="G36" s="367"/>
    </row>
    <row r="37" spans="1:7" x14ac:dyDescent="0.3">
      <c r="A37" s="375" t="s">
        <v>91</v>
      </c>
      <c r="B37" s="490">
        <v>24.19</v>
      </c>
      <c r="C37" s="491"/>
      <c r="D37" s="492"/>
      <c r="F37" s="365"/>
      <c r="G37" s="367"/>
    </row>
    <row r="38" spans="1:7" ht="15" thickBot="1" x14ac:dyDescent="0.35">
      <c r="A38" s="376" t="s">
        <v>257</v>
      </c>
      <c r="B38" s="505">
        <f>B36*B37</f>
        <v>0</v>
      </c>
      <c r="C38" s="506"/>
      <c r="D38" s="507"/>
      <c r="F38" s="365"/>
      <c r="G38" s="367"/>
    </row>
    <row r="39" spans="1:7" ht="15" thickBot="1" x14ac:dyDescent="0.35">
      <c r="A39" s="429"/>
      <c r="B39" s="423"/>
      <c r="C39" s="423"/>
      <c r="D39" s="423"/>
      <c r="F39" s="365"/>
      <c r="G39" s="367"/>
    </row>
    <row r="40" spans="1:7" ht="15" thickBot="1" x14ac:dyDescent="0.35">
      <c r="A40" s="374" t="s">
        <v>90</v>
      </c>
      <c r="B40" s="499" t="s">
        <v>256</v>
      </c>
      <c r="C40" s="500"/>
      <c r="D40" s="501"/>
      <c r="F40" s="365"/>
      <c r="G40" s="367"/>
    </row>
    <row r="41" spans="1:7" ht="15" thickBot="1" x14ac:dyDescent="0.35">
      <c r="A41" s="374" t="s">
        <v>92</v>
      </c>
      <c r="B41" s="502"/>
      <c r="C41" s="503"/>
      <c r="D41" s="504"/>
      <c r="F41" s="365"/>
      <c r="G41" s="367"/>
    </row>
    <row r="42" spans="1:7" x14ac:dyDescent="0.3">
      <c r="A42" s="375" t="s">
        <v>91</v>
      </c>
      <c r="B42" s="490">
        <v>30.06</v>
      </c>
      <c r="C42" s="491"/>
      <c r="D42" s="492"/>
      <c r="F42" s="365"/>
      <c r="G42" s="367"/>
    </row>
    <row r="43" spans="1:7" ht="15" thickBot="1" x14ac:dyDescent="0.35">
      <c r="A43" s="376" t="s">
        <v>257</v>
      </c>
      <c r="B43" s="505">
        <f>B41*B42</f>
        <v>0</v>
      </c>
      <c r="C43" s="506"/>
      <c r="D43" s="507"/>
      <c r="F43" s="365"/>
      <c r="G43" s="367"/>
    </row>
    <row r="44" spans="1:7" ht="15" thickBot="1" x14ac:dyDescent="0.35">
      <c r="A44" s="429"/>
      <c r="B44" s="423"/>
      <c r="C44" s="423"/>
      <c r="D44" s="423"/>
      <c r="F44" s="365"/>
      <c r="G44" s="367"/>
    </row>
    <row r="45" spans="1:7" ht="15" thickBot="1" x14ac:dyDescent="0.35">
      <c r="A45" s="374" t="s">
        <v>90</v>
      </c>
      <c r="B45" s="499" t="s">
        <v>295</v>
      </c>
      <c r="C45" s="500"/>
      <c r="D45" s="501"/>
      <c r="F45" s="365"/>
      <c r="G45" s="367"/>
    </row>
    <row r="46" spans="1:7" ht="15" thickBot="1" x14ac:dyDescent="0.35">
      <c r="A46" s="374" t="s">
        <v>92</v>
      </c>
      <c r="B46" s="502"/>
      <c r="C46" s="503"/>
      <c r="D46" s="504"/>
      <c r="F46" s="365"/>
      <c r="G46" s="367"/>
    </row>
    <row r="47" spans="1:7" x14ac:dyDescent="0.3">
      <c r="A47" s="375" t="s">
        <v>91</v>
      </c>
      <c r="B47" s="490">
        <v>35.92</v>
      </c>
      <c r="C47" s="491"/>
      <c r="D47" s="492"/>
      <c r="F47" s="365"/>
      <c r="G47" s="367"/>
    </row>
    <row r="48" spans="1:7" ht="15" thickBot="1" x14ac:dyDescent="0.35">
      <c r="A48" s="376" t="s">
        <v>257</v>
      </c>
      <c r="B48" s="505">
        <f>B46*B47</f>
        <v>0</v>
      </c>
      <c r="C48" s="506"/>
      <c r="D48" s="507"/>
      <c r="F48" s="365"/>
      <c r="G48" s="367"/>
    </row>
    <row r="49" spans="1:7" ht="15" thickBot="1" x14ac:dyDescent="0.35">
      <c r="A49" s="429"/>
      <c r="B49" s="423"/>
      <c r="C49" s="423"/>
      <c r="D49" s="423"/>
      <c r="F49" s="365"/>
      <c r="G49" s="367"/>
    </row>
    <row r="50" spans="1:7" ht="15" thickBot="1" x14ac:dyDescent="0.35">
      <c r="A50" s="371" t="s">
        <v>90</v>
      </c>
      <c r="B50" s="496" t="s">
        <v>65</v>
      </c>
      <c r="C50" s="497"/>
      <c r="D50" s="498"/>
      <c r="F50" s="366"/>
      <c r="G50" s="368"/>
    </row>
    <row r="51" spans="1:7" ht="15" thickBot="1" x14ac:dyDescent="0.35">
      <c r="A51" s="372" t="s">
        <v>258</v>
      </c>
      <c r="B51" s="493"/>
      <c r="C51" s="494"/>
      <c r="D51" s="495"/>
    </row>
    <row r="52" spans="1:7" x14ac:dyDescent="0.3">
      <c r="A52" s="372" t="s">
        <v>91</v>
      </c>
      <c r="B52" s="490">
        <v>289.76</v>
      </c>
      <c r="C52" s="491"/>
      <c r="D52" s="492"/>
    </row>
    <row r="53" spans="1:7" ht="15" thickBot="1" x14ac:dyDescent="0.35">
      <c r="A53" s="373" t="s">
        <v>259</v>
      </c>
      <c r="B53" s="527">
        <f>B51*B52</f>
        <v>0</v>
      </c>
      <c r="C53" s="528"/>
      <c r="D53" s="529"/>
    </row>
    <row r="54" spans="1:7" ht="15" thickBot="1" x14ac:dyDescent="0.35">
      <c r="A54" s="370"/>
      <c r="B54" s="370"/>
      <c r="C54" s="370"/>
      <c r="D54" s="370"/>
    </row>
    <row r="55" spans="1:7" ht="15" thickBot="1" x14ac:dyDescent="0.35">
      <c r="A55" s="371" t="s">
        <v>90</v>
      </c>
      <c r="B55" s="508" t="s">
        <v>254</v>
      </c>
      <c r="C55" s="509"/>
      <c r="D55" s="510"/>
    </row>
    <row r="56" spans="1:7" ht="15" thickBot="1" x14ac:dyDescent="0.35">
      <c r="A56" s="372" t="s">
        <v>260</v>
      </c>
      <c r="B56" s="493"/>
      <c r="C56" s="494"/>
      <c r="D56" s="495"/>
    </row>
    <row r="57" spans="1:7" x14ac:dyDescent="0.3">
      <c r="A57" s="372" t="s">
        <v>91</v>
      </c>
      <c r="B57" s="490">
        <v>246.49</v>
      </c>
      <c r="C57" s="491"/>
      <c r="D57" s="492"/>
    </row>
    <row r="58" spans="1:7" ht="15" thickBot="1" x14ac:dyDescent="0.35">
      <c r="A58" s="373" t="s">
        <v>261</v>
      </c>
      <c r="B58" s="527">
        <f>B56*B57</f>
        <v>0</v>
      </c>
      <c r="C58" s="528"/>
      <c r="D58" s="529"/>
    </row>
    <row r="59" spans="1:7" ht="15" thickBot="1" x14ac:dyDescent="0.35">
      <c r="A59" s="370"/>
      <c r="B59" s="370"/>
      <c r="C59" s="370"/>
      <c r="D59" s="370"/>
    </row>
    <row r="60" spans="1:7" ht="15" thickBot="1" x14ac:dyDescent="0.35">
      <c r="A60" s="371" t="s">
        <v>90</v>
      </c>
      <c r="B60" s="508" t="s">
        <v>93</v>
      </c>
      <c r="C60" s="509"/>
      <c r="D60" s="510"/>
    </row>
    <row r="61" spans="1:7" ht="15" thickBot="1" x14ac:dyDescent="0.35">
      <c r="A61" s="372" t="s">
        <v>262</v>
      </c>
      <c r="B61" s="493"/>
      <c r="C61" s="494"/>
      <c r="D61" s="495"/>
    </row>
    <row r="62" spans="1:7" x14ac:dyDescent="0.3">
      <c r="A62" s="372" t="s">
        <v>263</v>
      </c>
      <c r="B62" s="530">
        <f>B61/Weeks</f>
        <v>0</v>
      </c>
      <c r="C62" s="530"/>
      <c r="D62" s="530"/>
    </row>
    <row r="63" spans="1:7" x14ac:dyDescent="0.3">
      <c r="A63" s="372" t="s">
        <v>91</v>
      </c>
      <c r="B63" s="511">
        <v>32.299999999999997</v>
      </c>
      <c r="C63" s="512"/>
      <c r="D63" s="513"/>
    </row>
    <row r="64" spans="1:7" ht="15" thickBot="1" x14ac:dyDescent="0.35">
      <c r="A64" s="373" t="s">
        <v>94</v>
      </c>
      <c r="B64" s="527">
        <f>B61*B63</f>
        <v>0</v>
      </c>
      <c r="C64" s="528"/>
      <c r="D64" s="529"/>
    </row>
    <row r="65" spans="1:4" ht="15" thickBot="1" x14ac:dyDescent="0.35">
      <c r="A65" s="370"/>
      <c r="B65" s="370"/>
      <c r="C65" s="370"/>
      <c r="D65" s="370"/>
    </row>
    <row r="66" spans="1:4" ht="15" thickBot="1" x14ac:dyDescent="0.35">
      <c r="A66" s="371" t="s">
        <v>90</v>
      </c>
      <c r="B66" s="508" t="s">
        <v>95</v>
      </c>
      <c r="C66" s="509"/>
      <c r="D66" s="510"/>
    </row>
    <row r="67" spans="1:4" ht="15" thickBot="1" x14ac:dyDescent="0.35">
      <c r="A67" s="372" t="s">
        <v>264</v>
      </c>
      <c r="B67" s="493"/>
      <c r="C67" s="494"/>
      <c r="D67" s="495"/>
    </row>
    <row r="68" spans="1:4" x14ac:dyDescent="0.3">
      <c r="A68" s="372" t="s">
        <v>265</v>
      </c>
      <c r="B68" s="531">
        <f>B67/Weeks</f>
        <v>0</v>
      </c>
      <c r="C68" s="532"/>
      <c r="D68" s="533"/>
    </row>
    <row r="69" spans="1:4" x14ac:dyDescent="0.3">
      <c r="A69" s="372" t="s">
        <v>91</v>
      </c>
      <c r="B69" s="511">
        <v>32.299999999999997</v>
      </c>
      <c r="C69" s="512"/>
      <c r="D69" s="513"/>
    </row>
    <row r="70" spans="1:4" ht="15" thickBot="1" x14ac:dyDescent="0.35">
      <c r="A70" s="373" t="s">
        <v>286</v>
      </c>
      <c r="B70" s="527">
        <f>B67*B69</f>
        <v>0</v>
      </c>
      <c r="C70" s="528"/>
      <c r="D70" s="529"/>
    </row>
    <row r="71" spans="1:4" ht="15" thickBot="1" x14ac:dyDescent="0.35"/>
    <row r="72" spans="1:4" ht="15" thickBot="1" x14ac:dyDescent="0.35">
      <c r="A72" s="371" t="s">
        <v>90</v>
      </c>
      <c r="B72" s="508" t="s">
        <v>285</v>
      </c>
      <c r="C72" s="509"/>
      <c r="D72" s="510"/>
    </row>
    <row r="73" spans="1:4" ht="15" thickBot="1" x14ac:dyDescent="0.35">
      <c r="A73" s="372" t="s">
        <v>288</v>
      </c>
      <c r="B73" s="493"/>
      <c r="C73" s="494"/>
      <c r="D73" s="495"/>
    </row>
    <row r="74" spans="1:4" x14ac:dyDescent="0.3">
      <c r="A74" s="372" t="s">
        <v>91</v>
      </c>
      <c r="B74" s="511">
        <v>16.48</v>
      </c>
      <c r="C74" s="512"/>
      <c r="D74" s="513"/>
    </row>
    <row r="75" spans="1:4" ht="15" thickBot="1" x14ac:dyDescent="0.35">
      <c r="A75" s="373" t="s">
        <v>287</v>
      </c>
      <c r="B75" s="527">
        <f>B73*B74</f>
        <v>0</v>
      </c>
      <c r="C75" s="528"/>
      <c r="D75" s="529"/>
    </row>
  </sheetData>
  <sheetProtection algorithmName="SHA-512" hashValue="ONX2hntFWnsUjXMqLAy0GW5s0uAwjC9MjQvFaR1N1rqsioLkSLags8PFrz8frdq8yaZn48JJpAgSXkHn9Ao+WQ==" saltValue="qcn1jeLmjVywcZ7hzcCoSw==" spinCount="100000" sheet="1" objects="1" scenarios="1"/>
  <mergeCells count="52">
    <mergeCell ref="B24:D24"/>
    <mergeCell ref="B25:D25"/>
    <mergeCell ref="B26:D26"/>
    <mergeCell ref="B27:D27"/>
    <mergeCell ref="B28:D28"/>
    <mergeCell ref="B75:D75"/>
    <mergeCell ref="B55:D55"/>
    <mergeCell ref="B60:D60"/>
    <mergeCell ref="B61:D61"/>
    <mergeCell ref="B58:D58"/>
    <mergeCell ref="B56:D56"/>
    <mergeCell ref="B57:D57"/>
    <mergeCell ref="B67:D67"/>
    <mergeCell ref="B69:D69"/>
    <mergeCell ref="B70:D70"/>
    <mergeCell ref="B62:D62"/>
    <mergeCell ref="B68:D68"/>
    <mergeCell ref="B63:D63"/>
    <mergeCell ref="B72:D72"/>
    <mergeCell ref="B73:D73"/>
    <mergeCell ref="B64:D64"/>
    <mergeCell ref="B66:D66"/>
    <mergeCell ref="B74:D74"/>
    <mergeCell ref="A2:D2"/>
    <mergeCell ref="B18:D18"/>
    <mergeCell ref="B21:D21"/>
    <mergeCell ref="B22:D22"/>
    <mergeCell ref="C6:D6"/>
    <mergeCell ref="A3:D3"/>
    <mergeCell ref="C5:D5"/>
    <mergeCell ref="B20:D20"/>
    <mergeCell ref="B19:D19"/>
    <mergeCell ref="B33:D33"/>
    <mergeCell ref="B30:D30"/>
    <mergeCell ref="B31:D31"/>
    <mergeCell ref="B32:D32"/>
    <mergeCell ref="B53:D53"/>
    <mergeCell ref="B52:D52"/>
    <mergeCell ref="B51:D51"/>
    <mergeCell ref="B50:D50"/>
    <mergeCell ref="B35:D35"/>
    <mergeCell ref="B36:D36"/>
    <mergeCell ref="B37:D37"/>
    <mergeCell ref="B38:D38"/>
    <mergeCell ref="B40:D40"/>
    <mergeCell ref="B41:D41"/>
    <mergeCell ref="B42:D42"/>
    <mergeCell ref="B43:D43"/>
    <mergeCell ref="B45:D45"/>
    <mergeCell ref="B46:D46"/>
    <mergeCell ref="B47:D47"/>
    <mergeCell ref="B48:D48"/>
  </mergeCells>
  <dataValidations count="4">
    <dataValidation allowBlank="1" showInputMessage="1" showErrorMessage="1" promptTitle="Authorized Intervener Hours" prompt="Enter the number of hours of Intervener the Consumer is authorized.  If the Consumer is not authorized to receive Intervener, leave this blank." sqref="B31:D31" xr:uid="{00000000-0002-0000-0300-000000000000}"/>
    <dataValidation allowBlank="1" showInputMessage="1" showErrorMessage="1" promptTitle="Authorized Intervener I Hours" prompt="Enter the number of hours of Intervener I the Consumer is authorized.  If the Consumer is not authorized to receive Intervener, leave this blank." sqref="B36:D36" xr:uid="{00000000-0002-0000-0300-000001000000}"/>
    <dataValidation allowBlank="1" showInputMessage="1" showErrorMessage="1" promptTitle="Authorized Intervener II Hours" prompt="Enter the number of hours of Intervener II the Consumer is authorized.  If the Consumer is not authorized to receive Intervener, leave this blank." sqref="B41:D41" xr:uid="{00000000-0002-0000-0300-000002000000}"/>
    <dataValidation allowBlank="1" showInputMessage="1" showErrorMessage="1" promptTitle="Authorized Intervener III Hours" prompt="Enter the number of hours of Intervener III the Consumer is authorized.  If the Consumer is not authorized to receive Intervener, leave this blank." sqref="B46:D46" xr:uid="{00000000-0002-0000-0300-000003000000}"/>
  </dataValidations>
  <pageMargins left="0.7" right="0.7" top="0.75" bottom="0.75" header="0.3" footer="0.3"/>
  <pageSetup fitToHeight="0" orientation="portrait" r:id="rId1"/>
  <headerFooter>
    <oddHeader>&amp;LTexas Health and Human Services Commission&amp;RDBMD Budget Workbook
January 22, 2020</oddHeader>
    <oddFooter>&amp;R
&amp;D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65"/>
  <sheetViews>
    <sheetView zoomScaleNormal="100" zoomScalePageLayoutView="90" workbookViewId="0">
      <selection activeCell="P36" sqref="P36"/>
    </sheetView>
  </sheetViews>
  <sheetFormatPr defaultRowHeight="14.4" x14ac:dyDescent="0.3"/>
  <cols>
    <col min="1" max="1" width="4.44140625" customWidth="1"/>
    <col min="2" max="2" width="4.21875" customWidth="1"/>
    <col min="3" max="3" width="46.77734375" customWidth="1"/>
    <col min="4" max="4" width="21.5546875" bestFit="1" customWidth="1"/>
    <col min="5" max="5" width="16.44140625" customWidth="1"/>
    <col min="6" max="7" width="4.44140625" customWidth="1"/>
    <col min="8" max="8" width="20.77734375" customWidth="1"/>
    <col min="9" max="9" width="4.44140625" customWidth="1"/>
    <col min="10" max="10" width="25" hidden="1" customWidth="1"/>
    <col min="11" max="11" width="15.21875" hidden="1" customWidth="1"/>
  </cols>
  <sheetData>
    <row r="1" spans="1:11" x14ac:dyDescent="0.3">
      <c r="A1" s="239"/>
      <c r="B1" s="239"/>
      <c r="C1" s="239"/>
      <c r="D1" s="239"/>
      <c r="E1" s="239"/>
      <c r="F1" s="239"/>
      <c r="G1" s="239"/>
      <c r="H1" s="239"/>
      <c r="I1" s="239"/>
      <c r="J1" s="242"/>
      <c r="K1" s="239"/>
    </row>
    <row r="2" spans="1:11" ht="37.5" customHeight="1" x14ac:dyDescent="0.4">
      <c r="A2" s="239"/>
      <c r="B2" s="477" t="s">
        <v>266</v>
      </c>
      <c r="C2" s="477"/>
      <c r="D2" s="477"/>
      <c r="E2" s="477"/>
      <c r="F2" s="477"/>
      <c r="G2" s="477"/>
      <c r="H2" s="477"/>
      <c r="I2" s="241"/>
      <c r="J2" s="241"/>
      <c r="K2" s="239"/>
    </row>
    <row r="3" spans="1:11" ht="15.6" x14ac:dyDescent="0.3">
      <c r="A3" s="239"/>
      <c r="B3" s="478" t="s">
        <v>179</v>
      </c>
      <c r="C3" s="478"/>
      <c r="D3" s="478"/>
      <c r="E3" s="478"/>
      <c r="F3" s="478"/>
      <c r="G3" s="478"/>
      <c r="H3" s="478"/>
      <c r="I3" s="243"/>
      <c r="J3" s="243"/>
      <c r="K3" s="239"/>
    </row>
    <row r="4" spans="1:11" x14ac:dyDescent="0.3">
      <c r="A4" s="239"/>
      <c r="B4" s="239"/>
      <c r="C4" s="243"/>
      <c r="D4" s="243"/>
      <c r="E4" s="243"/>
      <c r="F4" s="243"/>
      <c r="G4" s="243"/>
      <c r="H4" s="243"/>
      <c r="I4" s="243"/>
      <c r="J4" s="243"/>
      <c r="K4" s="239"/>
    </row>
    <row r="5" spans="1:11" ht="15" thickBot="1" x14ac:dyDescent="0.35">
      <c r="A5" s="239"/>
      <c r="B5" s="479">
        <f>Consumer_Name</f>
        <v>0</v>
      </c>
      <c r="C5" s="479"/>
      <c r="D5" s="243"/>
      <c r="E5" s="243"/>
      <c r="F5" s="479">
        <f>Medicaid_Number</f>
        <v>0</v>
      </c>
      <c r="G5" s="479"/>
      <c r="H5" s="479"/>
      <c r="I5" s="247"/>
      <c r="J5" s="239"/>
      <c r="K5" s="239"/>
    </row>
    <row r="6" spans="1:11" x14ac:dyDescent="0.3">
      <c r="A6" s="239"/>
      <c r="B6" s="239"/>
      <c r="C6" s="275" t="s">
        <v>83</v>
      </c>
      <c r="D6" s="275"/>
      <c r="E6" s="275"/>
      <c r="F6" s="509" t="s">
        <v>84</v>
      </c>
      <c r="G6" s="509"/>
      <c r="H6" s="509"/>
      <c r="I6" s="248"/>
      <c r="J6" s="275"/>
      <c r="K6" s="239"/>
    </row>
    <row r="7" spans="1:11" x14ac:dyDescent="0.3">
      <c r="A7" s="275"/>
      <c r="B7" s="275"/>
      <c r="C7" s="275"/>
      <c r="D7" s="275"/>
      <c r="E7" s="275"/>
      <c r="F7" s="248"/>
      <c r="G7" s="248"/>
      <c r="H7" s="248"/>
      <c r="I7" s="248"/>
      <c r="J7" s="275"/>
      <c r="K7" s="239"/>
    </row>
    <row r="8" spans="1:11" ht="15" thickBot="1" x14ac:dyDescent="0.35">
      <c r="A8" s="239"/>
      <c r="B8" s="239"/>
      <c r="C8" s="245" t="s">
        <v>85</v>
      </c>
      <c r="D8" s="276">
        <f>From</f>
        <v>0</v>
      </c>
      <c r="E8" s="246"/>
      <c r="F8" s="275" t="s">
        <v>86</v>
      </c>
      <c r="G8" s="563">
        <f>To</f>
        <v>0</v>
      </c>
      <c r="H8" s="563"/>
      <c r="I8" s="248"/>
      <c r="J8" s="275"/>
      <c r="K8" s="239"/>
    </row>
    <row r="9" spans="1:11" ht="15" thickBot="1" x14ac:dyDescent="0.35">
      <c r="A9" s="245"/>
      <c r="B9" s="246"/>
      <c r="C9" s="275"/>
      <c r="D9" s="246"/>
      <c r="E9" s="246"/>
      <c r="F9" s="243"/>
      <c r="G9" s="243"/>
      <c r="H9" s="243"/>
      <c r="I9" s="243"/>
      <c r="J9" s="243"/>
      <c r="K9" s="239"/>
    </row>
    <row r="10" spans="1:11" ht="18" thickBot="1" x14ac:dyDescent="0.35">
      <c r="A10" s="239"/>
      <c r="B10" s="564" t="s">
        <v>180</v>
      </c>
      <c r="C10" s="565"/>
      <c r="D10" s="565"/>
      <c r="E10" s="565"/>
      <c r="F10" s="565"/>
      <c r="G10" s="566"/>
      <c r="H10" s="261">
        <f>Total_Budget</f>
        <v>0</v>
      </c>
      <c r="I10" s="249"/>
      <c r="J10" s="239"/>
      <c r="K10" s="239"/>
    </row>
    <row r="11" spans="1:11" ht="18.75" customHeight="1" thickBot="1" x14ac:dyDescent="0.35">
      <c r="A11" s="239"/>
      <c r="B11" s="564" t="s">
        <v>217</v>
      </c>
      <c r="C11" s="567"/>
      <c r="D11" s="567"/>
      <c r="E11" s="567"/>
      <c r="F11" s="567"/>
      <c r="G11" s="568"/>
      <c r="H11" s="261">
        <f>CFCBudget</f>
        <v>0</v>
      </c>
      <c r="I11" s="249"/>
      <c r="J11" s="239"/>
      <c r="K11" s="239"/>
    </row>
    <row r="12" spans="1:11" ht="18" thickBot="1" x14ac:dyDescent="0.35">
      <c r="A12" s="239"/>
      <c r="B12" s="564" t="s">
        <v>212</v>
      </c>
      <c r="C12" s="567"/>
      <c r="D12" s="567"/>
      <c r="E12" s="567"/>
      <c r="F12" s="567"/>
      <c r="G12" s="568"/>
      <c r="H12" s="261">
        <f>NONCFCBudget</f>
        <v>0</v>
      </c>
      <c r="I12" s="249"/>
      <c r="J12" s="239"/>
      <c r="K12" s="239"/>
    </row>
    <row r="13" spans="1:11" ht="16.2" thickBot="1" x14ac:dyDescent="0.35">
      <c r="A13" s="239"/>
      <c r="B13" s="255"/>
      <c r="C13" s="255"/>
      <c r="D13" s="255"/>
      <c r="E13" s="255"/>
      <c r="F13" s="255"/>
      <c r="G13" s="255"/>
      <c r="H13" s="256"/>
      <c r="I13" s="249"/>
      <c r="J13" s="239"/>
      <c r="K13" s="239"/>
    </row>
    <row r="14" spans="1:11" ht="24" customHeight="1" x14ac:dyDescent="0.3">
      <c r="A14" s="239"/>
      <c r="B14" s="569" t="s">
        <v>203</v>
      </c>
      <c r="C14" s="570"/>
      <c r="D14" s="570"/>
      <c r="E14" s="570"/>
      <c r="F14" s="570"/>
      <c r="G14" s="571"/>
      <c r="H14" s="575">
        <f>K14*0.1</f>
        <v>0</v>
      </c>
      <c r="I14" s="249"/>
      <c r="J14" s="242" t="s">
        <v>181</v>
      </c>
      <c r="K14" s="254">
        <f>H10</f>
        <v>0</v>
      </c>
    </row>
    <row r="15" spans="1:11" ht="27.75" customHeight="1" thickBot="1" x14ac:dyDescent="0.35">
      <c r="A15" s="239"/>
      <c r="B15" s="572"/>
      <c r="C15" s="573"/>
      <c r="D15" s="573"/>
      <c r="E15" s="573"/>
      <c r="F15" s="573"/>
      <c r="G15" s="574"/>
      <c r="H15" s="576"/>
      <c r="I15" s="249"/>
      <c r="J15" s="242"/>
      <c r="K15" s="254"/>
    </row>
    <row r="16" spans="1:11" ht="41.25" customHeight="1" thickBot="1" x14ac:dyDescent="0.35">
      <c r="A16" s="239"/>
      <c r="B16" s="569" t="s">
        <v>218</v>
      </c>
      <c r="C16" s="570"/>
      <c r="D16" s="570"/>
      <c r="E16" s="570"/>
      <c r="F16" s="570"/>
      <c r="G16" s="571"/>
      <c r="H16" s="284">
        <f>CFCBudget*0.1</f>
        <v>0</v>
      </c>
      <c r="I16" s="249"/>
      <c r="J16" s="242"/>
      <c r="K16" s="254"/>
    </row>
    <row r="17" spans="1:13" ht="40.5" customHeight="1" thickBot="1" x14ac:dyDescent="0.35">
      <c r="A17" s="239"/>
      <c r="B17" s="621" t="s">
        <v>215</v>
      </c>
      <c r="C17" s="622"/>
      <c r="D17" s="622"/>
      <c r="E17" s="622"/>
      <c r="F17" s="622"/>
      <c r="G17" s="623"/>
      <c r="H17" s="285">
        <f>NONCFCBudget*0.1</f>
        <v>0</v>
      </c>
      <c r="I17" s="249"/>
      <c r="J17" s="242"/>
      <c r="K17" s="254"/>
    </row>
    <row r="18" spans="1:13" ht="15" thickBot="1" x14ac:dyDescent="0.35">
      <c r="A18" s="239"/>
      <c r="B18" s="277"/>
      <c r="C18" s="280"/>
      <c r="D18" s="280"/>
      <c r="E18" s="280"/>
      <c r="F18" s="280"/>
      <c r="G18" s="280"/>
      <c r="H18" s="257"/>
      <c r="I18" s="249"/>
      <c r="J18" s="239" t="s">
        <v>223</v>
      </c>
      <c r="K18" s="239">
        <f>CFCBudget</f>
        <v>0</v>
      </c>
    </row>
    <row r="19" spans="1:13" ht="16.2" thickBot="1" x14ac:dyDescent="0.35">
      <c r="A19" s="239"/>
      <c r="B19" s="577" t="s">
        <v>182</v>
      </c>
      <c r="C19" s="578"/>
      <c r="D19" s="578"/>
      <c r="E19" s="578"/>
      <c r="F19" s="578"/>
      <c r="G19" s="578"/>
      <c r="H19" s="579"/>
      <c r="I19" s="250"/>
      <c r="J19" s="239" t="s">
        <v>224</v>
      </c>
      <c r="K19" s="239">
        <f>NONCFCBudget</f>
        <v>0</v>
      </c>
    </row>
    <row r="20" spans="1:13" x14ac:dyDescent="0.3">
      <c r="A20" s="18"/>
      <c r="B20" s="580" t="s">
        <v>204</v>
      </c>
      <c r="C20" s="581"/>
      <c r="D20" s="581"/>
      <c r="E20" s="581"/>
      <c r="F20" s="581"/>
      <c r="G20" s="581"/>
      <c r="H20" s="356"/>
      <c r="I20" s="280"/>
      <c r="J20" s="239"/>
      <c r="K20" s="239"/>
    </row>
    <row r="21" spans="1:13" x14ac:dyDescent="0.3">
      <c r="A21" s="18"/>
      <c r="B21" s="322"/>
      <c r="C21" s="323"/>
      <c r="D21" s="323"/>
      <c r="E21" s="561" t="s">
        <v>238</v>
      </c>
      <c r="F21" s="561"/>
      <c r="G21" s="561"/>
      <c r="H21" s="356">
        <f>IF(H16&lt;600,H16,600)</f>
        <v>0</v>
      </c>
      <c r="I21" s="320"/>
      <c r="J21" s="239"/>
      <c r="K21" s="239"/>
    </row>
    <row r="22" spans="1:13" x14ac:dyDescent="0.3">
      <c r="A22" s="18"/>
      <c r="B22" s="322"/>
      <c r="C22" s="323"/>
      <c r="D22" s="323"/>
      <c r="E22" s="562" t="s">
        <v>239</v>
      </c>
      <c r="F22" s="562"/>
      <c r="G22" s="562"/>
      <c r="H22" s="356">
        <f>IF(H17&lt;600,H17,600)</f>
        <v>0</v>
      </c>
      <c r="I22" s="320"/>
    </row>
    <row r="23" spans="1:13" ht="15" thickBot="1" x14ac:dyDescent="0.35">
      <c r="A23" s="239"/>
      <c r="B23" s="582"/>
      <c r="C23" s="583"/>
      <c r="D23" s="278" t="s">
        <v>219</v>
      </c>
      <c r="E23" s="279" t="s">
        <v>214</v>
      </c>
      <c r="F23" s="584" t="s">
        <v>183</v>
      </c>
      <c r="G23" s="585"/>
      <c r="H23" s="586"/>
      <c r="I23" s="280"/>
    </row>
    <row r="24" spans="1:13" x14ac:dyDescent="0.3">
      <c r="B24" s="556" t="s">
        <v>184</v>
      </c>
      <c r="C24" s="557"/>
      <c r="D24" s="286"/>
      <c r="E24" s="287"/>
      <c r="F24" s="558"/>
      <c r="G24" s="559"/>
      <c r="H24" s="560"/>
      <c r="I24" s="280"/>
      <c r="L24" s="239"/>
      <c r="M24" s="239"/>
    </row>
    <row r="25" spans="1:13" x14ac:dyDescent="0.3">
      <c r="B25" s="556" t="s">
        <v>185</v>
      </c>
      <c r="C25" s="557"/>
      <c r="D25" s="288"/>
      <c r="E25" s="289"/>
      <c r="F25" s="551"/>
      <c r="G25" s="552"/>
      <c r="H25" s="553"/>
      <c r="I25" s="280"/>
      <c r="J25" s="253"/>
      <c r="K25" s="239"/>
      <c r="L25" s="239"/>
      <c r="M25" s="239"/>
    </row>
    <row r="26" spans="1:13" x14ac:dyDescent="0.3">
      <c r="B26" s="556" t="s">
        <v>186</v>
      </c>
      <c r="C26" s="557"/>
      <c r="D26" s="288"/>
      <c r="E26" s="289"/>
      <c r="F26" s="551"/>
      <c r="G26" s="552"/>
      <c r="H26" s="553"/>
      <c r="I26" s="280"/>
      <c r="J26" s="258"/>
      <c r="K26" s="239"/>
      <c r="L26" s="239"/>
      <c r="M26" s="239"/>
    </row>
    <row r="27" spans="1:13" ht="15" thickBot="1" x14ac:dyDescent="0.35">
      <c r="B27" s="549" t="s">
        <v>210</v>
      </c>
      <c r="C27" s="550"/>
      <c r="D27" s="295" t="s">
        <v>213</v>
      </c>
      <c r="E27" s="289"/>
      <c r="F27" s="551"/>
      <c r="G27" s="552"/>
      <c r="H27" s="553"/>
      <c r="I27" s="280"/>
      <c r="J27" s="239"/>
      <c r="K27" s="239"/>
      <c r="L27" s="239"/>
      <c r="M27" s="239"/>
    </row>
    <row r="28" spans="1:13" x14ac:dyDescent="0.3">
      <c r="B28" s="554" t="s">
        <v>187</v>
      </c>
      <c r="C28" s="555"/>
      <c r="D28" s="290"/>
      <c r="E28" s="291"/>
      <c r="F28" s="551"/>
      <c r="G28" s="552"/>
      <c r="H28" s="553"/>
      <c r="I28" s="280"/>
      <c r="J28" s="239"/>
      <c r="K28" s="239"/>
      <c r="L28" s="239"/>
      <c r="M28" s="239"/>
    </row>
    <row r="29" spans="1:13" ht="15" thickBot="1" x14ac:dyDescent="0.35">
      <c r="B29" s="599" t="s">
        <v>187</v>
      </c>
      <c r="C29" s="600"/>
      <c r="D29" s="292"/>
      <c r="E29" s="293"/>
      <c r="F29" s="601"/>
      <c r="G29" s="602"/>
      <c r="H29" s="603"/>
      <c r="I29" s="280"/>
      <c r="J29" s="239"/>
      <c r="K29" s="239"/>
      <c r="L29" s="239"/>
      <c r="M29" s="239"/>
    </row>
    <row r="30" spans="1:13" s="315" customFormat="1" ht="15" thickBot="1" x14ac:dyDescent="0.35">
      <c r="B30" s="615" t="s">
        <v>221</v>
      </c>
      <c r="C30" s="615"/>
      <c r="D30" s="615"/>
      <c r="E30" s="615"/>
      <c r="F30" s="615"/>
      <c r="G30" s="615"/>
      <c r="H30" s="615"/>
      <c r="I30" s="159"/>
      <c r="J30" s="18"/>
      <c r="K30" s="18"/>
      <c r="L30" s="18"/>
      <c r="M30" s="18"/>
    </row>
    <row r="31" spans="1:13" ht="31.5" customHeight="1" thickBot="1" x14ac:dyDescent="0.35">
      <c r="B31" s="604" t="s">
        <v>220</v>
      </c>
      <c r="C31" s="605"/>
      <c r="D31" s="605"/>
      <c r="E31" s="605"/>
      <c r="F31" s="605"/>
      <c r="G31" s="605"/>
      <c r="H31" s="316">
        <f>SUM(D24:D29)</f>
        <v>0</v>
      </c>
      <c r="I31" s="280"/>
      <c r="J31" s="334" t="s">
        <v>226</v>
      </c>
      <c r="K31" s="335">
        <f>H16-H31</f>
        <v>0</v>
      </c>
      <c r="L31" s="239"/>
      <c r="M31" s="239"/>
    </row>
    <row r="32" spans="1:13" ht="33.75" customHeight="1" thickBot="1" x14ac:dyDescent="0.35">
      <c r="B32" s="604" t="s">
        <v>211</v>
      </c>
      <c r="C32" s="605"/>
      <c r="D32" s="605"/>
      <c r="E32" s="605"/>
      <c r="F32" s="605"/>
      <c r="G32" s="605"/>
      <c r="H32" s="317">
        <f>SUM(E24:E29)</f>
        <v>0</v>
      </c>
      <c r="I32" s="280"/>
      <c r="J32" s="336" t="s">
        <v>227</v>
      </c>
      <c r="K32" s="337">
        <f>H17-H32</f>
        <v>0</v>
      </c>
      <c r="L32" s="239"/>
      <c r="M32" s="239"/>
    </row>
    <row r="33" spans="1:13" ht="33" customHeight="1" thickBot="1" x14ac:dyDescent="0.35">
      <c r="B33" s="604" t="s">
        <v>188</v>
      </c>
      <c r="C33" s="605"/>
      <c r="D33" s="605"/>
      <c r="E33" s="605"/>
      <c r="F33" s="605"/>
      <c r="G33" s="605"/>
      <c r="H33" s="294">
        <f>SUM(H31:H32)</f>
        <v>0</v>
      </c>
      <c r="I33" s="249"/>
      <c r="J33" s="338" t="s">
        <v>222</v>
      </c>
      <c r="K33" s="339">
        <f>IF(NONCFCBudget=0, K31,K32)</f>
        <v>0</v>
      </c>
      <c r="L33" s="239"/>
      <c r="M33" s="239"/>
    </row>
    <row r="34" spans="1:13" ht="16.2" thickBot="1" x14ac:dyDescent="0.35">
      <c r="B34" s="262"/>
      <c r="C34" s="255"/>
      <c r="D34" s="255"/>
      <c r="E34" s="255"/>
      <c r="F34" s="255"/>
      <c r="G34" s="255"/>
      <c r="H34" s="263"/>
      <c r="I34" s="249"/>
      <c r="J34" s="239"/>
      <c r="K34" s="239"/>
      <c r="L34" s="239"/>
      <c r="M34" s="239"/>
    </row>
    <row r="35" spans="1:13" ht="16.2" thickBot="1" x14ac:dyDescent="0.35">
      <c r="B35" s="606" t="s">
        <v>189</v>
      </c>
      <c r="C35" s="607"/>
      <c r="D35" s="607"/>
      <c r="E35" s="607"/>
      <c r="F35" s="607"/>
      <c r="G35" s="607"/>
      <c r="H35" s="608"/>
      <c r="I35" s="249"/>
      <c r="J35" s="239"/>
      <c r="K35" s="239"/>
      <c r="L35" s="239"/>
      <c r="M35" s="239"/>
    </row>
    <row r="36" spans="1:13" ht="16.2" thickBot="1" x14ac:dyDescent="0.35">
      <c r="A36" s="315"/>
      <c r="B36" s="306"/>
      <c r="C36" s="305"/>
      <c r="D36" s="305"/>
      <c r="E36" s="578"/>
      <c r="F36" s="578"/>
      <c r="G36" s="578"/>
      <c r="H36" s="307"/>
      <c r="I36" s="249"/>
      <c r="J36" s="239"/>
      <c r="K36" s="239"/>
      <c r="L36" s="239"/>
      <c r="M36" s="239"/>
    </row>
    <row r="37" spans="1:13" ht="15.6" x14ac:dyDescent="0.3">
      <c r="A37" s="315"/>
      <c r="B37" s="296" t="s">
        <v>190</v>
      </c>
      <c r="C37" s="318"/>
      <c r="D37" s="318"/>
      <c r="E37" s="609"/>
      <c r="F37" s="610"/>
      <c r="G37" s="611"/>
      <c r="H37" s="308">
        <f>K33</f>
        <v>0</v>
      </c>
      <c r="I37" s="259"/>
      <c r="J37" s="240" t="s">
        <v>191</v>
      </c>
      <c r="K37" s="264">
        <v>16.82</v>
      </c>
      <c r="L37" s="239"/>
      <c r="M37" s="239"/>
    </row>
    <row r="38" spans="1:13" ht="16.2" thickBot="1" x14ac:dyDescent="0.35">
      <c r="A38" s="315"/>
      <c r="B38" s="297" t="s">
        <v>192</v>
      </c>
      <c r="C38" s="298"/>
      <c r="D38" s="298"/>
      <c r="E38" s="596"/>
      <c r="F38" s="597"/>
      <c r="G38" s="598"/>
      <c r="H38" s="309">
        <f>H37/K37</f>
        <v>0</v>
      </c>
      <c r="I38" s="259"/>
      <c r="J38" s="239"/>
      <c r="K38" s="312"/>
      <c r="L38" s="313"/>
      <c r="M38" s="239"/>
    </row>
    <row r="39" spans="1:13" ht="16.2" thickBot="1" x14ac:dyDescent="0.35">
      <c r="A39" s="315"/>
      <c r="B39" s="299" t="s">
        <v>193</v>
      </c>
      <c r="C39" s="300"/>
      <c r="D39" s="300"/>
      <c r="E39" s="593"/>
      <c r="F39" s="594"/>
      <c r="G39" s="595"/>
      <c r="H39" s="319"/>
      <c r="I39" s="259"/>
      <c r="J39" s="242"/>
      <c r="K39" s="254"/>
      <c r="L39" s="239"/>
      <c r="M39" s="239"/>
    </row>
    <row r="40" spans="1:13" ht="15" thickBot="1" x14ac:dyDescent="0.35">
      <c r="A40" s="315"/>
      <c r="B40" s="301" t="s">
        <v>194</v>
      </c>
      <c r="C40" s="302"/>
      <c r="D40" s="302"/>
      <c r="E40" s="590"/>
      <c r="F40" s="591"/>
      <c r="G40" s="592"/>
      <c r="H40" s="310">
        <f>IF(K40&gt;H37,H37,K40)</f>
        <v>0</v>
      </c>
      <c r="I40" s="259"/>
      <c r="J40" s="312" t="s">
        <v>228</v>
      </c>
      <c r="K40" s="314">
        <f>H39*K37</f>
        <v>0</v>
      </c>
      <c r="L40" s="239"/>
      <c r="M40" s="239"/>
    </row>
    <row r="41" spans="1:13" ht="15" thickBot="1" x14ac:dyDescent="0.35">
      <c r="A41" s="315"/>
      <c r="B41" s="303" t="s">
        <v>195</v>
      </c>
      <c r="C41" s="304"/>
      <c r="D41" s="304"/>
      <c r="E41" s="624"/>
      <c r="F41" s="624"/>
      <c r="G41" s="624"/>
      <c r="H41" s="311">
        <f>IF((K40-H37)&gt;0,(K40-H37),0)</f>
        <v>0</v>
      </c>
      <c r="I41" s="259"/>
      <c r="J41" s="281"/>
      <c r="K41" s="281"/>
      <c r="L41" s="281"/>
      <c r="M41" s="281"/>
    </row>
    <row r="42" spans="1:13" ht="15" thickBot="1" x14ac:dyDescent="0.35">
      <c r="A42" s="315"/>
      <c r="B42" s="303" t="s">
        <v>196</v>
      </c>
      <c r="C42" s="304"/>
      <c r="D42" s="304"/>
      <c r="E42" s="624"/>
      <c r="F42" s="624"/>
      <c r="G42" s="624"/>
      <c r="H42" s="311">
        <f>SUM(H40:H41)</f>
        <v>0</v>
      </c>
      <c r="I42" s="259"/>
      <c r="J42" s="281"/>
      <c r="K42" s="281"/>
      <c r="L42" s="281"/>
      <c r="M42" s="281"/>
    </row>
    <row r="43" spans="1:13" ht="15" thickBot="1" x14ac:dyDescent="0.35">
      <c r="A43" s="315"/>
      <c r="B43" s="612" t="s">
        <v>197</v>
      </c>
      <c r="C43" s="613"/>
      <c r="D43" s="613"/>
      <c r="E43" s="613"/>
      <c r="F43" s="613"/>
      <c r="G43" s="614"/>
      <c r="H43" s="326">
        <f>SUM(H42,H33)</f>
        <v>0</v>
      </c>
      <c r="I43" s="265"/>
      <c r="J43" s="324" t="s">
        <v>225</v>
      </c>
      <c r="K43" s="325">
        <f>SUM(H21:H22)</f>
        <v>0</v>
      </c>
      <c r="L43" s="281"/>
      <c r="M43" s="281"/>
    </row>
    <row r="44" spans="1:13" ht="15" thickBot="1" x14ac:dyDescent="0.35">
      <c r="A44" s="315"/>
      <c r="B44" s="377"/>
      <c r="C44" s="377"/>
      <c r="D44" s="377"/>
      <c r="E44" s="377"/>
      <c r="F44" s="377"/>
      <c r="G44" s="377"/>
      <c r="H44" s="378"/>
      <c r="I44" s="265"/>
      <c r="J44" s="324"/>
      <c r="K44" s="325"/>
      <c r="L44" s="281"/>
      <c r="M44" s="281"/>
    </row>
    <row r="45" spans="1:13" ht="18" thickBot="1" x14ac:dyDescent="0.35">
      <c r="A45" s="315"/>
      <c r="B45" s="540" t="s">
        <v>267</v>
      </c>
      <c r="C45" s="541"/>
      <c r="D45" s="541"/>
      <c r="E45" s="541"/>
      <c r="F45" s="541"/>
      <c r="G45" s="541"/>
      <c r="H45" s="542"/>
      <c r="I45" s="265"/>
      <c r="J45" s="324"/>
      <c r="K45" s="325"/>
      <c r="L45" s="281"/>
      <c r="M45" s="281"/>
    </row>
    <row r="46" spans="1:13" ht="16.2" thickBot="1" x14ac:dyDescent="0.35">
      <c r="A46" s="315"/>
      <c r="B46" s="296" t="s">
        <v>268</v>
      </c>
      <c r="C46" s="379"/>
      <c r="D46" s="456"/>
      <c r="E46" s="457"/>
      <c r="F46" s="457"/>
      <c r="G46" s="457"/>
      <c r="H46" s="458"/>
      <c r="I46" s="265"/>
      <c r="J46" s="324"/>
      <c r="K46" s="325"/>
      <c r="L46" s="281"/>
      <c r="M46" s="281"/>
    </row>
    <row r="47" spans="1:13" ht="16.2" thickBot="1" x14ac:dyDescent="0.35">
      <c r="A47" s="315"/>
      <c r="B47" s="534" t="s">
        <v>269</v>
      </c>
      <c r="C47" s="535"/>
      <c r="D47" s="539"/>
      <c r="E47" s="539"/>
      <c r="F47" s="539"/>
      <c r="G47" s="543"/>
      <c r="H47" s="544"/>
      <c r="I47" s="265"/>
      <c r="J47" s="324"/>
      <c r="K47" s="325"/>
      <c r="L47" s="281"/>
      <c r="M47" s="281"/>
    </row>
    <row r="48" spans="1:13" ht="16.2" thickBot="1" x14ac:dyDescent="0.35">
      <c r="A48" s="315"/>
      <c r="B48" s="534" t="s">
        <v>270</v>
      </c>
      <c r="C48" s="535"/>
      <c r="D48" s="535"/>
      <c r="E48" s="535"/>
      <c r="F48" s="535"/>
      <c r="G48" s="545"/>
      <c r="H48" s="546"/>
      <c r="I48" s="265"/>
      <c r="J48" s="324"/>
      <c r="K48" s="325"/>
      <c r="L48" s="281"/>
      <c r="M48" s="281"/>
    </row>
    <row r="49" spans="1:17" ht="16.2" thickBot="1" x14ac:dyDescent="0.35">
      <c r="A49" s="315"/>
      <c r="B49" s="536" t="s">
        <v>271</v>
      </c>
      <c r="C49" s="537"/>
      <c r="D49" s="537"/>
      <c r="E49" s="537"/>
      <c r="F49" s="538"/>
      <c r="G49" s="547">
        <f>G47*G48</f>
        <v>0</v>
      </c>
      <c r="H49" s="548"/>
      <c r="I49" s="265"/>
      <c r="J49" s="324"/>
      <c r="K49" s="325"/>
      <c r="L49" s="281"/>
      <c r="M49" s="281"/>
    </row>
    <row r="50" spans="1:17" ht="16.2" thickBot="1" x14ac:dyDescent="0.35">
      <c r="A50" s="315"/>
      <c r="B50" s="255"/>
      <c r="C50" s="255"/>
      <c r="D50" s="255"/>
      <c r="E50" s="255"/>
      <c r="F50" s="255"/>
      <c r="G50" s="255"/>
      <c r="H50" s="256"/>
      <c r="I50" s="249"/>
    </row>
    <row r="51" spans="1:17" ht="18" thickBot="1" x14ac:dyDescent="0.35">
      <c r="A51" s="315"/>
      <c r="B51" s="587" t="s">
        <v>126</v>
      </c>
      <c r="C51" s="588"/>
      <c r="D51" s="588"/>
      <c r="E51" s="588"/>
      <c r="F51" s="588"/>
      <c r="G51" s="588"/>
      <c r="H51" s="589"/>
      <c r="I51" s="251"/>
    </row>
    <row r="52" spans="1:17" x14ac:dyDescent="0.3">
      <c r="A52" s="315"/>
      <c r="B52" s="627" t="s">
        <v>198</v>
      </c>
      <c r="C52" s="628"/>
      <c r="D52" s="628"/>
      <c r="E52" s="628"/>
      <c r="F52" s="628"/>
      <c r="G52" s="628"/>
      <c r="H52" s="327">
        <f>H10-H43</f>
        <v>0</v>
      </c>
      <c r="I52" s="251"/>
    </row>
    <row r="53" spans="1:17" ht="15" thickBot="1" x14ac:dyDescent="0.35">
      <c r="A53" s="315"/>
      <c r="B53" s="582"/>
      <c r="C53" s="629"/>
      <c r="D53" s="278" t="s">
        <v>219</v>
      </c>
      <c r="E53" s="279" t="s">
        <v>214</v>
      </c>
      <c r="F53" s="616" t="s">
        <v>183</v>
      </c>
      <c r="G53" s="617"/>
      <c r="H53" s="618"/>
      <c r="I53" s="280"/>
    </row>
    <row r="54" spans="1:17" x14ac:dyDescent="0.3">
      <c r="A54" s="315"/>
      <c r="B54" s="632" t="s">
        <v>199</v>
      </c>
      <c r="C54" s="633"/>
      <c r="D54" s="286"/>
      <c r="E54" s="287"/>
      <c r="F54" s="558"/>
      <c r="G54" s="559"/>
      <c r="H54" s="560"/>
      <c r="I54" s="280"/>
    </row>
    <row r="55" spans="1:17" ht="15" thickBot="1" x14ac:dyDescent="0.35">
      <c r="A55" s="315"/>
      <c r="B55" s="630" t="s">
        <v>200</v>
      </c>
      <c r="C55" s="631"/>
      <c r="D55" s="288"/>
      <c r="E55" s="289"/>
      <c r="F55" s="551"/>
      <c r="G55" s="552"/>
      <c r="H55" s="553"/>
      <c r="I55" s="280"/>
    </row>
    <row r="56" spans="1:17" x14ac:dyDescent="0.3">
      <c r="A56" s="315"/>
      <c r="B56" s="643" t="s">
        <v>187</v>
      </c>
      <c r="C56" s="644"/>
      <c r="D56" s="290"/>
      <c r="E56" s="289"/>
      <c r="F56" s="551"/>
      <c r="G56" s="552"/>
      <c r="H56" s="553"/>
      <c r="I56" s="280"/>
    </row>
    <row r="57" spans="1:17" ht="15" thickBot="1" x14ac:dyDescent="0.35">
      <c r="A57" s="315"/>
      <c r="B57" s="641" t="s">
        <v>187</v>
      </c>
      <c r="C57" s="642"/>
      <c r="D57" s="328"/>
      <c r="E57" s="328"/>
      <c r="F57" s="601"/>
      <c r="G57" s="602"/>
      <c r="H57" s="625"/>
      <c r="I57" s="280"/>
    </row>
    <row r="58" spans="1:17" ht="33.75" customHeight="1" x14ac:dyDescent="0.3">
      <c r="A58" s="315"/>
      <c r="B58" s="645" t="s">
        <v>232</v>
      </c>
      <c r="C58" s="646"/>
      <c r="D58" s="646"/>
      <c r="E58" s="646"/>
      <c r="F58" s="646"/>
      <c r="G58" s="647"/>
      <c r="H58" s="341">
        <f>SUM(D54:D57)</f>
        <v>0</v>
      </c>
      <c r="I58" s="249"/>
      <c r="J58" s="640"/>
      <c r="K58" s="640"/>
      <c r="L58" s="640"/>
      <c r="M58" s="640"/>
    </row>
    <row r="59" spans="1:17" ht="33.75" customHeight="1" x14ac:dyDescent="0.3">
      <c r="A59" s="315"/>
      <c r="B59" s="634" t="s">
        <v>233</v>
      </c>
      <c r="C59" s="635"/>
      <c r="D59" s="635"/>
      <c r="E59" s="635"/>
      <c r="F59" s="635"/>
      <c r="G59" s="636"/>
      <c r="H59" s="332">
        <f>SUM(E54:E57)</f>
        <v>0</v>
      </c>
      <c r="I59" s="249"/>
      <c r="J59" s="340"/>
      <c r="K59" s="340"/>
      <c r="L59" s="340"/>
      <c r="M59" s="340"/>
    </row>
    <row r="60" spans="1:17" ht="33.75" customHeight="1" thickBot="1" x14ac:dyDescent="0.35">
      <c r="A60" s="315"/>
      <c r="B60" s="637" t="s">
        <v>234</v>
      </c>
      <c r="C60" s="638"/>
      <c r="D60" s="638"/>
      <c r="E60" s="638"/>
      <c r="F60" s="638"/>
      <c r="G60" s="639"/>
      <c r="H60" s="333">
        <f>SUM(H58:H59)</f>
        <v>0</v>
      </c>
      <c r="I60" s="249"/>
      <c r="J60" s="340"/>
      <c r="K60" s="340"/>
      <c r="L60" s="340"/>
      <c r="M60" s="340"/>
    </row>
    <row r="61" spans="1:17" ht="16.2" thickBot="1" x14ac:dyDescent="0.35">
      <c r="A61" s="315"/>
      <c r="B61" s="255"/>
      <c r="C61" s="255"/>
      <c r="D61" s="255"/>
      <c r="E61" s="255"/>
      <c r="F61" s="255"/>
      <c r="G61" s="255"/>
      <c r="H61" s="282"/>
      <c r="I61" s="249"/>
    </row>
    <row r="62" spans="1:17" ht="18" thickBot="1" x14ac:dyDescent="0.35">
      <c r="A62" s="315"/>
      <c r="B62" s="626" t="s">
        <v>201</v>
      </c>
      <c r="C62" s="626"/>
      <c r="D62" s="626"/>
      <c r="E62" s="626"/>
      <c r="F62" s="626"/>
      <c r="G62" s="626"/>
      <c r="H62" s="283">
        <f>H60+H43+G49</f>
        <v>0</v>
      </c>
      <c r="I62" s="249"/>
    </row>
    <row r="63" spans="1:17" ht="15" thickBot="1" x14ac:dyDescent="0.35">
      <c r="A63" s="315"/>
      <c r="B63" s="239"/>
      <c r="C63" s="239"/>
      <c r="D63" s="239"/>
      <c r="E63" s="239"/>
      <c r="F63" s="239"/>
      <c r="G63" s="239"/>
      <c r="H63" s="239"/>
      <c r="I63" s="252"/>
      <c r="J63" s="330" t="s">
        <v>230</v>
      </c>
      <c r="K63" s="357">
        <f>CFCBudget-H31-IF(NONCFCBudget=0,K40,0)-H58</f>
        <v>0</v>
      </c>
      <c r="L63" s="329"/>
      <c r="N63" s="329"/>
      <c r="O63" s="329"/>
      <c r="P63" s="329"/>
      <c r="Q63" s="329"/>
    </row>
    <row r="64" spans="1:17" ht="21" thickBot="1" x14ac:dyDescent="0.4">
      <c r="A64" s="315"/>
      <c r="B64" s="619" t="s">
        <v>202</v>
      </c>
      <c r="C64" s="620"/>
      <c r="D64" s="620"/>
      <c r="E64" s="620"/>
      <c r="F64" s="620"/>
      <c r="G64" s="620"/>
      <c r="H64" s="266">
        <f>H10-H62</f>
        <v>0</v>
      </c>
      <c r="I64" s="239"/>
      <c r="J64" s="331" t="s">
        <v>231</v>
      </c>
      <c r="K64" s="358">
        <f>NONCFCBudget-H32-IF(NONCFCBudget=0,0,K40)-G49-H59</f>
        <v>0</v>
      </c>
      <c r="L64" s="329"/>
      <c r="M64" s="329"/>
      <c r="N64" s="329"/>
      <c r="O64" s="329"/>
      <c r="P64" s="329"/>
      <c r="Q64" s="329"/>
    </row>
    <row r="65" spans="1:11" x14ac:dyDescent="0.3">
      <c r="A65" s="315"/>
      <c r="K65" s="359">
        <f>SUM(K63:K64)</f>
        <v>0</v>
      </c>
    </row>
  </sheetData>
  <sheetProtection algorithmName="SHA-512" hashValue="xKgsVzOb43lS6gZY7wGntcKrb+nhha7cyPTTfgtFG7REhMygOC5vXsVveGDa4hQbVLDPvhBKVgfnBwy+2Xw2xg==" saltValue="uUszPKSBAoYWp//rnbzoLw==" spinCount="100000" sheet="1" objects="1" scenarios="1"/>
  <mergeCells count="70">
    <mergeCell ref="B55:C55"/>
    <mergeCell ref="B54:C54"/>
    <mergeCell ref="B59:G59"/>
    <mergeCell ref="B60:G60"/>
    <mergeCell ref="J58:M58"/>
    <mergeCell ref="B57:C57"/>
    <mergeCell ref="B56:C56"/>
    <mergeCell ref="B58:G58"/>
    <mergeCell ref="F53:H53"/>
    <mergeCell ref="F54:H54"/>
    <mergeCell ref="F55:H55"/>
    <mergeCell ref="B64:G64"/>
    <mergeCell ref="B12:G12"/>
    <mergeCell ref="B16:G16"/>
    <mergeCell ref="B17:G17"/>
    <mergeCell ref="B31:G31"/>
    <mergeCell ref="B32:G32"/>
    <mergeCell ref="E42:G42"/>
    <mergeCell ref="E41:G41"/>
    <mergeCell ref="F56:H56"/>
    <mergeCell ref="F57:H57"/>
    <mergeCell ref="B62:G62"/>
    <mergeCell ref="B52:G52"/>
    <mergeCell ref="B53:C53"/>
    <mergeCell ref="B20:G20"/>
    <mergeCell ref="B23:C23"/>
    <mergeCell ref="F6:H6"/>
    <mergeCell ref="F23:H23"/>
    <mergeCell ref="B51:H51"/>
    <mergeCell ref="E40:G40"/>
    <mergeCell ref="E39:G39"/>
    <mergeCell ref="E38:G38"/>
    <mergeCell ref="B29:C29"/>
    <mergeCell ref="F29:H29"/>
    <mergeCell ref="B33:G33"/>
    <mergeCell ref="B35:H35"/>
    <mergeCell ref="E37:G37"/>
    <mergeCell ref="E36:G36"/>
    <mergeCell ref="B43:G43"/>
    <mergeCell ref="B30:H30"/>
    <mergeCell ref="E21:G21"/>
    <mergeCell ref="E22:G22"/>
    <mergeCell ref="B26:C26"/>
    <mergeCell ref="F26:H26"/>
    <mergeCell ref="B2:H2"/>
    <mergeCell ref="B3:H3"/>
    <mergeCell ref="B5:C5"/>
    <mergeCell ref="F5:H5"/>
    <mergeCell ref="B25:C25"/>
    <mergeCell ref="F25:H25"/>
    <mergeCell ref="G8:H8"/>
    <mergeCell ref="B10:G10"/>
    <mergeCell ref="B11:G11"/>
    <mergeCell ref="B14:G15"/>
    <mergeCell ref="H14:H15"/>
    <mergeCell ref="B19:H19"/>
    <mergeCell ref="B27:C27"/>
    <mergeCell ref="F27:H27"/>
    <mergeCell ref="B28:C28"/>
    <mergeCell ref="F28:H28"/>
    <mergeCell ref="B24:C24"/>
    <mergeCell ref="F24:H24"/>
    <mergeCell ref="B48:F48"/>
    <mergeCell ref="B49:F49"/>
    <mergeCell ref="B47:F47"/>
    <mergeCell ref="B45:H45"/>
    <mergeCell ref="D46:H46"/>
    <mergeCell ref="G47:H47"/>
    <mergeCell ref="G48:H48"/>
    <mergeCell ref="G49:H49"/>
  </mergeCells>
  <dataValidations disablePrompts="1" count="1">
    <dataValidation type="custom" allowBlank="1" showInputMessage="1" errorTitle="Exceed ESS Costs" error="You have exceeded the maximum amount allowed for Employer Support Services. Please verify your entries." sqref="H43:H44" xr:uid="{00000000-0002-0000-0400-000000000000}">
      <formula1>IF(H43&lt;=K43,H43,IF(H43&gt;K43,FALSE))</formula1>
    </dataValidation>
  </dataValidations>
  <pageMargins left="0.7" right="0.7" top="0.75" bottom="0.75" header="0.3" footer="0.3"/>
  <pageSetup scale="62" fitToHeight="0" orientation="portrait" r:id="rId1"/>
  <headerFooter>
    <oddHeader>&amp;LTexas Health and Human Services Commission&amp;RDBMD Budget Workbook
January 22, 2020</oddHeader>
    <oddFooter>&amp;R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55"/>
  <sheetViews>
    <sheetView topLeftCell="A64" zoomScale="84" zoomScaleNormal="84" zoomScalePageLayoutView="75" workbookViewId="0">
      <selection activeCell="N13" sqref="N1:Q1048576"/>
    </sheetView>
  </sheetViews>
  <sheetFormatPr defaultRowHeight="14.4" x14ac:dyDescent="0.3"/>
  <cols>
    <col min="2" max="2" width="2.77734375" customWidth="1"/>
    <col min="3" max="3" width="17.21875" customWidth="1"/>
    <col min="4" max="4" width="10.5546875" customWidth="1"/>
    <col min="5" max="5" width="11" customWidth="1"/>
    <col min="7" max="7" width="10" bestFit="1" customWidth="1"/>
    <col min="10" max="10" width="12.77734375" customWidth="1"/>
    <col min="11" max="11" width="13.5546875" customWidth="1"/>
    <col min="12" max="12" width="12.5546875" bestFit="1" customWidth="1"/>
    <col min="13" max="13" width="4.77734375" customWidth="1"/>
    <col min="14" max="16" width="9.21875" hidden="1" customWidth="1"/>
    <col min="17" max="17" width="10.77734375" hidden="1" customWidth="1"/>
  </cols>
  <sheetData>
    <row r="1" spans="1:18" x14ac:dyDescent="0.3">
      <c r="A1" s="231"/>
      <c r="B1" s="239"/>
      <c r="C1" s="239"/>
      <c r="D1" s="239"/>
      <c r="E1" s="239"/>
      <c r="F1" s="239"/>
      <c r="G1" s="239"/>
      <c r="H1" s="239"/>
      <c r="I1" s="239"/>
      <c r="J1" s="239"/>
      <c r="K1" s="239"/>
      <c r="L1" s="239"/>
      <c r="M1" s="239"/>
      <c r="N1" s="239"/>
      <c r="O1" s="239"/>
      <c r="P1" s="240" t="s">
        <v>136</v>
      </c>
      <c r="Q1" s="239"/>
      <c r="R1" s="239"/>
    </row>
    <row r="2" spans="1:18" ht="38.25" customHeight="1" x14ac:dyDescent="0.3">
      <c r="A2" s="239"/>
      <c r="B2" s="477" t="s">
        <v>266</v>
      </c>
      <c r="C2" s="477"/>
      <c r="D2" s="477"/>
      <c r="E2" s="477"/>
      <c r="F2" s="477"/>
      <c r="G2" s="477"/>
      <c r="H2" s="477"/>
      <c r="I2" s="477"/>
      <c r="J2" s="477"/>
      <c r="K2" s="477"/>
      <c r="L2" s="477"/>
      <c r="M2" s="201"/>
      <c r="N2" s="253"/>
      <c r="O2" s="235"/>
      <c r="P2" s="240" t="s">
        <v>88</v>
      </c>
      <c r="Q2" s="235"/>
      <c r="R2" s="235"/>
    </row>
    <row r="3" spans="1:18" ht="15.6" x14ac:dyDescent="0.3">
      <c r="A3" s="239"/>
      <c r="B3" s="478" t="s">
        <v>208</v>
      </c>
      <c r="C3" s="478"/>
      <c r="D3" s="478"/>
      <c r="E3" s="478"/>
      <c r="F3" s="478"/>
      <c r="G3" s="478"/>
      <c r="H3" s="478"/>
      <c r="I3" s="478"/>
      <c r="J3" s="478"/>
      <c r="K3" s="478"/>
      <c r="L3" s="478"/>
      <c r="M3" s="243"/>
      <c r="N3" s="239"/>
      <c r="O3" s="239"/>
      <c r="P3" s="240" t="s">
        <v>137</v>
      </c>
      <c r="Q3" s="239"/>
      <c r="R3" s="239"/>
    </row>
    <row r="4" spans="1:18" x14ac:dyDescent="0.3">
      <c r="A4" s="239"/>
      <c r="B4" s="239"/>
      <c r="C4" s="243"/>
      <c r="D4" s="243"/>
      <c r="E4" s="243"/>
      <c r="F4" s="243"/>
      <c r="G4" s="243"/>
      <c r="H4" s="243"/>
      <c r="I4" s="243"/>
      <c r="J4" s="243"/>
      <c r="K4" s="243"/>
      <c r="L4" s="243"/>
      <c r="M4" s="243"/>
      <c r="N4" s="239"/>
      <c r="O4" s="239"/>
      <c r="P4" s="240" t="s">
        <v>138</v>
      </c>
      <c r="Q4" s="239"/>
      <c r="R4" s="239"/>
    </row>
    <row r="5" spans="1:18" ht="15" thickBot="1" x14ac:dyDescent="0.35">
      <c r="A5" s="239"/>
      <c r="B5" s="239"/>
      <c r="C5" s="479">
        <f>Consumer_Name</f>
        <v>0</v>
      </c>
      <c r="D5" s="479"/>
      <c r="E5" s="479"/>
      <c r="F5" s="479"/>
      <c r="G5" s="243"/>
      <c r="H5" s="243"/>
      <c r="I5" s="239"/>
      <c r="J5" s="239"/>
      <c r="K5" s="163">
        <f>Medicaid_Number</f>
        <v>0</v>
      </c>
      <c r="L5" s="247"/>
      <c r="M5" s="247"/>
      <c r="N5" s="239"/>
      <c r="O5" s="239"/>
      <c r="P5" s="239"/>
      <c r="Q5" s="239"/>
      <c r="R5" s="239"/>
    </row>
    <row r="6" spans="1:18" x14ac:dyDescent="0.3">
      <c r="A6" s="239"/>
      <c r="B6" s="239"/>
      <c r="C6" s="480" t="s">
        <v>83</v>
      </c>
      <c r="D6" s="480"/>
      <c r="E6" s="480"/>
      <c r="F6" s="480"/>
      <c r="G6" s="244"/>
      <c r="H6" s="244"/>
      <c r="I6" s="239"/>
      <c r="J6" s="239"/>
      <c r="K6" s="267" t="s">
        <v>84</v>
      </c>
      <c r="L6" s="248"/>
      <c r="M6" s="248"/>
      <c r="N6" s="239"/>
      <c r="O6" s="239"/>
      <c r="P6" s="239"/>
      <c r="Q6" s="239"/>
      <c r="R6" s="239"/>
    </row>
    <row r="7" spans="1:18" x14ac:dyDescent="0.3">
      <c r="A7" s="239"/>
      <c r="B7" s="239"/>
      <c r="C7" s="244"/>
      <c r="D7" s="244"/>
      <c r="E7" s="244"/>
      <c r="F7" s="244"/>
      <c r="G7" s="244"/>
      <c r="H7" s="244"/>
      <c r="I7" s="244"/>
      <c r="J7" s="244"/>
      <c r="K7" s="248"/>
      <c r="L7" s="248"/>
      <c r="M7" s="248"/>
      <c r="N7" s="239"/>
      <c r="O7" s="239"/>
      <c r="P7" s="239"/>
      <c r="Q7" s="239"/>
      <c r="R7" s="239"/>
    </row>
    <row r="8" spans="1:18" ht="15" thickBot="1" x14ac:dyDescent="0.35">
      <c r="A8" s="239"/>
      <c r="B8" s="239"/>
      <c r="C8" s="239"/>
      <c r="D8" s="239"/>
      <c r="E8" s="239"/>
      <c r="F8" s="245" t="s">
        <v>85</v>
      </c>
      <c r="G8" s="563">
        <f>From</f>
        <v>0</v>
      </c>
      <c r="H8" s="563"/>
      <c r="I8" s="203" t="s">
        <v>86</v>
      </c>
      <c r="J8" s="563">
        <f>To</f>
        <v>0</v>
      </c>
      <c r="K8" s="563"/>
      <c r="L8" s="239"/>
      <c r="M8" s="239"/>
      <c r="N8" s="239"/>
      <c r="O8" s="239"/>
      <c r="P8" s="239"/>
      <c r="Q8" s="239"/>
      <c r="R8" s="239"/>
    </row>
    <row r="9" spans="1:18" ht="15" thickBot="1" x14ac:dyDescent="0.35">
      <c r="A9" s="239"/>
      <c r="B9" s="239"/>
      <c r="C9" s="245"/>
      <c r="D9" s="245"/>
      <c r="E9" s="245"/>
      <c r="F9" s="244"/>
      <c r="G9" s="244"/>
      <c r="H9" s="244"/>
      <c r="I9" s="246"/>
      <c r="J9" s="246"/>
      <c r="K9" s="243"/>
      <c r="L9" s="243"/>
      <c r="M9" s="243"/>
      <c r="N9" s="239"/>
      <c r="O9" s="239"/>
      <c r="P9" s="160"/>
      <c r="Q9" s="160"/>
      <c r="R9" s="239"/>
    </row>
    <row r="10" spans="1:18" ht="18" thickBot="1" x14ac:dyDescent="0.35">
      <c r="A10" s="239"/>
      <c r="B10" s="678" t="s">
        <v>139</v>
      </c>
      <c r="C10" s="679"/>
      <c r="D10" s="679"/>
      <c r="E10" s="679"/>
      <c r="F10" s="679"/>
      <c r="G10" s="679"/>
      <c r="H10" s="679"/>
      <c r="I10" s="679"/>
      <c r="J10" s="679"/>
      <c r="K10" s="679"/>
      <c r="L10" s="680"/>
      <c r="M10" s="186"/>
      <c r="N10" s="239"/>
      <c r="O10" s="681" t="s">
        <v>140</v>
      </c>
      <c r="P10" s="681"/>
      <c r="Q10" s="174">
        <v>7000</v>
      </c>
      <c r="R10" s="239"/>
    </row>
    <row r="11" spans="1:18" x14ac:dyDescent="0.3">
      <c r="A11" s="239"/>
      <c r="B11" s="682" t="s">
        <v>229</v>
      </c>
      <c r="C11" s="683"/>
      <c r="D11" s="683"/>
      <c r="E11" s="683"/>
      <c r="F11" s="683"/>
      <c r="G11" s="185">
        <f>'ESS, OHR, &amp; Non-Taxable'!K63</f>
        <v>0</v>
      </c>
      <c r="H11" s="684" t="s">
        <v>216</v>
      </c>
      <c r="I11" s="685"/>
      <c r="J11" s="685"/>
      <c r="K11" s="685"/>
      <c r="L11" s="688">
        <f>G11-G12</f>
        <v>0</v>
      </c>
      <c r="M11" s="249"/>
      <c r="N11" s="239"/>
      <c r="O11" s="681" t="s">
        <v>143</v>
      </c>
      <c r="P11" s="681"/>
      <c r="Q11" s="174">
        <v>9000</v>
      </c>
      <c r="R11" s="239"/>
    </row>
    <row r="12" spans="1:18" ht="16.2" thickBot="1" x14ac:dyDescent="0.35">
      <c r="A12" s="239"/>
      <c r="B12" s="690" t="s">
        <v>144</v>
      </c>
      <c r="C12" s="691"/>
      <c r="D12" s="691"/>
      <c r="E12" s="691"/>
      <c r="F12" s="691"/>
      <c r="G12" s="181">
        <f>SUM(N22,N56,N39,N73,N90,N107,N124,N141)</f>
        <v>0</v>
      </c>
      <c r="H12" s="686"/>
      <c r="I12" s="687"/>
      <c r="J12" s="687"/>
      <c r="K12" s="687"/>
      <c r="L12" s="689"/>
      <c r="M12" s="187"/>
      <c r="N12" s="239"/>
      <c r="O12" s="160"/>
      <c r="P12" s="239"/>
      <c r="Q12" s="239"/>
      <c r="R12" s="239"/>
    </row>
    <row r="13" spans="1:18" ht="15" thickBot="1" x14ac:dyDescent="0.35">
      <c r="A13" s="239"/>
      <c r="B13" s="239"/>
      <c r="C13" s="239"/>
      <c r="D13" s="239"/>
      <c r="E13" s="239"/>
      <c r="F13" s="239"/>
      <c r="G13" s="239"/>
      <c r="H13" s="239"/>
      <c r="I13" s="239"/>
      <c r="J13" s="239"/>
      <c r="K13" s="239"/>
      <c r="L13" s="239"/>
      <c r="M13" s="239"/>
      <c r="N13" s="239"/>
      <c r="O13" s="160"/>
      <c r="P13" s="161" t="s">
        <v>145</v>
      </c>
      <c r="Q13" s="175">
        <v>6.0000000000000001E-3</v>
      </c>
      <c r="R13" s="239"/>
    </row>
    <row r="14" spans="1:18" ht="18" thickBot="1" x14ac:dyDescent="0.35">
      <c r="A14" s="239"/>
      <c r="B14" s="678" t="s">
        <v>146</v>
      </c>
      <c r="C14" s="679"/>
      <c r="D14" s="679"/>
      <c r="E14" s="679"/>
      <c r="F14" s="679"/>
      <c r="G14" s="679"/>
      <c r="H14" s="679"/>
      <c r="I14" s="679"/>
      <c r="J14" s="679"/>
      <c r="K14" s="679"/>
      <c r="L14" s="680"/>
      <c r="M14" s="186"/>
      <c r="N14" s="239"/>
      <c r="O14" s="160"/>
      <c r="P14" s="161" t="s">
        <v>147</v>
      </c>
      <c r="Q14" s="176">
        <v>6.2E-2</v>
      </c>
      <c r="R14" s="239"/>
    </row>
    <row r="15" spans="1:18" ht="18" thickBot="1" x14ac:dyDescent="0.35">
      <c r="A15" s="239"/>
      <c r="B15" s="272"/>
      <c r="C15" s="273"/>
      <c r="D15" s="273"/>
      <c r="E15" s="273"/>
      <c r="F15" s="273"/>
      <c r="G15" s="273"/>
      <c r="H15" s="273"/>
      <c r="I15" s="273"/>
      <c r="J15" s="273"/>
      <c r="K15" s="273"/>
      <c r="L15" s="274"/>
      <c r="M15" s="186"/>
      <c r="N15" s="239"/>
      <c r="O15" s="160"/>
      <c r="P15" s="161" t="s">
        <v>149</v>
      </c>
      <c r="Q15" s="176">
        <v>1.4500000000000001E-2</v>
      </c>
      <c r="R15" s="239"/>
    </row>
    <row r="16" spans="1:18" ht="18" thickBot="1" x14ac:dyDescent="0.35">
      <c r="A16" s="239"/>
      <c r="B16" s="678" t="s">
        <v>209</v>
      </c>
      <c r="C16" s="679"/>
      <c r="D16" s="679"/>
      <c r="E16" s="679"/>
      <c r="F16" s="679"/>
      <c r="G16" s="679"/>
      <c r="H16" s="679"/>
      <c r="I16" s="679"/>
      <c r="J16" s="679" t="str">
        <f>IF(L11&gt;=0,"Yes","No")</f>
        <v>Yes</v>
      </c>
      <c r="K16" s="679"/>
      <c r="L16" s="680"/>
      <c r="M16" s="186"/>
      <c r="N16" s="239"/>
      <c r="O16" s="160"/>
      <c r="P16" s="238" t="s">
        <v>150</v>
      </c>
      <c r="Q16" s="198">
        <f>SUM(Q13:Q15)</f>
        <v>8.2500000000000004E-2</v>
      </c>
      <c r="R16" s="239"/>
    </row>
    <row r="17" spans="1:18" x14ac:dyDescent="0.3">
      <c r="A17" s="239"/>
      <c r="B17" s="692" t="s">
        <v>148</v>
      </c>
      <c r="C17" s="693"/>
      <c r="D17" s="693"/>
      <c r="E17" s="693"/>
      <c r="F17" s="693"/>
      <c r="G17" s="693"/>
      <c r="H17" s="693"/>
      <c r="I17" s="693"/>
      <c r="J17" s="696" t="str">
        <f>IF((AND(L11&gt;=0,'Non-CFC Taxable Wage &amp; Comp'!L11&gt;=0)),"Yes","No")</f>
        <v>Yes</v>
      </c>
      <c r="K17" s="696"/>
      <c r="L17" s="697"/>
      <c r="M17" s="188"/>
      <c r="N17" s="188"/>
      <c r="O17" s="188"/>
      <c r="R17" s="239"/>
    </row>
    <row r="18" spans="1:18" ht="15" thickBot="1" x14ac:dyDescent="0.35">
      <c r="A18" s="239"/>
      <c r="B18" s="694"/>
      <c r="C18" s="695"/>
      <c r="D18" s="695"/>
      <c r="E18" s="695"/>
      <c r="F18" s="695"/>
      <c r="G18" s="695"/>
      <c r="H18" s="695"/>
      <c r="I18" s="695"/>
      <c r="J18" s="698"/>
      <c r="K18" s="698"/>
      <c r="L18" s="699"/>
      <c r="M18" s="188"/>
      <c r="N18" s="239"/>
      <c r="O18" s="160"/>
      <c r="R18" s="239"/>
    </row>
    <row r="19" spans="1:18" ht="15" thickBot="1" x14ac:dyDescent="0.35">
      <c r="B19" s="239"/>
      <c r="C19" s="245"/>
      <c r="D19" s="245"/>
      <c r="E19" s="245"/>
      <c r="F19" s="244"/>
      <c r="G19" s="244"/>
      <c r="H19" s="244"/>
      <c r="I19" s="246"/>
      <c r="J19" s="246"/>
      <c r="K19" s="243"/>
      <c r="L19" s="243"/>
      <c r="M19" s="243"/>
      <c r="N19" s="700" t="s">
        <v>151</v>
      </c>
      <c r="O19" s="700"/>
      <c r="P19" s="700"/>
      <c r="Q19" s="197">
        <v>0.66359999999999997</v>
      </c>
      <c r="R19" s="239"/>
    </row>
    <row r="20" spans="1:18" ht="18" thickBot="1" x14ac:dyDescent="0.35">
      <c r="B20" s="678" t="s">
        <v>152</v>
      </c>
      <c r="C20" s="679"/>
      <c r="D20" s="679"/>
      <c r="E20" s="679"/>
      <c r="F20" s="679"/>
      <c r="G20" s="679"/>
      <c r="H20" s="679"/>
      <c r="I20" s="679"/>
      <c r="J20" s="679"/>
      <c r="K20" s="679"/>
      <c r="L20" s="680"/>
      <c r="M20" s="184"/>
      <c r="N20" s="268"/>
      <c r="O20" s="268"/>
      <c r="P20" s="268"/>
      <c r="Q20" s="253"/>
      <c r="R20" s="253"/>
    </row>
    <row r="21" spans="1:18" ht="40.799999999999997" thickBot="1" x14ac:dyDescent="0.35">
      <c r="B21" s="648">
        <v>1</v>
      </c>
      <c r="C21" s="204" t="s">
        <v>153</v>
      </c>
      <c r="D21" s="200"/>
      <c r="E21" s="205"/>
      <c r="F21" s="205" t="s">
        <v>154</v>
      </c>
      <c r="G21" s="205" t="s">
        <v>155</v>
      </c>
      <c r="H21" s="199" t="s">
        <v>156</v>
      </c>
      <c r="I21" s="205" t="s">
        <v>157</v>
      </c>
      <c r="J21" s="206" t="s">
        <v>158</v>
      </c>
      <c r="K21" s="207" t="s">
        <v>159</v>
      </c>
      <c r="L21" s="208" t="s">
        <v>160</v>
      </c>
      <c r="M21" s="189"/>
      <c r="N21" s="159"/>
      <c r="O21" s="176"/>
      <c r="P21" s="253" t="s">
        <v>161</v>
      </c>
      <c r="Q21" s="253">
        <f>IF(F23="Exempt all taxes",0,(J22*FICA)+(J22*Medicare))</f>
        <v>0</v>
      </c>
      <c r="R21" s="253"/>
    </row>
    <row r="22" spans="1:18" ht="15" thickBot="1" x14ac:dyDescent="0.35">
      <c r="B22" s="649"/>
      <c r="C22" s="651"/>
      <c r="D22" s="652"/>
      <c r="E22" s="653"/>
      <c r="F22" s="190"/>
      <c r="G22" s="191"/>
      <c r="H22" s="260">
        <f>P31</f>
        <v>1</v>
      </c>
      <c r="I22" s="192"/>
      <c r="J22" s="209">
        <f>SUM(K26:K27)+SUM(I32:I36)</f>
        <v>0</v>
      </c>
      <c r="K22" s="210">
        <f>IF(F23="No",Q22,Q21)</f>
        <v>0</v>
      </c>
      <c r="L22" s="211">
        <f>SUM(J22:K22)</f>
        <v>0</v>
      </c>
      <c r="M22" s="159"/>
      <c r="N22" s="174">
        <f>IF(ISNUMBER(L22),L22,0)</f>
        <v>0</v>
      </c>
      <c r="O22" s="253"/>
      <c r="P22" s="253" t="s">
        <v>162</v>
      </c>
      <c r="Q22" s="236">
        <f>IF(J22&gt;=SUTA_Max,((FUTA_Max*FUTA)+(SUTA_Max*I22)+(J22*FICA)+(J22*Medicare)),IF(J22&gt;=FUTA_Max,((FUTA_Max*FUTA)+(J22*I22)+(J22*FICA)+(J22*Medicare)),IF(J22&lt;FUTA_Max,(J22*(Total_Tax+I22)))))</f>
        <v>0</v>
      </c>
      <c r="R22" s="253"/>
    </row>
    <row r="23" spans="1:18" ht="15" thickBot="1" x14ac:dyDescent="0.35">
      <c r="B23" s="649"/>
      <c r="C23" s="654" t="s">
        <v>163</v>
      </c>
      <c r="D23" s="655"/>
      <c r="E23" s="655"/>
      <c r="F23" s="656" t="s">
        <v>88</v>
      </c>
      <c r="G23" s="657"/>
      <c r="H23" s="212"/>
      <c r="I23" s="259"/>
      <c r="J23" s="249"/>
      <c r="K23" s="213"/>
      <c r="L23" s="214"/>
      <c r="M23" s="182"/>
      <c r="N23" s="253"/>
      <c r="O23" s="253"/>
      <c r="P23" s="253"/>
      <c r="Q23" s="253"/>
      <c r="R23" s="253"/>
    </row>
    <row r="24" spans="1:18" ht="15" thickBot="1" x14ac:dyDescent="0.35">
      <c r="B24" s="649"/>
      <c r="C24" s="658"/>
      <c r="D24" s="659"/>
      <c r="E24" s="659"/>
      <c r="F24" s="659"/>
      <c r="G24" s="659"/>
      <c r="H24" s="659"/>
      <c r="I24" s="659"/>
      <c r="J24" s="659"/>
      <c r="K24" s="659"/>
      <c r="L24" s="660"/>
      <c r="M24" s="182"/>
      <c r="N24" s="253"/>
      <c r="O24" s="253"/>
      <c r="P24" s="253"/>
      <c r="Q24" s="253"/>
      <c r="R24" s="253"/>
    </row>
    <row r="25" spans="1:18" ht="27.6" thickBot="1" x14ac:dyDescent="0.35">
      <c r="B25" s="649"/>
      <c r="C25" s="215" t="s">
        <v>164</v>
      </c>
      <c r="D25" s="172"/>
      <c r="E25" s="661"/>
      <c r="F25" s="662"/>
      <c r="G25" s="216" t="s">
        <v>165</v>
      </c>
      <c r="H25" s="217" t="s">
        <v>166</v>
      </c>
      <c r="I25" s="218" t="s">
        <v>167</v>
      </c>
      <c r="J25" s="218" t="s">
        <v>168</v>
      </c>
      <c r="K25" s="219" t="s">
        <v>169</v>
      </c>
      <c r="L25" s="214"/>
      <c r="M25" s="178"/>
      <c r="N25" s="253"/>
      <c r="O25" s="253"/>
      <c r="P25" s="253"/>
      <c r="Q25" s="253"/>
      <c r="R25" s="253"/>
    </row>
    <row r="26" spans="1:18" ht="15" thickBot="1" x14ac:dyDescent="0.35">
      <c r="B26" s="649"/>
      <c r="C26" s="384"/>
      <c r="D26" s="385"/>
      <c r="E26" s="663" t="s">
        <v>236</v>
      </c>
      <c r="F26" s="664"/>
      <c r="G26" s="179"/>
      <c r="H26" s="232"/>
      <c r="I26" s="220">
        <f>H22</f>
        <v>1</v>
      </c>
      <c r="J26" s="221"/>
      <c r="K26" s="222">
        <f>G26*H26*I26</f>
        <v>0</v>
      </c>
      <c r="L26" s="214"/>
      <c r="M26" s="189"/>
      <c r="N26" s="253"/>
      <c r="O26" s="253"/>
      <c r="P26" s="253"/>
      <c r="Q26" s="253"/>
      <c r="R26" s="253"/>
    </row>
    <row r="27" spans="1:18" ht="15" thickBot="1" x14ac:dyDescent="0.35">
      <c r="A27" s="239"/>
      <c r="B27" s="649"/>
      <c r="C27" s="384"/>
      <c r="D27" s="385"/>
      <c r="E27" s="665" t="s">
        <v>31</v>
      </c>
      <c r="F27" s="666"/>
      <c r="G27" s="179"/>
      <c r="H27" s="234"/>
      <c r="I27" s="179"/>
      <c r="J27" s="232"/>
      <c r="K27" s="233">
        <f>G27*I27*J27</f>
        <v>0</v>
      </c>
      <c r="L27" s="214"/>
      <c r="M27" s="189"/>
      <c r="N27" s="253"/>
      <c r="O27" s="253"/>
      <c r="P27" s="253"/>
      <c r="Q27" s="253"/>
      <c r="R27" s="253"/>
    </row>
    <row r="28" spans="1:18" x14ac:dyDescent="0.3">
      <c r="A28" s="239"/>
      <c r="B28" s="649"/>
      <c r="C28" s="384"/>
      <c r="D28" s="667" t="s">
        <v>170</v>
      </c>
      <c r="E28" s="667"/>
      <c r="F28" s="667"/>
      <c r="G28" s="667"/>
      <c r="H28" s="667"/>
      <c r="I28" s="667"/>
      <c r="J28" s="667"/>
      <c r="K28" s="667"/>
      <c r="L28" s="225"/>
      <c r="M28" s="189"/>
      <c r="N28" s="253"/>
      <c r="O28" s="253"/>
      <c r="P28" s="253"/>
      <c r="Q28" s="253"/>
      <c r="R28" s="253"/>
    </row>
    <row r="29" spans="1:18" x14ac:dyDescent="0.3">
      <c r="A29" s="239"/>
      <c r="B29" s="649"/>
      <c r="C29" s="226"/>
      <c r="D29" s="667"/>
      <c r="E29" s="667"/>
      <c r="F29" s="667"/>
      <c r="G29" s="667"/>
      <c r="H29" s="667"/>
      <c r="I29" s="667"/>
      <c r="J29" s="667"/>
      <c r="K29" s="667"/>
      <c r="L29" s="225"/>
      <c r="M29" s="189"/>
      <c r="N29" s="159"/>
      <c r="O29" s="253"/>
      <c r="P29" s="253"/>
      <c r="Q29" s="253"/>
      <c r="R29" s="253"/>
    </row>
    <row r="30" spans="1:18" ht="15" thickBot="1" x14ac:dyDescent="0.35">
      <c r="A30" s="239"/>
      <c r="B30" s="649"/>
      <c r="C30" s="381"/>
      <c r="D30" s="382"/>
      <c r="E30" s="382"/>
      <c r="F30" s="382"/>
      <c r="G30" s="382"/>
      <c r="H30" s="382"/>
      <c r="I30" s="382"/>
      <c r="J30" s="382"/>
      <c r="K30" s="382"/>
      <c r="L30" s="227"/>
      <c r="M30" s="189"/>
      <c r="N30" s="159"/>
      <c r="O30" s="253"/>
      <c r="P30" s="253"/>
      <c r="Q30" s="253"/>
      <c r="R30" s="253"/>
    </row>
    <row r="31" spans="1:18" ht="54" thickBot="1" x14ac:dyDescent="0.35">
      <c r="A31" s="239"/>
      <c r="B31" s="649"/>
      <c r="C31" s="215" t="s">
        <v>171</v>
      </c>
      <c r="D31" s="172"/>
      <c r="E31" s="668"/>
      <c r="F31" s="669"/>
      <c r="G31" s="228" t="s">
        <v>172</v>
      </c>
      <c r="H31" s="229" t="s">
        <v>173</v>
      </c>
      <c r="I31" s="230" t="s">
        <v>169</v>
      </c>
      <c r="J31" s="385"/>
      <c r="K31" s="385"/>
      <c r="L31" s="214"/>
      <c r="M31" s="184"/>
      <c r="N31" s="268"/>
      <c r="O31" s="268">
        <f>G22-F22+1</f>
        <v>1</v>
      </c>
      <c r="P31" s="268">
        <f>IF(OR(O31=366,O31=365),52,(ROUNDUP(O31/7,0)))</f>
        <v>1</v>
      </c>
      <c r="Q31" s="253"/>
      <c r="R31" s="253"/>
    </row>
    <row r="32" spans="1:18" ht="15" thickBot="1" x14ac:dyDescent="0.35">
      <c r="A32" s="239"/>
      <c r="B32" s="649"/>
      <c r="C32" s="381"/>
      <c r="D32" s="385"/>
      <c r="E32" s="670" t="s">
        <v>174</v>
      </c>
      <c r="F32" s="671"/>
      <c r="G32" s="193"/>
      <c r="H32" s="194"/>
      <c r="I32" s="180">
        <f>G32*H32</f>
        <v>0</v>
      </c>
      <c r="J32" s="385"/>
      <c r="K32" s="385"/>
      <c r="L32" s="214"/>
      <c r="M32" s="189"/>
      <c r="N32" s="159"/>
      <c r="O32" s="176"/>
      <c r="P32" s="253"/>
      <c r="Q32" s="253"/>
      <c r="R32" s="253"/>
    </row>
    <row r="33" spans="1:18" ht="15" thickBot="1" x14ac:dyDescent="0.35">
      <c r="A33" s="239"/>
      <c r="B33" s="649"/>
      <c r="C33" s="381"/>
      <c r="D33" s="385"/>
      <c r="E33" s="672" t="s">
        <v>175</v>
      </c>
      <c r="F33" s="673"/>
      <c r="G33" s="195"/>
      <c r="H33" s="196"/>
      <c r="I33" s="180">
        <f t="shared" ref="I33:I36" si="0">G33*H33</f>
        <v>0</v>
      </c>
      <c r="J33" s="385"/>
      <c r="K33" s="385"/>
      <c r="L33" s="214"/>
      <c r="M33" s="159"/>
      <c r="N33" s="159"/>
      <c r="O33" s="253"/>
      <c r="P33" s="253"/>
      <c r="Q33" s="253"/>
      <c r="R33" s="253"/>
    </row>
    <row r="34" spans="1:18" ht="15" thickBot="1" x14ac:dyDescent="0.35">
      <c r="A34" s="239"/>
      <c r="B34" s="649"/>
      <c r="C34" s="381"/>
      <c r="D34" s="385"/>
      <c r="E34" s="672" t="s">
        <v>176</v>
      </c>
      <c r="F34" s="673"/>
      <c r="G34" s="195"/>
      <c r="H34" s="196"/>
      <c r="I34" s="180">
        <f t="shared" si="0"/>
        <v>0</v>
      </c>
      <c r="J34" s="385"/>
      <c r="K34" s="385"/>
      <c r="L34" s="214"/>
      <c r="M34" s="189"/>
      <c r="N34" s="253"/>
      <c r="O34" s="253"/>
      <c r="P34" s="253"/>
      <c r="Q34" s="253"/>
      <c r="R34" s="253"/>
    </row>
    <row r="35" spans="1:18" ht="15" thickBot="1" x14ac:dyDescent="0.35">
      <c r="A35" s="239"/>
      <c r="B35" s="649"/>
      <c r="C35" s="381"/>
      <c r="D35" s="385"/>
      <c r="E35" s="674" t="s">
        <v>177</v>
      </c>
      <c r="F35" s="675"/>
      <c r="G35" s="195"/>
      <c r="H35" s="196"/>
      <c r="I35" s="180">
        <f t="shared" si="0"/>
        <v>0</v>
      </c>
      <c r="J35" s="385"/>
      <c r="K35" s="385"/>
      <c r="L35" s="214"/>
      <c r="M35" s="189"/>
      <c r="N35" s="159"/>
      <c r="O35" s="253"/>
      <c r="P35" s="253"/>
      <c r="Q35" s="253"/>
      <c r="R35" s="253"/>
    </row>
    <row r="36" spans="1:18" ht="15" thickBot="1" x14ac:dyDescent="0.35">
      <c r="A36" s="239"/>
      <c r="B36" s="650"/>
      <c r="C36" s="346"/>
      <c r="D36" s="383"/>
      <c r="E36" s="676" t="s">
        <v>178</v>
      </c>
      <c r="F36" s="677"/>
      <c r="G36" s="347"/>
      <c r="H36" s="348"/>
      <c r="I36" s="349">
        <f t="shared" si="0"/>
        <v>0</v>
      </c>
      <c r="J36" s="383"/>
      <c r="K36" s="350"/>
      <c r="L36" s="211"/>
      <c r="M36" s="189"/>
      <c r="N36" s="253"/>
      <c r="O36" s="253"/>
      <c r="P36" s="253"/>
      <c r="Q36" s="253"/>
      <c r="R36" s="253"/>
    </row>
    <row r="37" spans="1:18" ht="15" thickBot="1" x14ac:dyDescent="0.35">
      <c r="A37" s="370"/>
      <c r="B37" s="343"/>
      <c r="C37" s="351"/>
      <c r="D37" s="345"/>
      <c r="E37" s="352"/>
      <c r="F37" s="352"/>
      <c r="G37" s="353"/>
      <c r="H37" s="354"/>
      <c r="I37" s="355"/>
      <c r="J37" s="345"/>
      <c r="K37" s="344"/>
      <c r="L37" s="344"/>
      <c r="M37" s="189"/>
      <c r="N37" s="253"/>
      <c r="O37" s="253"/>
      <c r="P37" s="253"/>
      <c r="Q37" s="253"/>
      <c r="R37" s="253"/>
    </row>
    <row r="38" spans="1:18" ht="40.799999999999997" thickBot="1" x14ac:dyDescent="0.35">
      <c r="B38" s="648">
        <v>2</v>
      </c>
      <c r="C38" s="204" t="s">
        <v>153</v>
      </c>
      <c r="D38" s="200"/>
      <c r="E38" s="205"/>
      <c r="F38" s="205" t="s">
        <v>154</v>
      </c>
      <c r="G38" s="205" t="s">
        <v>155</v>
      </c>
      <c r="H38" s="199" t="s">
        <v>156</v>
      </c>
      <c r="I38" s="205" t="s">
        <v>157</v>
      </c>
      <c r="J38" s="206" t="s">
        <v>158</v>
      </c>
      <c r="K38" s="207" t="s">
        <v>159</v>
      </c>
      <c r="L38" s="208" t="s">
        <v>160</v>
      </c>
      <c r="M38" s="189"/>
      <c r="N38" s="159"/>
      <c r="O38" s="176"/>
      <c r="P38" s="253" t="s">
        <v>161</v>
      </c>
      <c r="Q38" s="253">
        <f>IF(F40="Exempt all taxes",0,(J39*FICA)+(J39*Medicare))</f>
        <v>0</v>
      </c>
    </row>
    <row r="39" spans="1:18" ht="15" thickBot="1" x14ac:dyDescent="0.35">
      <c r="B39" s="649"/>
      <c r="C39" s="651"/>
      <c r="D39" s="652"/>
      <c r="E39" s="653"/>
      <c r="F39" s="190"/>
      <c r="G39" s="191"/>
      <c r="H39" s="260">
        <f>P48</f>
        <v>1</v>
      </c>
      <c r="I39" s="192"/>
      <c r="J39" s="209">
        <f>SUM(K43:K44)+SUM(I49:I53)</f>
        <v>0</v>
      </c>
      <c r="K39" s="210">
        <f>IF(F40="No",Q39,Q38)</f>
        <v>0</v>
      </c>
      <c r="L39" s="211">
        <f>SUM(J39:K39)</f>
        <v>0</v>
      </c>
      <c r="M39" s="159"/>
      <c r="N39" s="174">
        <f>IF(ISNUMBER(L39),L39,0)</f>
        <v>0</v>
      </c>
      <c r="O39" s="253"/>
      <c r="P39" s="253" t="s">
        <v>162</v>
      </c>
      <c r="Q39" s="236">
        <f>IF(J39&gt;=SUTA_Max,((FUTA_Max*FUTA)+(SUTA_Max*I39)+(J39*FICA)+(J39*Medicare)),IF(J39&gt;=FUTA_Max,((FUTA_Max*FUTA)+(J39*I39)+(J39*FICA)+(J39*Medicare)),IF(J39&lt;FUTA_Max,(J39*(Total_Tax+I39)))))</f>
        <v>0</v>
      </c>
    </row>
    <row r="40" spans="1:18" s="269" customFormat="1" ht="15" thickBot="1" x14ac:dyDescent="0.35">
      <c r="B40" s="649"/>
      <c r="C40" s="654" t="s">
        <v>163</v>
      </c>
      <c r="D40" s="655"/>
      <c r="E40" s="655"/>
      <c r="F40" s="656" t="s">
        <v>88</v>
      </c>
      <c r="G40" s="657"/>
      <c r="H40" s="212"/>
      <c r="I40" s="259"/>
      <c r="J40" s="249"/>
      <c r="K40" s="213"/>
      <c r="L40" s="214"/>
      <c r="M40" s="182"/>
      <c r="N40" s="253"/>
      <c r="O40" s="253"/>
      <c r="P40" s="253"/>
      <c r="Q40" s="253"/>
    </row>
    <row r="41" spans="1:18" ht="15" thickBot="1" x14ac:dyDescent="0.35">
      <c r="B41" s="649"/>
      <c r="C41" s="658"/>
      <c r="D41" s="659"/>
      <c r="E41" s="659"/>
      <c r="F41" s="659"/>
      <c r="G41" s="659"/>
      <c r="H41" s="659"/>
      <c r="I41" s="659"/>
      <c r="J41" s="659"/>
      <c r="K41" s="659"/>
      <c r="L41" s="660"/>
      <c r="M41" s="182"/>
      <c r="N41" s="253"/>
      <c r="O41" s="253"/>
      <c r="P41" s="253"/>
      <c r="Q41" s="253"/>
    </row>
    <row r="42" spans="1:18" ht="27.6" thickBot="1" x14ac:dyDescent="0.35">
      <c r="B42" s="649"/>
      <c r="C42" s="215" t="s">
        <v>164</v>
      </c>
      <c r="D42" s="172"/>
      <c r="E42" s="661"/>
      <c r="F42" s="662"/>
      <c r="G42" s="216" t="s">
        <v>165</v>
      </c>
      <c r="H42" s="217" t="s">
        <v>166</v>
      </c>
      <c r="I42" s="218" t="s">
        <v>167</v>
      </c>
      <c r="J42" s="218" t="s">
        <v>168</v>
      </c>
      <c r="K42" s="219" t="s">
        <v>169</v>
      </c>
      <c r="L42" s="214"/>
      <c r="M42" s="178"/>
      <c r="N42" s="253"/>
      <c r="O42" s="253"/>
      <c r="P42" s="253"/>
      <c r="Q42" s="253"/>
    </row>
    <row r="43" spans="1:18" ht="15" thickBot="1" x14ac:dyDescent="0.35">
      <c r="B43" s="649"/>
      <c r="C43" s="384"/>
      <c r="D43" s="385"/>
      <c r="E43" s="663" t="s">
        <v>236</v>
      </c>
      <c r="F43" s="664"/>
      <c r="G43" s="179"/>
      <c r="H43" s="232"/>
      <c r="I43" s="220">
        <f>H39</f>
        <v>1</v>
      </c>
      <c r="J43" s="221"/>
      <c r="K43" s="222">
        <f>G43*H43*I43</f>
        <v>0</v>
      </c>
      <c r="L43" s="214"/>
      <c r="M43" s="189"/>
      <c r="N43" s="253"/>
      <c r="O43" s="253"/>
      <c r="P43" s="253"/>
      <c r="Q43" s="253"/>
    </row>
    <row r="44" spans="1:18" ht="15" thickBot="1" x14ac:dyDescent="0.35">
      <c r="B44" s="649"/>
      <c r="C44" s="384"/>
      <c r="D44" s="385"/>
      <c r="E44" s="665" t="s">
        <v>31</v>
      </c>
      <c r="F44" s="666"/>
      <c r="G44" s="179"/>
      <c r="H44" s="234"/>
      <c r="I44" s="179"/>
      <c r="J44" s="232"/>
      <c r="K44" s="233">
        <f>G44*I44*J44</f>
        <v>0</v>
      </c>
      <c r="L44" s="214"/>
      <c r="M44" s="189"/>
      <c r="N44" s="253"/>
      <c r="O44" s="253"/>
      <c r="P44" s="253"/>
      <c r="Q44" s="253"/>
    </row>
    <row r="45" spans="1:18" x14ac:dyDescent="0.3">
      <c r="B45" s="649"/>
      <c r="C45" s="384"/>
      <c r="D45" s="667" t="s">
        <v>170</v>
      </c>
      <c r="E45" s="667"/>
      <c r="F45" s="667"/>
      <c r="G45" s="667"/>
      <c r="H45" s="667"/>
      <c r="I45" s="667"/>
      <c r="J45" s="667"/>
      <c r="K45" s="667"/>
      <c r="L45" s="225"/>
      <c r="M45" s="189"/>
      <c r="N45" s="253"/>
      <c r="O45" s="253"/>
      <c r="P45" s="253"/>
      <c r="Q45" s="253"/>
    </row>
    <row r="46" spans="1:18" ht="15" customHeight="1" x14ac:dyDescent="0.3">
      <c r="B46" s="649"/>
      <c r="C46" s="226"/>
      <c r="D46" s="667"/>
      <c r="E46" s="667"/>
      <c r="F46" s="667"/>
      <c r="G46" s="667"/>
      <c r="H46" s="667"/>
      <c r="I46" s="667"/>
      <c r="J46" s="667"/>
      <c r="K46" s="667"/>
      <c r="L46" s="225"/>
      <c r="M46" s="189"/>
      <c r="N46" s="159"/>
      <c r="O46" s="253"/>
      <c r="P46" s="253"/>
      <c r="Q46" s="253"/>
    </row>
    <row r="47" spans="1:18" ht="15" thickBot="1" x14ac:dyDescent="0.35">
      <c r="B47" s="649"/>
      <c r="C47" s="381"/>
      <c r="D47" s="382"/>
      <c r="E47" s="382"/>
      <c r="F47" s="382"/>
      <c r="G47" s="382"/>
      <c r="H47" s="382"/>
      <c r="I47" s="382"/>
      <c r="J47" s="382"/>
      <c r="K47" s="382"/>
      <c r="L47" s="227"/>
      <c r="M47" s="189"/>
      <c r="N47" s="159"/>
      <c r="O47" s="253"/>
      <c r="P47" s="253"/>
      <c r="Q47" s="253"/>
    </row>
    <row r="48" spans="1:18" ht="54" thickBot="1" x14ac:dyDescent="0.35">
      <c r="B48" s="649"/>
      <c r="C48" s="215" t="s">
        <v>171</v>
      </c>
      <c r="D48" s="172"/>
      <c r="E48" s="668"/>
      <c r="F48" s="669"/>
      <c r="G48" s="228" t="s">
        <v>172</v>
      </c>
      <c r="H48" s="229" t="s">
        <v>173</v>
      </c>
      <c r="I48" s="230" t="s">
        <v>169</v>
      </c>
      <c r="J48" s="385"/>
      <c r="K48" s="385"/>
      <c r="L48" s="214"/>
      <c r="M48" s="184"/>
      <c r="N48" s="268"/>
      <c r="O48" s="268">
        <f>G39-F39+1</f>
        <v>1</v>
      </c>
      <c r="P48" s="268">
        <f>IF(OR(O48=366,O48=365),52,(ROUNDUP(O48/7,0)))</f>
        <v>1</v>
      </c>
      <c r="Q48" s="253"/>
    </row>
    <row r="49" spans="2:17" ht="15" thickBot="1" x14ac:dyDescent="0.35">
      <c r="B49" s="649"/>
      <c r="C49" s="381"/>
      <c r="D49" s="385"/>
      <c r="E49" s="670" t="s">
        <v>174</v>
      </c>
      <c r="F49" s="671"/>
      <c r="G49" s="193"/>
      <c r="H49" s="194"/>
      <c r="I49" s="180">
        <f>G49*H49</f>
        <v>0</v>
      </c>
      <c r="J49" s="385"/>
      <c r="K49" s="385"/>
      <c r="L49" s="214"/>
      <c r="M49" s="189"/>
      <c r="N49" s="159"/>
      <c r="O49" s="176"/>
      <c r="P49" s="253"/>
      <c r="Q49" s="253"/>
    </row>
    <row r="50" spans="2:17" ht="15" thickBot="1" x14ac:dyDescent="0.35">
      <c r="B50" s="649"/>
      <c r="C50" s="381"/>
      <c r="D50" s="385"/>
      <c r="E50" s="672" t="s">
        <v>175</v>
      </c>
      <c r="F50" s="673"/>
      <c r="G50" s="195"/>
      <c r="H50" s="196"/>
      <c r="I50" s="180">
        <f t="shared" ref="I50:I53" si="1">G50*H50</f>
        <v>0</v>
      </c>
      <c r="J50" s="385"/>
      <c r="K50" s="385"/>
      <c r="L50" s="214"/>
      <c r="M50" s="159"/>
      <c r="N50" s="159"/>
      <c r="O50" s="253"/>
      <c r="P50" s="253"/>
      <c r="Q50" s="253"/>
    </row>
    <row r="51" spans="2:17" ht="15" thickBot="1" x14ac:dyDescent="0.35">
      <c r="B51" s="649"/>
      <c r="C51" s="381"/>
      <c r="D51" s="385"/>
      <c r="E51" s="672" t="s">
        <v>176</v>
      </c>
      <c r="F51" s="673"/>
      <c r="G51" s="195"/>
      <c r="H51" s="196"/>
      <c r="I51" s="180">
        <f t="shared" si="1"/>
        <v>0</v>
      </c>
      <c r="J51" s="385"/>
      <c r="K51" s="385"/>
      <c r="L51" s="214"/>
      <c r="M51" s="189"/>
      <c r="N51" s="253"/>
      <c r="O51" s="253"/>
      <c r="P51" s="253"/>
      <c r="Q51" s="253"/>
    </row>
    <row r="52" spans="2:17" ht="15" thickBot="1" x14ac:dyDescent="0.35">
      <c r="B52" s="649"/>
      <c r="C52" s="381"/>
      <c r="D52" s="385"/>
      <c r="E52" s="674" t="s">
        <v>177</v>
      </c>
      <c r="F52" s="675"/>
      <c r="G52" s="195"/>
      <c r="H52" s="196"/>
      <c r="I52" s="180">
        <f t="shared" si="1"/>
        <v>0</v>
      </c>
      <c r="J52" s="385"/>
      <c r="K52" s="385"/>
      <c r="L52" s="214"/>
      <c r="M52" s="189"/>
      <c r="N52" s="159"/>
      <c r="O52" s="253"/>
      <c r="P52" s="253"/>
      <c r="Q52" s="253"/>
    </row>
    <row r="53" spans="2:17" ht="15" thickBot="1" x14ac:dyDescent="0.35">
      <c r="B53" s="650"/>
      <c r="C53" s="346"/>
      <c r="D53" s="383"/>
      <c r="E53" s="676" t="s">
        <v>178</v>
      </c>
      <c r="F53" s="677"/>
      <c r="G53" s="347"/>
      <c r="H53" s="348"/>
      <c r="I53" s="349">
        <f t="shared" si="1"/>
        <v>0</v>
      </c>
      <c r="J53" s="383"/>
      <c r="K53" s="350"/>
      <c r="L53" s="211"/>
      <c r="M53" s="189"/>
      <c r="N53" s="253"/>
      <c r="O53" s="253"/>
      <c r="P53" s="253"/>
      <c r="Q53" s="253"/>
    </row>
    <row r="54" spans="2:17" ht="15" thickBot="1" x14ac:dyDescent="0.35"/>
    <row r="55" spans="2:17" ht="40.799999999999997" thickBot="1" x14ac:dyDescent="0.35">
      <c r="B55" s="648">
        <v>3</v>
      </c>
      <c r="C55" s="204" t="s">
        <v>153</v>
      </c>
      <c r="D55" s="200"/>
      <c r="E55" s="205"/>
      <c r="F55" s="205" t="s">
        <v>154</v>
      </c>
      <c r="G55" s="205" t="s">
        <v>155</v>
      </c>
      <c r="H55" s="199" t="s">
        <v>156</v>
      </c>
      <c r="I55" s="205" t="s">
        <v>157</v>
      </c>
      <c r="J55" s="206" t="s">
        <v>158</v>
      </c>
      <c r="K55" s="207" t="s">
        <v>159</v>
      </c>
      <c r="L55" s="208" t="s">
        <v>160</v>
      </c>
      <c r="M55" s="189"/>
      <c r="N55" s="159"/>
      <c r="O55" s="176"/>
      <c r="P55" s="253" t="s">
        <v>161</v>
      </c>
      <c r="Q55" s="253">
        <f>IF(F57="Exempt all taxes",0,(J56*FICA)+(J56*Medicare))</f>
        <v>0</v>
      </c>
    </row>
    <row r="56" spans="2:17" ht="15" thickBot="1" x14ac:dyDescent="0.35">
      <c r="B56" s="649"/>
      <c r="C56" s="651"/>
      <c r="D56" s="652"/>
      <c r="E56" s="653"/>
      <c r="F56" s="190"/>
      <c r="G56" s="191"/>
      <c r="H56" s="260">
        <f>P65</f>
        <v>1</v>
      </c>
      <c r="I56" s="192"/>
      <c r="J56" s="209">
        <f t="shared" ref="J56" si="2">SUM(K60:K61)+SUM(I66:I70)</f>
        <v>0</v>
      </c>
      <c r="K56" s="210">
        <f t="shared" ref="K56" si="3">IF(F57="No",Q56,Q55)</f>
        <v>0</v>
      </c>
      <c r="L56" s="211">
        <f t="shared" ref="L56" si="4">SUM(J56:K56)</f>
        <v>0</v>
      </c>
      <c r="M56" s="159"/>
      <c r="N56" s="174">
        <f t="shared" ref="N56" si="5">IF(ISNUMBER(L56),L56,0)</f>
        <v>0</v>
      </c>
      <c r="O56" s="253"/>
      <c r="P56" s="253" t="s">
        <v>162</v>
      </c>
      <c r="Q56" s="236">
        <f>IF(J56&gt;=SUTA_Max,((FUTA_Max*FUTA)+(SUTA_Max*I56)+(J56*FICA)+(J56*Medicare)),IF(J56&gt;=FUTA_Max,((FUTA_Max*FUTA)+(J56*I56)+(J56*FICA)+(J56*Medicare)),IF(J56&lt;FUTA_Max,(J56*(Total_Tax+I56)))))</f>
        <v>0</v>
      </c>
    </row>
    <row r="57" spans="2:17" ht="15" thickBot="1" x14ac:dyDescent="0.35">
      <c r="B57" s="649"/>
      <c r="C57" s="654" t="s">
        <v>163</v>
      </c>
      <c r="D57" s="655"/>
      <c r="E57" s="655"/>
      <c r="F57" s="656" t="s">
        <v>88</v>
      </c>
      <c r="G57" s="657"/>
      <c r="H57" s="212"/>
      <c r="I57" s="259"/>
      <c r="J57" s="249"/>
      <c r="K57" s="213"/>
      <c r="L57" s="214"/>
      <c r="M57" s="182"/>
      <c r="N57" s="253"/>
      <c r="O57" s="253"/>
      <c r="P57" s="253"/>
      <c r="Q57" s="253"/>
    </row>
    <row r="58" spans="2:17" ht="15" thickBot="1" x14ac:dyDescent="0.35">
      <c r="B58" s="649"/>
      <c r="C58" s="658"/>
      <c r="D58" s="659"/>
      <c r="E58" s="659"/>
      <c r="F58" s="659"/>
      <c r="G58" s="659"/>
      <c r="H58" s="659"/>
      <c r="I58" s="659"/>
      <c r="J58" s="659"/>
      <c r="K58" s="659"/>
      <c r="L58" s="660"/>
      <c r="M58" s="182"/>
      <c r="N58" s="253"/>
      <c r="O58" s="253"/>
      <c r="P58" s="253"/>
      <c r="Q58" s="253"/>
    </row>
    <row r="59" spans="2:17" ht="27.6" thickBot="1" x14ac:dyDescent="0.35">
      <c r="B59" s="649"/>
      <c r="C59" s="215" t="s">
        <v>164</v>
      </c>
      <c r="D59" s="172"/>
      <c r="E59" s="661"/>
      <c r="F59" s="662"/>
      <c r="G59" s="216" t="s">
        <v>165</v>
      </c>
      <c r="H59" s="217" t="s">
        <v>166</v>
      </c>
      <c r="I59" s="218" t="s">
        <v>167</v>
      </c>
      <c r="J59" s="218" t="s">
        <v>168</v>
      </c>
      <c r="K59" s="219" t="s">
        <v>169</v>
      </c>
      <c r="L59" s="214"/>
      <c r="M59" s="178"/>
      <c r="N59" s="253"/>
      <c r="O59" s="253"/>
      <c r="P59" s="253"/>
      <c r="Q59" s="253"/>
    </row>
    <row r="60" spans="2:17" ht="15" thickBot="1" x14ac:dyDescent="0.35">
      <c r="B60" s="649"/>
      <c r="C60" s="384"/>
      <c r="D60" s="385"/>
      <c r="E60" s="663" t="s">
        <v>236</v>
      </c>
      <c r="F60" s="664"/>
      <c r="G60" s="179"/>
      <c r="H60" s="232"/>
      <c r="I60" s="220">
        <f t="shared" ref="I60" si="6">H56</f>
        <v>1</v>
      </c>
      <c r="J60" s="221"/>
      <c r="K60" s="222">
        <f t="shared" ref="K60" si="7">G60*H60*I60</f>
        <v>0</v>
      </c>
      <c r="L60" s="214"/>
      <c r="M60" s="189"/>
      <c r="N60" s="253"/>
      <c r="O60" s="253"/>
      <c r="P60" s="253"/>
      <c r="Q60" s="253"/>
    </row>
    <row r="61" spans="2:17" ht="15" thickBot="1" x14ac:dyDescent="0.35">
      <c r="B61" s="649"/>
      <c r="C61" s="384"/>
      <c r="D61" s="385"/>
      <c r="E61" s="665" t="s">
        <v>31</v>
      </c>
      <c r="F61" s="666"/>
      <c r="G61" s="179"/>
      <c r="H61" s="234"/>
      <c r="I61" s="179"/>
      <c r="J61" s="232"/>
      <c r="K61" s="233">
        <f t="shared" ref="K61" si="8">G61*I61*J61</f>
        <v>0</v>
      </c>
      <c r="L61" s="214"/>
      <c r="M61" s="189"/>
      <c r="N61" s="253"/>
      <c r="O61" s="253"/>
      <c r="P61" s="253"/>
      <c r="Q61" s="253"/>
    </row>
    <row r="62" spans="2:17" x14ac:dyDescent="0.3">
      <c r="B62" s="649"/>
      <c r="C62" s="384"/>
      <c r="D62" s="667" t="s">
        <v>170</v>
      </c>
      <c r="E62" s="667"/>
      <c r="F62" s="667"/>
      <c r="G62" s="667"/>
      <c r="H62" s="667"/>
      <c r="I62" s="667"/>
      <c r="J62" s="667"/>
      <c r="K62" s="667"/>
      <c r="L62" s="225"/>
      <c r="M62" s="189"/>
      <c r="N62" s="253"/>
      <c r="O62" s="253"/>
      <c r="P62" s="253"/>
      <c r="Q62" s="253"/>
    </row>
    <row r="63" spans="2:17" ht="15" customHeight="1" x14ac:dyDescent="0.3">
      <c r="B63" s="649"/>
      <c r="C63" s="226"/>
      <c r="D63" s="667"/>
      <c r="E63" s="667"/>
      <c r="F63" s="667"/>
      <c r="G63" s="667"/>
      <c r="H63" s="667"/>
      <c r="I63" s="667"/>
      <c r="J63" s="667"/>
      <c r="K63" s="667"/>
      <c r="L63" s="225"/>
      <c r="M63" s="189"/>
      <c r="N63" s="159"/>
      <c r="O63" s="253"/>
      <c r="P63" s="253"/>
      <c r="Q63" s="253"/>
    </row>
    <row r="64" spans="2:17" ht="15" thickBot="1" x14ac:dyDescent="0.35">
      <c r="B64" s="649"/>
      <c r="C64" s="381"/>
      <c r="D64" s="382"/>
      <c r="E64" s="382"/>
      <c r="F64" s="382"/>
      <c r="G64" s="382"/>
      <c r="H64" s="382"/>
      <c r="I64" s="382"/>
      <c r="J64" s="382"/>
      <c r="K64" s="382"/>
      <c r="L64" s="227"/>
      <c r="M64" s="189"/>
      <c r="N64" s="159"/>
      <c r="O64" s="253"/>
      <c r="P64" s="253"/>
      <c r="Q64" s="253"/>
    </row>
    <row r="65" spans="2:17" ht="54" thickBot="1" x14ac:dyDescent="0.35">
      <c r="B65" s="649"/>
      <c r="C65" s="215" t="s">
        <v>171</v>
      </c>
      <c r="D65" s="172"/>
      <c r="E65" s="668"/>
      <c r="F65" s="669"/>
      <c r="G65" s="228" t="s">
        <v>172</v>
      </c>
      <c r="H65" s="229" t="s">
        <v>173</v>
      </c>
      <c r="I65" s="230" t="s">
        <v>169</v>
      </c>
      <c r="J65" s="385"/>
      <c r="K65" s="385"/>
      <c r="L65" s="214"/>
      <c r="M65" s="184"/>
      <c r="N65" s="268"/>
      <c r="O65" s="268">
        <f>G56-F56+1</f>
        <v>1</v>
      </c>
      <c r="P65" s="268">
        <f>IF(OR(O65=366,O65=365),52,(ROUNDUP(O65/7,0)))</f>
        <v>1</v>
      </c>
      <c r="Q65" s="253"/>
    </row>
    <row r="66" spans="2:17" ht="15" thickBot="1" x14ac:dyDescent="0.35">
      <c r="B66" s="649"/>
      <c r="C66" s="381"/>
      <c r="D66" s="385"/>
      <c r="E66" s="670" t="s">
        <v>174</v>
      </c>
      <c r="F66" s="671"/>
      <c r="G66" s="193"/>
      <c r="H66" s="194"/>
      <c r="I66" s="180">
        <f t="shared" ref="I66:I70" si="9">G66*H66</f>
        <v>0</v>
      </c>
      <c r="J66" s="385"/>
      <c r="K66" s="385"/>
      <c r="L66" s="214"/>
      <c r="M66" s="189"/>
      <c r="N66" s="159"/>
      <c r="O66" s="176"/>
      <c r="P66" s="253"/>
      <c r="Q66" s="253"/>
    </row>
    <row r="67" spans="2:17" ht="15" thickBot="1" x14ac:dyDescent="0.35">
      <c r="B67" s="649"/>
      <c r="C67" s="381"/>
      <c r="D67" s="385"/>
      <c r="E67" s="672" t="s">
        <v>175</v>
      </c>
      <c r="F67" s="673"/>
      <c r="G67" s="195"/>
      <c r="H67" s="196"/>
      <c r="I67" s="180">
        <f t="shared" si="9"/>
        <v>0</v>
      </c>
      <c r="J67" s="385"/>
      <c r="K67" s="385"/>
      <c r="L67" s="214"/>
      <c r="M67" s="159"/>
      <c r="N67" s="159"/>
      <c r="O67" s="253"/>
      <c r="P67" s="253"/>
      <c r="Q67" s="253"/>
    </row>
    <row r="68" spans="2:17" ht="15" thickBot="1" x14ac:dyDescent="0.35">
      <c r="B68" s="649"/>
      <c r="C68" s="381"/>
      <c r="D68" s="385"/>
      <c r="E68" s="672" t="s">
        <v>176</v>
      </c>
      <c r="F68" s="673"/>
      <c r="G68" s="195"/>
      <c r="H68" s="196"/>
      <c r="I68" s="180">
        <f t="shared" si="9"/>
        <v>0</v>
      </c>
      <c r="J68" s="385"/>
      <c r="K68" s="385"/>
      <c r="L68" s="214"/>
      <c r="M68" s="189"/>
      <c r="N68" s="253"/>
      <c r="O68" s="253"/>
      <c r="P68" s="253"/>
      <c r="Q68" s="253"/>
    </row>
    <row r="69" spans="2:17" ht="15" thickBot="1" x14ac:dyDescent="0.35">
      <c r="B69" s="649"/>
      <c r="C69" s="381"/>
      <c r="D69" s="385"/>
      <c r="E69" s="674" t="s">
        <v>177</v>
      </c>
      <c r="F69" s="675"/>
      <c r="G69" s="195"/>
      <c r="H69" s="196"/>
      <c r="I69" s="180">
        <f t="shared" si="9"/>
        <v>0</v>
      </c>
      <c r="J69" s="385"/>
      <c r="K69" s="385"/>
      <c r="L69" s="214"/>
      <c r="M69" s="189"/>
      <c r="N69" s="159"/>
      <c r="O69" s="253"/>
      <c r="P69" s="253"/>
      <c r="Q69" s="253"/>
    </row>
    <row r="70" spans="2:17" ht="15" thickBot="1" x14ac:dyDescent="0.35">
      <c r="B70" s="650"/>
      <c r="C70" s="346"/>
      <c r="D70" s="383"/>
      <c r="E70" s="676" t="s">
        <v>178</v>
      </c>
      <c r="F70" s="677"/>
      <c r="G70" s="347"/>
      <c r="H70" s="348"/>
      <c r="I70" s="349">
        <f t="shared" si="9"/>
        <v>0</v>
      </c>
      <c r="J70" s="383"/>
      <c r="K70" s="350"/>
      <c r="L70" s="211"/>
      <c r="M70" s="189"/>
      <c r="N70" s="253"/>
      <c r="O70" s="253"/>
      <c r="P70" s="253"/>
      <c r="Q70" s="253"/>
    </row>
    <row r="71" spans="2:17" ht="15" thickBot="1" x14ac:dyDescent="0.35"/>
    <row r="72" spans="2:17" ht="40.799999999999997" thickBot="1" x14ac:dyDescent="0.35">
      <c r="B72" s="648">
        <v>4</v>
      </c>
      <c r="C72" s="204" t="s">
        <v>153</v>
      </c>
      <c r="D72" s="200"/>
      <c r="E72" s="205"/>
      <c r="F72" s="205" t="s">
        <v>154</v>
      </c>
      <c r="G72" s="205" t="s">
        <v>155</v>
      </c>
      <c r="H72" s="199" t="s">
        <v>156</v>
      </c>
      <c r="I72" s="205" t="s">
        <v>157</v>
      </c>
      <c r="J72" s="206" t="s">
        <v>158</v>
      </c>
      <c r="K72" s="207" t="s">
        <v>159</v>
      </c>
      <c r="L72" s="208" t="s">
        <v>160</v>
      </c>
      <c r="M72" s="189"/>
      <c r="N72" s="159"/>
      <c r="O72" s="176"/>
      <c r="P72" s="253" t="s">
        <v>161</v>
      </c>
      <c r="Q72" s="253">
        <f>IF(F74="Exempt all taxes",0,(J73*FICA)+(J73*Medicare))</f>
        <v>0</v>
      </c>
    </row>
    <row r="73" spans="2:17" ht="15" thickBot="1" x14ac:dyDescent="0.35">
      <c r="B73" s="649"/>
      <c r="C73" s="651"/>
      <c r="D73" s="652"/>
      <c r="E73" s="653"/>
      <c r="F73" s="190"/>
      <c r="G73" s="191"/>
      <c r="H73" s="260">
        <f>P82</f>
        <v>1</v>
      </c>
      <c r="I73" s="192"/>
      <c r="J73" s="209">
        <f t="shared" ref="J73" si="10">SUM(K77:K78)+SUM(I83:I87)</f>
        <v>0</v>
      </c>
      <c r="K73" s="210">
        <f t="shared" ref="K73" si="11">IF(F74="No",Q73,Q72)</f>
        <v>0</v>
      </c>
      <c r="L73" s="211">
        <f t="shared" ref="L73" si="12">SUM(J73:K73)</f>
        <v>0</v>
      </c>
      <c r="M73" s="159"/>
      <c r="N73" s="174">
        <f t="shared" ref="N73" si="13">IF(ISNUMBER(L73),L73,0)</f>
        <v>0</v>
      </c>
      <c r="O73" s="253"/>
      <c r="P73" s="253" t="s">
        <v>162</v>
      </c>
      <c r="Q73" s="236">
        <f>IF(J73&gt;=SUTA_Max,((FUTA_Max*FUTA)+(SUTA_Max*I73)+(J73*FICA)+(J73*Medicare)),IF(J73&gt;=FUTA_Max,((FUTA_Max*FUTA)+(J73*I73)+(J73*FICA)+(J73*Medicare)),IF(J73&lt;FUTA_Max,(J73*(Total_Tax+I73)))))</f>
        <v>0</v>
      </c>
    </row>
    <row r="74" spans="2:17" ht="15" thickBot="1" x14ac:dyDescent="0.35">
      <c r="B74" s="649"/>
      <c r="C74" s="654" t="s">
        <v>163</v>
      </c>
      <c r="D74" s="655"/>
      <c r="E74" s="655"/>
      <c r="F74" s="656" t="s">
        <v>88</v>
      </c>
      <c r="G74" s="657"/>
      <c r="H74" s="212"/>
      <c r="I74" s="259"/>
      <c r="J74" s="249"/>
      <c r="K74" s="213"/>
      <c r="L74" s="214"/>
      <c r="M74" s="182"/>
      <c r="N74" s="253"/>
      <c r="O74" s="253"/>
      <c r="P74" s="253"/>
      <c r="Q74" s="253"/>
    </row>
    <row r="75" spans="2:17" ht="15" thickBot="1" x14ac:dyDescent="0.35">
      <c r="B75" s="649"/>
      <c r="C75" s="658"/>
      <c r="D75" s="659"/>
      <c r="E75" s="659"/>
      <c r="F75" s="659"/>
      <c r="G75" s="659"/>
      <c r="H75" s="659"/>
      <c r="I75" s="659"/>
      <c r="J75" s="659"/>
      <c r="K75" s="659"/>
      <c r="L75" s="660"/>
      <c r="M75" s="182"/>
      <c r="N75" s="253"/>
      <c r="O75" s="253"/>
      <c r="P75" s="253"/>
      <c r="Q75" s="253"/>
    </row>
    <row r="76" spans="2:17" ht="27.6" thickBot="1" x14ac:dyDescent="0.35">
      <c r="B76" s="649"/>
      <c r="C76" s="215" t="s">
        <v>164</v>
      </c>
      <c r="D76" s="172"/>
      <c r="E76" s="661"/>
      <c r="F76" s="662"/>
      <c r="G76" s="216" t="s">
        <v>165</v>
      </c>
      <c r="H76" s="217" t="s">
        <v>166</v>
      </c>
      <c r="I76" s="218" t="s">
        <v>167</v>
      </c>
      <c r="J76" s="218" t="s">
        <v>168</v>
      </c>
      <c r="K76" s="219" t="s">
        <v>169</v>
      </c>
      <c r="L76" s="214"/>
      <c r="M76" s="178"/>
      <c r="N76" s="253"/>
      <c r="O76" s="253"/>
      <c r="P76" s="253"/>
      <c r="Q76" s="253"/>
    </row>
    <row r="77" spans="2:17" ht="15" thickBot="1" x14ac:dyDescent="0.35">
      <c r="B77" s="649"/>
      <c r="C77" s="384"/>
      <c r="D77" s="385"/>
      <c r="E77" s="663" t="s">
        <v>236</v>
      </c>
      <c r="F77" s="664"/>
      <c r="G77" s="179"/>
      <c r="H77" s="232"/>
      <c r="I77" s="220">
        <f t="shared" ref="I77" si="14">H73</f>
        <v>1</v>
      </c>
      <c r="J77" s="221"/>
      <c r="K77" s="222">
        <f t="shared" ref="K77" si="15">G77*H77*I77</f>
        <v>0</v>
      </c>
      <c r="L77" s="214"/>
      <c r="M77" s="189"/>
      <c r="N77" s="253"/>
      <c r="O77" s="253"/>
      <c r="P77" s="253"/>
      <c r="Q77" s="253"/>
    </row>
    <row r="78" spans="2:17" ht="15" thickBot="1" x14ac:dyDescent="0.35">
      <c r="B78" s="649"/>
      <c r="C78" s="384"/>
      <c r="D78" s="385"/>
      <c r="E78" s="665" t="s">
        <v>31</v>
      </c>
      <c r="F78" s="666"/>
      <c r="G78" s="179"/>
      <c r="H78" s="234"/>
      <c r="I78" s="179"/>
      <c r="J78" s="232"/>
      <c r="K78" s="233">
        <f t="shared" ref="K78" si="16">G78*I78*J78</f>
        <v>0</v>
      </c>
      <c r="L78" s="214"/>
      <c r="M78" s="189"/>
      <c r="N78" s="253"/>
      <c r="O78" s="253"/>
      <c r="P78" s="253"/>
      <c r="Q78" s="253"/>
    </row>
    <row r="79" spans="2:17" x14ac:dyDescent="0.3">
      <c r="B79" s="649"/>
      <c r="C79" s="384"/>
      <c r="D79" s="667" t="s">
        <v>170</v>
      </c>
      <c r="E79" s="667"/>
      <c r="F79" s="667"/>
      <c r="G79" s="667"/>
      <c r="H79" s="667"/>
      <c r="I79" s="667"/>
      <c r="J79" s="667"/>
      <c r="K79" s="667"/>
      <c r="L79" s="225"/>
      <c r="M79" s="189"/>
      <c r="N79" s="253"/>
      <c r="O79" s="253"/>
      <c r="P79" s="253"/>
      <c r="Q79" s="253"/>
    </row>
    <row r="80" spans="2:17" ht="15" customHeight="1" x14ac:dyDescent="0.3">
      <c r="B80" s="649"/>
      <c r="C80" s="226"/>
      <c r="D80" s="667"/>
      <c r="E80" s="667"/>
      <c r="F80" s="667"/>
      <c r="G80" s="667"/>
      <c r="H80" s="667"/>
      <c r="I80" s="667"/>
      <c r="J80" s="667"/>
      <c r="K80" s="667"/>
      <c r="L80" s="225"/>
      <c r="M80" s="189"/>
      <c r="N80" s="159"/>
      <c r="O80" s="253"/>
      <c r="P80" s="253"/>
      <c r="Q80" s="253"/>
    </row>
    <row r="81" spans="2:17" ht="15" thickBot="1" x14ac:dyDescent="0.35">
      <c r="B81" s="649"/>
      <c r="C81" s="381"/>
      <c r="D81" s="382"/>
      <c r="E81" s="382"/>
      <c r="F81" s="382"/>
      <c r="G81" s="382"/>
      <c r="H81" s="382"/>
      <c r="I81" s="382"/>
      <c r="J81" s="382"/>
      <c r="K81" s="382"/>
      <c r="L81" s="227"/>
      <c r="M81" s="189"/>
      <c r="N81" s="159"/>
      <c r="O81" s="253"/>
      <c r="P81" s="253"/>
      <c r="Q81" s="253"/>
    </row>
    <row r="82" spans="2:17" ht="54" thickBot="1" x14ac:dyDescent="0.35">
      <c r="B82" s="649"/>
      <c r="C82" s="215" t="s">
        <v>171</v>
      </c>
      <c r="D82" s="172"/>
      <c r="E82" s="668"/>
      <c r="F82" s="669"/>
      <c r="G82" s="228" t="s">
        <v>172</v>
      </c>
      <c r="H82" s="229" t="s">
        <v>173</v>
      </c>
      <c r="I82" s="230" t="s">
        <v>169</v>
      </c>
      <c r="J82" s="385"/>
      <c r="K82" s="385"/>
      <c r="L82" s="214"/>
      <c r="M82" s="184"/>
      <c r="N82" s="268"/>
      <c r="O82" s="268">
        <f>G73-F73+1</f>
        <v>1</v>
      </c>
      <c r="P82" s="268">
        <f>IF(OR(O82=366,O82=365),52,(ROUNDUP(O82/7,0)))</f>
        <v>1</v>
      </c>
      <c r="Q82" s="253"/>
    </row>
    <row r="83" spans="2:17" ht="15" thickBot="1" x14ac:dyDescent="0.35">
      <c r="B83" s="649"/>
      <c r="C83" s="381"/>
      <c r="D83" s="385"/>
      <c r="E83" s="670" t="s">
        <v>174</v>
      </c>
      <c r="F83" s="671"/>
      <c r="G83" s="193"/>
      <c r="H83" s="194"/>
      <c r="I83" s="180">
        <f t="shared" ref="I83:I87" si="17">G83*H83</f>
        <v>0</v>
      </c>
      <c r="J83" s="385"/>
      <c r="K83" s="385"/>
      <c r="L83" s="214"/>
      <c r="M83" s="189"/>
      <c r="N83" s="159"/>
      <c r="O83" s="176"/>
      <c r="P83" s="253"/>
      <c r="Q83" s="253"/>
    </row>
    <row r="84" spans="2:17" ht="15" thickBot="1" x14ac:dyDescent="0.35">
      <c r="B84" s="649"/>
      <c r="C84" s="381"/>
      <c r="D84" s="385"/>
      <c r="E84" s="672" t="s">
        <v>175</v>
      </c>
      <c r="F84" s="673"/>
      <c r="G84" s="195"/>
      <c r="H84" s="196"/>
      <c r="I84" s="180">
        <f t="shared" si="17"/>
        <v>0</v>
      </c>
      <c r="J84" s="385"/>
      <c r="K84" s="385"/>
      <c r="L84" s="214"/>
      <c r="M84" s="159"/>
      <c r="N84" s="159"/>
      <c r="O84" s="253"/>
      <c r="P84" s="253"/>
      <c r="Q84" s="253"/>
    </row>
    <row r="85" spans="2:17" ht="15" thickBot="1" x14ac:dyDescent="0.35">
      <c r="B85" s="649"/>
      <c r="C85" s="381"/>
      <c r="D85" s="385"/>
      <c r="E85" s="672" t="s">
        <v>176</v>
      </c>
      <c r="F85" s="673"/>
      <c r="G85" s="195"/>
      <c r="H85" s="196"/>
      <c r="I85" s="180">
        <f t="shared" si="17"/>
        <v>0</v>
      </c>
      <c r="J85" s="385"/>
      <c r="K85" s="385"/>
      <c r="L85" s="214"/>
      <c r="M85" s="189"/>
      <c r="N85" s="253"/>
      <c r="O85" s="253"/>
      <c r="P85" s="253"/>
      <c r="Q85" s="253"/>
    </row>
    <row r="86" spans="2:17" ht="15" thickBot="1" x14ac:dyDescent="0.35">
      <c r="B86" s="649"/>
      <c r="C86" s="381"/>
      <c r="D86" s="385"/>
      <c r="E86" s="674" t="s">
        <v>177</v>
      </c>
      <c r="F86" s="675"/>
      <c r="G86" s="195"/>
      <c r="H86" s="196"/>
      <c r="I86" s="180">
        <f t="shared" si="17"/>
        <v>0</v>
      </c>
      <c r="J86" s="385"/>
      <c r="K86" s="385"/>
      <c r="L86" s="214"/>
      <c r="M86" s="189"/>
      <c r="N86" s="159"/>
      <c r="O86" s="253"/>
      <c r="P86" s="253"/>
      <c r="Q86" s="253"/>
    </row>
    <row r="87" spans="2:17" ht="15" thickBot="1" x14ac:dyDescent="0.35">
      <c r="B87" s="650"/>
      <c r="C87" s="346"/>
      <c r="D87" s="383"/>
      <c r="E87" s="676" t="s">
        <v>178</v>
      </c>
      <c r="F87" s="677"/>
      <c r="G87" s="347"/>
      <c r="H87" s="348"/>
      <c r="I87" s="349">
        <f t="shared" si="17"/>
        <v>0</v>
      </c>
      <c r="J87" s="383"/>
      <c r="K87" s="350"/>
      <c r="L87" s="211"/>
      <c r="M87" s="189"/>
      <c r="N87" s="253"/>
      <c r="O87" s="253"/>
      <c r="P87" s="253"/>
      <c r="Q87" s="253"/>
    </row>
    <row r="88" spans="2:17" ht="15" thickBot="1" x14ac:dyDescent="0.35"/>
    <row r="89" spans="2:17" ht="40.799999999999997" thickBot="1" x14ac:dyDescent="0.35">
      <c r="B89" s="648">
        <v>5</v>
      </c>
      <c r="C89" s="204" t="s">
        <v>153</v>
      </c>
      <c r="D89" s="200"/>
      <c r="E89" s="205"/>
      <c r="F89" s="205" t="s">
        <v>154</v>
      </c>
      <c r="G89" s="205" t="s">
        <v>155</v>
      </c>
      <c r="H89" s="199" t="s">
        <v>156</v>
      </c>
      <c r="I89" s="205" t="s">
        <v>157</v>
      </c>
      <c r="J89" s="206" t="s">
        <v>158</v>
      </c>
      <c r="K89" s="207" t="s">
        <v>159</v>
      </c>
      <c r="L89" s="208" t="s">
        <v>160</v>
      </c>
      <c r="M89" s="189"/>
      <c r="N89" s="159"/>
      <c r="O89" s="176"/>
      <c r="P89" s="253" t="s">
        <v>161</v>
      </c>
      <c r="Q89" s="253">
        <f>IF(F91="Exempt all taxes",0,(J90*FICA)+(J90*Medicare))</f>
        <v>0</v>
      </c>
    </row>
    <row r="90" spans="2:17" ht="15" thickBot="1" x14ac:dyDescent="0.35">
      <c r="B90" s="649"/>
      <c r="C90" s="651"/>
      <c r="D90" s="652"/>
      <c r="E90" s="653"/>
      <c r="F90" s="190"/>
      <c r="G90" s="191"/>
      <c r="H90" s="260">
        <f t="shared" ref="H90" si="18">P99</f>
        <v>1</v>
      </c>
      <c r="I90" s="192"/>
      <c r="J90" s="209">
        <f t="shared" ref="J90" si="19">SUM(K94:K95)+SUM(I100:I104)</f>
        <v>0</v>
      </c>
      <c r="K90" s="210">
        <f t="shared" ref="K90" si="20">IF(F91="No",Q90,Q89)</f>
        <v>0</v>
      </c>
      <c r="L90" s="211">
        <f t="shared" ref="L90" si="21">SUM(J90:K90)</f>
        <v>0</v>
      </c>
      <c r="M90" s="159"/>
      <c r="N90" s="174">
        <f t="shared" ref="N90" si="22">IF(ISNUMBER(L90),L90,0)</f>
        <v>0</v>
      </c>
      <c r="O90" s="253"/>
      <c r="P90" s="253" t="s">
        <v>162</v>
      </c>
      <c r="Q90" s="236">
        <f>IF(J90&gt;=SUTA_Max,((FUTA_Max*FUTA)+(SUTA_Max*I90)+(J90*FICA)+(J90*Medicare)),IF(J90&gt;=FUTA_Max,((FUTA_Max*FUTA)+(J90*I90)+(J90*FICA)+(J90*Medicare)),IF(J90&lt;FUTA_Max,(J90*(Total_Tax+I90)))))</f>
        <v>0</v>
      </c>
    </row>
    <row r="91" spans="2:17" ht="15" thickBot="1" x14ac:dyDescent="0.35">
      <c r="B91" s="649"/>
      <c r="C91" s="654" t="s">
        <v>163</v>
      </c>
      <c r="D91" s="655"/>
      <c r="E91" s="655"/>
      <c r="F91" s="656" t="s">
        <v>88</v>
      </c>
      <c r="G91" s="657"/>
      <c r="H91" s="212"/>
      <c r="I91" s="259"/>
      <c r="J91" s="249"/>
      <c r="K91" s="213"/>
      <c r="L91" s="214"/>
      <c r="M91" s="182"/>
      <c r="N91" s="253"/>
      <c r="O91" s="253"/>
      <c r="P91" s="253"/>
      <c r="Q91" s="253"/>
    </row>
    <row r="92" spans="2:17" ht="15" thickBot="1" x14ac:dyDescent="0.35">
      <c r="B92" s="649"/>
      <c r="C92" s="658"/>
      <c r="D92" s="659"/>
      <c r="E92" s="659"/>
      <c r="F92" s="659"/>
      <c r="G92" s="659"/>
      <c r="H92" s="659"/>
      <c r="I92" s="659"/>
      <c r="J92" s="659"/>
      <c r="K92" s="659"/>
      <c r="L92" s="660"/>
      <c r="M92" s="182"/>
      <c r="N92" s="253"/>
      <c r="O92" s="253"/>
      <c r="P92" s="253"/>
      <c r="Q92" s="253"/>
    </row>
    <row r="93" spans="2:17" ht="27.6" thickBot="1" x14ac:dyDescent="0.35">
      <c r="B93" s="649"/>
      <c r="C93" s="215" t="s">
        <v>164</v>
      </c>
      <c r="D93" s="172"/>
      <c r="E93" s="661"/>
      <c r="F93" s="662"/>
      <c r="G93" s="216" t="s">
        <v>165</v>
      </c>
      <c r="H93" s="217" t="s">
        <v>166</v>
      </c>
      <c r="I93" s="218" t="s">
        <v>167</v>
      </c>
      <c r="J93" s="218" t="s">
        <v>168</v>
      </c>
      <c r="K93" s="219" t="s">
        <v>169</v>
      </c>
      <c r="L93" s="214"/>
      <c r="M93" s="178"/>
      <c r="N93" s="253"/>
      <c r="O93" s="253"/>
      <c r="P93" s="253"/>
      <c r="Q93" s="253"/>
    </row>
    <row r="94" spans="2:17" ht="15" thickBot="1" x14ac:dyDescent="0.35">
      <c r="B94" s="649"/>
      <c r="C94" s="426"/>
      <c r="D94" s="427"/>
      <c r="E94" s="663" t="s">
        <v>236</v>
      </c>
      <c r="F94" s="664"/>
      <c r="G94" s="179"/>
      <c r="H94" s="232"/>
      <c r="I94" s="220">
        <f t="shared" ref="I94" si="23">H90</f>
        <v>1</v>
      </c>
      <c r="J94" s="221"/>
      <c r="K94" s="222">
        <f t="shared" ref="K94" si="24">G94*H94*I94</f>
        <v>0</v>
      </c>
      <c r="L94" s="214"/>
      <c r="M94" s="189"/>
      <c r="N94" s="253"/>
      <c r="O94" s="253"/>
      <c r="P94" s="253"/>
      <c r="Q94" s="253"/>
    </row>
    <row r="95" spans="2:17" ht="15" thickBot="1" x14ac:dyDescent="0.35">
      <c r="B95" s="649"/>
      <c r="C95" s="426"/>
      <c r="D95" s="427"/>
      <c r="E95" s="665" t="s">
        <v>31</v>
      </c>
      <c r="F95" s="666"/>
      <c r="G95" s="179"/>
      <c r="H95" s="234"/>
      <c r="I95" s="179"/>
      <c r="J95" s="232"/>
      <c r="K95" s="233">
        <f t="shared" ref="K95" si="25">G95*I95*J95</f>
        <v>0</v>
      </c>
      <c r="L95" s="214"/>
      <c r="M95" s="189"/>
      <c r="N95" s="253"/>
      <c r="O95" s="253"/>
      <c r="P95" s="253"/>
      <c r="Q95" s="253"/>
    </row>
    <row r="96" spans="2:17" x14ac:dyDescent="0.3">
      <c r="B96" s="649"/>
      <c r="C96" s="426"/>
      <c r="D96" s="667" t="s">
        <v>170</v>
      </c>
      <c r="E96" s="667"/>
      <c r="F96" s="667"/>
      <c r="G96" s="667"/>
      <c r="H96" s="667"/>
      <c r="I96" s="667"/>
      <c r="J96" s="667"/>
      <c r="K96" s="667"/>
      <c r="L96" s="225"/>
      <c r="M96" s="189"/>
      <c r="N96" s="253"/>
      <c r="O96" s="253"/>
      <c r="P96" s="253"/>
      <c r="Q96" s="253"/>
    </row>
    <row r="97" spans="2:17" x14ac:dyDescent="0.3">
      <c r="B97" s="649"/>
      <c r="C97" s="226"/>
      <c r="D97" s="667"/>
      <c r="E97" s="667"/>
      <c r="F97" s="667"/>
      <c r="G97" s="667"/>
      <c r="H97" s="667"/>
      <c r="I97" s="667"/>
      <c r="J97" s="667"/>
      <c r="K97" s="667"/>
      <c r="L97" s="225"/>
      <c r="M97" s="189"/>
      <c r="N97" s="159"/>
      <c r="O97" s="253"/>
      <c r="P97" s="253"/>
      <c r="Q97" s="253"/>
    </row>
    <row r="98" spans="2:17" ht="15" thickBot="1" x14ac:dyDescent="0.35">
      <c r="B98" s="649"/>
      <c r="C98" s="424"/>
      <c r="D98" s="425"/>
      <c r="E98" s="425"/>
      <c r="F98" s="425"/>
      <c r="G98" s="425"/>
      <c r="H98" s="425"/>
      <c r="I98" s="425"/>
      <c r="J98" s="425"/>
      <c r="K98" s="425"/>
      <c r="L98" s="227"/>
      <c r="M98" s="189"/>
      <c r="N98" s="159"/>
      <c r="O98" s="253"/>
      <c r="P98" s="253"/>
      <c r="Q98" s="253"/>
    </row>
    <row r="99" spans="2:17" ht="54" thickBot="1" x14ac:dyDescent="0.35">
      <c r="B99" s="649"/>
      <c r="C99" s="215" t="s">
        <v>171</v>
      </c>
      <c r="D99" s="172"/>
      <c r="E99" s="668"/>
      <c r="F99" s="669"/>
      <c r="G99" s="228" t="s">
        <v>172</v>
      </c>
      <c r="H99" s="229" t="s">
        <v>173</v>
      </c>
      <c r="I99" s="230" t="s">
        <v>169</v>
      </c>
      <c r="J99" s="427"/>
      <c r="K99" s="427"/>
      <c r="L99" s="214"/>
      <c r="M99" s="184"/>
      <c r="N99" s="268"/>
      <c r="O99" s="268">
        <f t="shared" ref="O99" si="26">G90-F90+1</f>
        <v>1</v>
      </c>
      <c r="P99" s="268">
        <f t="shared" ref="P99" si="27">IF(OR(O99=366,O99=365),52,(ROUNDUP(O99/7,0)))</f>
        <v>1</v>
      </c>
      <c r="Q99" s="253"/>
    </row>
    <row r="100" spans="2:17" ht="15" thickBot="1" x14ac:dyDescent="0.35">
      <c r="B100" s="649"/>
      <c r="C100" s="424"/>
      <c r="D100" s="427"/>
      <c r="E100" s="670" t="s">
        <v>174</v>
      </c>
      <c r="F100" s="671"/>
      <c r="G100" s="193"/>
      <c r="H100" s="194"/>
      <c r="I100" s="180">
        <f t="shared" ref="I100:I104" si="28">G100*H100</f>
        <v>0</v>
      </c>
      <c r="J100" s="427"/>
      <c r="K100" s="427"/>
      <c r="L100" s="214"/>
      <c r="M100" s="189"/>
      <c r="N100" s="159"/>
      <c r="O100" s="176"/>
      <c r="P100" s="253"/>
      <c r="Q100" s="253"/>
    </row>
    <row r="101" spans="2:17" ht="15" thickBot="1" x14ac:dyDescent="0.35">
      <c r="B101" s="649"/>
      <c r="C101" s="424"/>
      <c r="D101" s="427"/>
      <c r="E101" s="672" t="s">
        <v>175</v>
      </c>
      <c r="F101" s="673"/>
      <c r="G101" s="195"/>
      <c r="H101" s="196"/>
      <c r="I101" s="180">
        <f t="shared" si="28"/>
        <v>0</v>
      </c>
      <c r="J101" s="427"/>
      <c r="K101" s="427"/>
      <c r="L101" s="214"/>
      <c r="M101" s="159"/>
      <c r="N101" s="159"/>
      <c r="O101" s="253"/>
      <c r="P101" s="253"/>
      <c r="Q101" s="253"/>
    </row>
    <row r="102" spans="2:17" ht="15" thickBot="1" x14ac:dyDescent="0.35">
      <c r="B102" s="649"/>
      <c r="C102" s="424"/>
      <c r="D102" s="427"/>
      <c r="E102" s="672" t="s">
        <v>176</v>
      </c>
      <c r="F102" s="673"/>
      <c r="G102" s="195"/>
      <c r="H102" s="196"/>
      <c r="I102" s="180">
        <f t="shared" si="28"/>
        <v>0</v>
      </c>
      <c r="J102" s="427"/>
      <c r="K102" s="427"/>
      <c r="L102" s="214"/>
      <c r="M102" s="189"/>
      <c r="N102" s="253"/>
      <c r="O102" s="253"/>
      <c r="P102" s="253"/>
      <c r="Q102" s="253"/>
    </row>
    <row r="103" spans="2:17" ht="15" thickBot="1" x14ac:dyDescent="0.35">
      <c r="B103" s="649"/>
      <c r="C103" s="424"/>
      <c r="D103" s="427"/>
      <c r="E103" s="674" t="s">
        <v>177</v>
      </c>
      <c r="F103" s="675"/>
      <c r="G103" s="195"/>
      <c r="H103" s="196"/>
      <c r="I103" s="180">
        <f t="shared" si="28"/>
        <v>0</v>
      </c>
      <c r="J103" s="427"/>
      <c r="K103" s="427"/>
      <c r="L103" s="214"/>
      <c r="M103" s="189"/>
      <c r="N103" s="159"/>
      <c r="O103" s="253"/>
      <c r="P103" s="253"/>
      <c r="Q103" s="253"/>
    </row>
    <row r="104" spans="2:17" ht="15" thickBot="1" x14ac:dyDescent="0.35">
      <c r="B104" s="650"/>
      <c r="C104" s="346"/>
      <c r="D104" s="428"/>
      <c r="E104" s="676" t="s">
        <v>178</v>
      </c>
      <c r="F104" s="677"/>
      <c r="G104" s="347"/>
      <c r="H104" s="348"/>
      <c r="I104" s="349">
        <f t="shared" si="28"/>
        <v>0</v>
      </c>
      <c r="J104" s="428"/>
      <c r="K104" s="350"/>
      <c r="L104" s="211"/>
      <c r="M104" s="189"/>
      <c r="N104" s="253"/>
      <c r="O104" s="253"/>
      <c r="P104" s="253"/>
      <c r="Q104" s="253"/>
    </row>
    <row r="105" spans="2:17" ht="15" thickBot="1" x14ac:dyDescent="0.35"/>
    <row r="106" spans="2:17" ht="40.799999999999997" thickBot="1" x14ac:dyDescent="0.35">
      <c r="B106" s="648">
        <v>6</v>
      </c>
      <c r="C106" s="204" t="s">
        <v>153</v>
      </c>
      <c r="D106" s="200"/>
      <c r="E106" s="205"/>
      <c r="F106" s="205" t="s">
        <v>154</v>
      </c>
      <c r="G106" s="205" t="s">
        <v>155</v>
      </c>
      <c r="H106" s="199" t="s">
        <v>156</v>
      </c>
      <c r="I106" s="205" t="s">
        <v>157</v>
      </c>
      <c r="J106" s="206" t="s">
        <v>158</v>
      </c>
      <c r="K106" s="207" t="s">
        <v>159</v>
      </c>
      <c r="L106" s="208" t="s">
        <v>160</v>
      </c>
      <c r="M106" s="189"/>
      <c r="N106" s="159"/>
      <c r="O106" s="176"/>
      <c r="P106" s="253" t="s">
        <v>161</v>
      </c>
      <c r="Q106" s="253">
        <f>IF(F108="Exempt all taxes",0,(J107*FICA)+(J107*Medicare))</f>
        <v>0</v>
      </c>
    </row>
    <row r="107" spans="2:17" ht="15" thickBot="1" x14ac:dyDescent="0.35">
      <c r="B107" s="649"/>
      <c r="C107" s="651"/>
      <c r="D107" s="652"/>
      <c r="E107" s="653"/>
      <c r="F107" s="190"/>
      <c r="G107" s="191"/>
      <c r="H107" s="260">
        <f t="shared" ref="H107" si="29">P116</f>
        <v>1</v>
      </c>
      <c r="I107" s="192"/>
      <c r="J107" s="209">
        <f t="shared" ref="J107" si="30">SUM(K111:K112)+SUM(I117:I121)</f>
        <v>0</v>
      </c>
      <c r="K107" s="210">
        <f t="shared" ref="K107" si="31">IF(F108="No",Q107,Q106)</f>
        <v>0</v>
      </c>
      <c r="L107" s="211">
        <f t="shared" ref="L107" si="32">SUM(J107:K107)</f>
        <v>0</v>
      </c>
      <c r="M107" s="159"/>
      <c r="N107" s="174">
        <f t="shared" ref="N107" si="33">IF(ISNUMBER(L107),L107,0)</f>
        <v>0</v>
      </c>
      <c r="O107" s="253"/>
      <c r="P107" s="253" t="s">
        <v>162</v>
      </c>
      <c r="Q107" s="236">
        <f>IF(J107&gt;=SUTA_Max,((FUTA_Max*FUTA)+(SUTA_Max*I107)+(J107*FICA)+(J107*Medicare)),IF(J107&gt;=FUTA_Max,((FUTA_Max*FUTA)+(J107*I107)+(J107*FICA)+(J107*Medicare)),IF(J107&lt;FUTA_Max,(J107*(Total_Tax+I107)))))</f>
        <v>0</v>
      </c>
    </row>
    <row r="108" spans="2:17" ht="15" thickBot="1" x14ac:dyDescent="0.35">
      <c r="B108" s="649"/>
      <c r="C108" s="654" t="s">
        <v>163</v>
      </c>
      <c r="D108" s="655"/>
      <c r="E108" s="655"/>
      <c r="F108" s="656" t="s">
        <v>88</v>
      </c>
      <c r="G108" s="657"/>
      <c r="H108" s="212"/>
      <c r="I108" s="259"/>
      <c r="J108" s="249"/>
      <c r="K108" s="213"/>
      <c r="L108" s="214"/>
      <c r="M108" s="182"/>
      <c r="N108" s="253"/>
      <c r="O108" s="253"/>
      <c r="P108" s="253"/>
      <c r="Q108" s="253"/>
    </row>
    <row r="109" spans="2:17" ht="15" thickBot="1" x14ac:dyDescent="0.35">
      <c r="B109" s="649"/>
      <c r="C109" s="658"/>
      <c r="D109" s="659"/>
      <c r="E109" s="659"/>
      <c r="F109" s="659"/>
      <c r="G109" s="659"/>
      <c r="H109" s="659"/>
      <c r="I109" s="659"/>
      <c r="J109" s="659"/>
      <c r="K109" s="659"/>
      <c r="L109" s="660"/>
      <c r="M109" s="182"/>
      <c r="N109" s="253"/>
      <c r="O109" s="253"/>
      <c r="P109" s="253"/>
      <c r="Q109" s="253"/>
    </row>
    <row r="110" spans="2:17" ht="27.6" thickBot="1" x14ac:dyDescent="0.35">
      <c r="B110" s="649"/>
      <c r="C110" s="215" t="s">
        <v>164</v>
      </c>
      <c r="D110" s="172"/>
      <c r="E110" s="661"/>
      <c r="F110" s="662"/>
      <c r="G110" s="216" t="s">
        <v>165</v>
      </c>
      <c r="H110" s="217" t="s">
        <v>166</v>
      </c>
      <c r="I110" s="218" t="s">
        <v>167</v>
      </c>
      <c r="J110" s="218" t="s">
        <v>168</v>
      </c>
      <c r="K110" s="219" t="s">
        <v>169</v>
      </c>
      <c r="L110" s="214"/>
      <c r="M110" s="178"/>
      <c r="N110" s="253"/>
      <c r="O110" s="253"/>
      <c r="P110" s="253"/>
      <c r="Q110" s="253"/>
    </row>
    <row r="111" spans="2:17" ht="15" thickBot="1" x14ac:dyDescent="0.35">
      <c r="B111" s="649"/>
      <c r="C111" s="426"/>
      <c r="D111" s="427"/>
      <c r="E111" s="663" t="s">
        <v>236</v>
      </c>
      <c r="F111" s="664"/>
      <c r="G111" s="179"/>
      <c r="H111" s="232"/>
      <c r="I111" s="220">
        <f t="shared" ref="I111" si="34">H107</f>
        <v>1</v>
      </c>
      <c r="J111" s="221"/>
      <c r="K111" s="222">
        <f t="shared" ref="K111" si="35">G111*H111*I111</f>
        <v>0</v>
      </c>
      <c r="L111" s="214"/>
      <c r="M111" s="189"/>
      <c r="N111" s="253"/>
      <c r="O111" s="253"/>
      <c r="P111" s="253"/>
      <c r="Q111" s="253"/>
    </row>
    <row r="112" spans="2:17" ht="15" thickBot="1" x14ac:dyDescent="0.35">
      <c r="B112" s="649"/>
      <c r="C112" s="426"/>
      <c r="D112" s="427"/>
      <c r="E112" s="665" t="s">
        <v>31</v>
      </c>
      <c r="F112" s="666"/>
      <c r="G112" s="179"/>
      <c r="H112" s="234"/>
      <c r="I112" s="179"/>
      <c r="J112" s="232"/>
      <c r="K112" s="233">
        <f t="shared" ref="K112" si="36">G112*I112*J112</f>
        <v>0</v>
      </c>
      <c r="L112" s="214"/>
      <c r="M112" s="189"/>
      <c r="N112" s="253"/>
      <c r="O112" s="253"/>
      <c r="P112" s="253"/>
      <c r="Q112" s="253"/>
    </row>
    <row r="113" spans="2:17" x14ac:dyDescent="0.3">
      <c r="B113" s="649"/>
      <c r="C113" s="426"/>
      <c r="D113" s="667" t="s">
        <v>170</v>
      </c>
      <c r="E113" s="667"/>
      <c r="F113" s="667"/>
      <c r="G113" s="667"/>
      <c r="H113" s="667"/>
      <c r="I113" s="667"/>
      <c r="J113" s="667"/>
      <c r="K113" s="667"/>
      <c r="L113" s="225"/>
      <c r="M113" s="189"/>
      <c r="N113" s="253"/>
      <c r="O113" s="253"/>
      <c r="P113" s="253"/>
      <c r="Q113" s="253"/>
    </row>
    <row r="114" spans="2:17" x14ac:dyDescent="0.3">
      <c r="B114" s="649"/>
      <c r="C114" s="226"/>
      <c r="D114" s="667"/>
      <c r="E114" s="667"/>
      <c r="F114" s="667"/>
      <c r="G114" s="667"/>
      <c r="H114" s="667"/>
      <c r="I114" s="667"/>
      <c r="J114" s="667"/>
      <c r="K114" s="667"/>
      <c r="L114" s="225"/>
      <c r="M114" s="189"/>
      <c r="N114" s="159"/>
      <c r="O114" s="253"/>
      <c r="P114" s="253"/>
      <c r="Q114" s="253"/>
    </row>
    <row r="115" spans="2:17" ht="15" thickBot="1" x14ac:dyDescent="0.35">
      <c r="B115" s="649"/>
      <c r="C115" s="424"/>
      <c r="D115" s="425"/>
      <c r="E115" s="425"/>
      <c r="F115" s="425"/>
      <c r="G115" s="425"/>
      <c r="H115" s="425"/>
      <c r="I115" s="425"/>
      <c r="J115" s="425"/>
      <c r="K115" s="425"/>
      <c r="L115" s="227"/>
      <c r="M115" s="189"/>
      <c r="N115" s="159"/>
      <c r="O115" s="253"/>
      <c r="P115" s="253"/>
      <c r="Q115" s="253"/>
    </row>
    <row r="116" spans="2:17" ht="54" thickBot="1" x14ac:dyDescent="0.35">
      <c r="B116" s="649"/>
      <c r="C116" s="215" t="s">
        <v>171</v>
      </c>
      <c r="D116" s="172"/>
      <c r="E116" s="668"/>
      <c r="F116" s="669"/>
      <c r="G116" s="228" t="s">
        <v>172</v>
      </c>
      <c r="H116" s="229" t="s">
        <v>173</v>
      </c>
      <c r="I116" s="230" t="s">
        <v>169</v>
      </c>
      <c r="J116" s="427"/>
      <c r="K116" s="427"/>
      <c r="L116" s="214"/>
      <c r="M116" s="184"/>
      <c r="N116" s="268"/>
      <c r="O116" s="268">
        <f t="shared" ref="O116" si="37">G107-F107+1</f>
        <v>1</v>
      </c>
      <c r="P116" s="268">
        <f t="shared" ref="P116" si="38">IF(OR(O116=366,O116=365),52,(ROUNDUP(O116/7,0)))</f>
        <v>1</v>
      </c>
      <c r="Q116" s="253"/>
    </row>
    <row r="117" spans="2:17" ht="15" thickBot="1" x14ac:dyDescent="0.35">
      <c r="B117" s="649"/>
      <c r="C117" s="424"/>
      <c r="D117" s="427"/>
      <c r="E117" s="670" t="s">
        <v>174</v>
      </c>
      <c r="F117" s="671"/>
      <c r="G117" s="193"/>
      <c r="H117" s="194"/>
      <c r="I117" s="180">
        <f t="shared" ref="I117:I121" si="39">G117*H117</f>
        <v>0</v>
      </c>
      <c r="J117" s="427"/>
      <c r="K117" s="427"/>
      <c r="L117" s="214"/>
      <c r="M117" s="189"/>
      <c r="N117" s="159"/>
      <c r="O117" s="176"/>
      <c r="P117" s="253"/>
      <c r="Q117" s="253"/>
    </row>
    <row r="118" spans="2:17" ht="15" thickBot="1" x14ac:dyDescent="0.35">
      <c r="B118" s="649"/>
      <c r="C118" s="424"/>
      <c r="D118" s="427"/>
      <c r="E118" s="672" t="s">
        <v>175</v>
      </c>
      <c r="F118" s="673"/>
      <c r="G118" s="195"/>
      <c r="H118" s="196"/>
      <c r="I118" s="180">
        <f t="shared" si="39"/>
        <v>0</v>
      </c>
      <c r="J118" s="427"/>
      <c r="K118" s="427"/>
      <c r="L118" s="214"/>
      <c r="M118" s="159"/>
      <c r="N118" s="159"/>
      <c r="O118" s="253"/>
      <c r="P118" s="253"/>
      <c r="Q118" s="253"/>
    </row>
    <row r="119" spans="2:17" ht="15" thickBot="1" x14ac:dyDescent="0.35">
      <c r="B119" s="649"/>
      <c r="C119" s="424"/>
      <c r="D119" s="427"/>
      <c r="E119" s="672" t="s">
        <v>176</v>
      </c>
      <c r="F119" s="673"/>
      <c r="G119" s="195"/>
      <c r="H119" s="196"/>
      <c r="I119" s="180">
        <f t="shared" si="39"/>
        <v>0</v>
      </c>
      <c r="J119" s="427"/>
      <c r="K119" s="427"/>
      <c r="L119" s="214"/>
      <c r="M119" s="189"/>
      <c r="N119" s="253"/>
      <c r="O119" s="253"/>
      <c r="P119" s="253"/>
      <c r="Q119" s="253"/>
    </row>
    <row r="120" spans="2:17" ht="15" thickBot="1" x14ac:dyDescent="0.35">
      <c r="B120" s="649"/>
      <c r="C120" s="424"/>
      <c r="D120" s="427"/>
      <c r="E120" s="674" t="s">
        <v>177</v>
      </c>
      <c r="F120" s="675"/>
      <c r="G120" s="195"/>
      <c r="H120" s="196"/>
      <c r="I120" s="180">
        <f t="shared" si="39"/>
        <v>0</v>
      </c>
      <c r="J120" s="427"/>
      <c r="K120" s="427"/>
      <c r="L120" s="214"/>
      <c r="M120" s="189"/>
      <c r="N120" s="159"/>
      <c r="O120" s="253"/>
      <c r="P120" s="253"/>
      <c r="Q120" s="253"/>
    </row>
    <row r="121" spans="2:17" ht="15" thickBot="1" x14ac:dyDescent="0.35">
      <c r="B121" s="650"/>
      <c r="C121" s="346"/>
      <c r="D121" s="428"/>
      <c r="E121" s="676" t="s">
        <v>178</v>
      </c>
      <c r="F121" s="677"/>
      <c r="G121" s="347"/>
      <c r="H121" s="348"/>
      <c r="I121" s="349">
        <f t="shared" si="39"/>
        <v>0</v>
      </c>
      <c r="J121" s="428"/>
      <c r="K121" s="350"/>
      <c r="L121" s="211"/>
      <c r="M121" s="189"/>
      <c r="N121" s="253"/>
      <c r="O121" s="253"/>
      <c r="P121" s="253"/>
      <c r="Q121" s="253"/>
    </row>
    <row r="122" spans="2:17" ht="15" thickBot="1" x14ac:dyDescent="0.35"/>
    <row r="123" spans="2:17" ht="40.799999999999997" thickBot="1" x14ac:dyDescent="0.35">
      <c r="B123" s="648">
        <v>7</v>
      </c>
      <c r="C123" s="204" t="s">
        <v>153</v>
      </c>
      <c r="D123" s="200"/>
      <c r="E123" s="205"/>
      <c r="F123" s="205" t="s">
        <v>154</v>
      </c>
      <c r="G123" s="205" t="s">
        <v>155</v>
      </c>
      <c r="H123" s="199" t="s">
        <v>156</v>
      </c>
      <c r="I123" s="205" t="s">
        <v>157</v>
      </c>
      <c r="J123" s="206" t="s">
        <v>158</v>
      </c>
      <c r="K123" s="207" t="s">
        <v>159</v>
      </c>
      <c r="L123" s="208" t="s">
        <v>160</v>
      </c>
      <c r="M123" s="189"/>
      <c r="N123" s="159"/>
      <c r="O123" s="176"/>
      <c r="P123" s="253" t="s">
        <v>161</v>
      </c>
      <c r="Q123" s="253">
        <f>IF(F125="Exempt all taxes",0,(J124*FICA)+(J124*Medicare))</f>
        <v>0</v>
      </c>
    </row>
    <row r="124" spans="2:17" ht="15" thickBot="1" x14ac:dyDescent="0.35">
      <c r="B124" s="649"/>
      <c r="C124" s="651"/>
      <c r="D124" s="652"/>
      <c r="E124" s="653"/>
      <c r="F124" s="190"/>
      <c r="G124" s="191"/>
      <c r="H124" s="260">
        <f t="shared" ref="H124" si="40">P133</f>
        <v>1</v>
      </c>
      <c r="I124" s="192"/>
      <c r="J124" s="209">
        <f t="shared" ref="J124" si="41">SUM(K128:K129)+SUM(I134:I138)</f>
        <v>0</v>
      </c>
      <c r="K124" s="210">
        <f t="shared" ref="K124" si="42">IF(F125="No",Q124,Q123)</f>
        <v>0</v>
      </c>
      <c r="L124" s="211">
        <f t="shared" ref="L124" si="43">SUM(J124:K124)</f>
        <v>0</v>
      </c>
      <c r="M124" s="159"/>
      <c r="N124" s="174">
        <f t="shared" ref="N124" si="44">IF(ISNUMBER(L124),L124,0)</f>
        <v>0</v>
      </c>
      <c r="O124" s="253"/>
      <c r="P124" s="253" t="s">
        <v>162</v>
      </c>
      <c r="Q124" s="236">
        <f>IF(J124&gt;=SUTA_Max,((FUTA_Max*FUTA)+(SUTA_Max*I124)+(J124*FICA)+(J124*Medicare)),IF(J124&gt;=FUTA_Max,((FUTA_Max*FUTA)+(J124*I124)+(J124*FICA)+(J124*Medicare)),IF(J124&lt;FUTA_Max,(J124*(Total_Tax+I124)))))</f>
        <v>0</v>
      </c>
    </row>
    <row r="125" spans="2:17" ht="15" thickBot="1" x14ac:dyDescent="0.35">
      <c r="B125" s="649"/>
      <c r="C125" s="654" t="s">
        <v>163</v>
      </c>
      <c r="D125" s="655"/>
      <c r="E125" s="655"/>
      <c r="F125" s="656" t="s">
        <v>88</v>
      </c>
      <c r="G125" s="657"/>
      <c r="H125" s="212"/>
      <c r="I125" s="259"/>
      <c r="J125" s="249"/>
      <c r="K125" s="213"/>
      <c r="L125" s="214"/>
      <c r="M125" s="182"/>
      <c r="N125" s="253"/>
      <c r="O125" s="253"/>
      <c r="P125" s="253"/>
      <c r="Q125" s="253"/>
    </row>
    <row r="126" spans="2:17" ht="15" thickBot="1" x14ac:dyDescent="0.35">
      <c r="B126" s="649"/>
      <c r="C126" s="658"/>
      <c r="D126" s="659"/>
      <c r="E126" s="659"/>
      <c r="F126" s="659"/>
      <c r="G126" s="659"/>
      <c r="H126" s="659"/>
      <c r="I126" s="659"/>
      <c r="J126" s="659"/>
      <c r="K126" s="659"/>
      <c r="L126" s="660"/>
      <c r="M126" s="182"/>
      <c r="N126" s="253"/>
      <c r="O126" s="253"/>
      <c r="P126" s="253"/>
      <c r="Q126" s="253"/>
    </row>
    <row r="127" spans="2:17" ht="27.6" thickBot="1" x14ac:dyDescent="0.35">
      <c r="B127" s="649"/>
      <c r="C127" s="215" t="s">
        <v>164</v>
      </c>
      <c r="D127" s="172"/>
      <c r="E127" s="661"/>
      <c r="F127" s="662"/>
      <c r="G127" s="216" t="s">
        <v>165</v>
      </c>
      <c r="H127" s="217" t="s">
        <v>166</v>
      </c>
      <c r="I127" s="218" t="s">
        <v>167</v>
      </c>
      <c r="J127" s="218" t="s">
        <v>168</v>
      </c>
      <c r="K127" s="219" t="s">
        <v>169</v>
      </c>
      <c r="L127" s="214"/>
      <c r="M127" s="178"/>
      <c r="N127" s="253"/>
      <c r="O127" s="253"/>
      <c r="P127" s="253"/>
      <c r="Q127" s="253"/>
    </row>
    <row r="128" spans="2:17" ht="15" thickBot="1" x14ac:dyDescent="0.35">
      <c r="B128" s="649"/>
      <c r="C128" s="426"/>
      <c r="D128" s="427"/>
      <c r="E128" s="663" t="s">
        <v>236</v>
      </c>
      <c r="F128" s="664"/>
      <c r="G128" s="179"/>
      <c r="H128" s="232"/>
      <c r="I128" s="220">
        <f t="shared" ref="I128" si="45">H124</f>
        <v>1</v>
      </c>
      <c r="J128" s="221"/>
      <c r="K128" s="222">
        <f t="shared" ref="K128" si="46">G128*H128*I128</f>
        <v>0</v>
      </c>
      <c r="L128" s="214"/>
      <c r="M128" s="189"/>
      <c r="N128" s="253"/>
      <c r="O128" s="253"/>
      <c r="P128" s="253"/>
      <c r="Q128" s="253"/>
    </row>
    <row r="129" spans="2:17" ht="15" thickBot="1" x14ac:dyDescent="0.35">
      <c r="B129" s="649"/>
      <c r="C129" s="426"/>
      <c r="D129" s="427"/>
      <c r="E129" s="665" t="s">
        <v>31</v>
      </c>
      <c r="F129" s="666"/>
      <c r="G129" s="179"/>
      <c r="H129" s="234"/>
      <c r="I129" s="179"/>
      <c r="J129" s="232"/>
      <c r="K129" s="233">
        <f t="shared" ref="K129" si="47">G129*I129*J129</f>
        <v>0</v>
      </c>
      <c r="L129" s="214"/>
      <c r="M129" s="189"/>
      <c r="N129" s="253"/>
      <c r="O129" s="253"/>
      <c r="P129" s="253"/>
      <c r="Q129" s="253"/>
    </row>
    <row r="130" spans="2:17" x14ac:dyDescent="0.3">
      <c r="B130" s="649"/>
      <c r="C130" s="426"/>
      <c r="D130" s="667" t="s">
        <v>170</v>
      </c>
      <c r="E130" s="667"/>
      <c r="F130" s="667"/>
      <c r="G130" s="667"/>
      <c r="H130" s="667"/>
      <c r="I130" s="667"/>
      <c r="J130" s="667"/>
      <c r="K130" s="667"/>
      <c r="L130" s="225"/>
      <c r="M130" s="189"/>
      <c r="N130" s="253"/>
      <c r="O130" s="253"/>
      <c r="P130" s="253"/>
      <c r="Q130" s="253"/>
    </row>
    <row r="131" spans="2:17" x14ac:dyDescent="0.3">
      <c r="B131" s="649"/>
      <c r="C131" s="226"/>
      <c r="D131" s="667"/>
      <c r="E131" s="667"/>
      <c r="F131" s="667"/>
      <c r="G131" s="667"/>
      <c r="H131" s="667"/>
      <c r="I131" s="667"/>
      <c r="J131" s="667"/>
      <c r="K131" s="667"/>
      <c r="L131" s="225"/>
      <c r="M131" s="189"/>
      <c r="N131" s="159"/>
      <c r="O131" s="253"/>
      <c r="P131" s="253"/>
      <c r="Q131" s="253"/>
    </row>
    <row r="132" spans="2:17" ht="15" thickBot="1" x14ac:dyDescent="0.35">
      <c r="B132" s="649"/>
      <c r="C132" s="424"/>
      <c r="D132" s="425"/>
      <c r="E132" s="425"/>
      <c r="F132" s="425"/>
      <c r="G132" s="425"/>
      <c r="H132" s="425"/>
      <c r="I132" s="425"/>
      <c r="J132" s="425"/>
      <c r="K132" s="425"/>
      <c r="L132" s="227"/>
      <c r="M132" s="189"/>
      <c r="N132" s="159"/>
      <c r="O132" s="253"/>
      <c r="P132" s="253"/>
      <c r="Q132" s="253"/>
    </row>
    <row r="133" spans="2:17" ht="54" thickBot="1" x14ac:dyDescent="0.35">
      <c r="B133" s="649"/>
      <c r="C133" s="215" t="s">
        <v>171</v>
      </c>
      <c r="D133" s="172"/>
      <c r="E133" s="668"/>
      <c r="F133" s="669"/>
      <c r="G133" s="228" t="s">
        <v>172</v>
      </c>
      <c r="H133" s="229" t="s">
        <v>173</v>
      </c>
      <c r="I133" s="230" t="s">
        <v>169</v>
      </c>
      <c r="J133" s="427"/>
      <c r="K133" s="427"/>
      <c r="L133" s="214"/>
      <c r="M133" s="184"/>
      <c r="N133" s="268"/>
      <c r="O133" s="268">
        <f t="shared" ref="O133" si="48">G124-F124+1</f>
        <v>1</v>
      </c>
      <c r="P133" s="268">
        <f t="shared" ref="P133" si="49">IF(OR(O133=366,O133=365),52,(ROUNDUP(O133/7,0)))</f>
        <v>1</v>
      </c>
      <c r="Q133" s="253"/>
    </row>
    <row r="134" spans="2:17" ht="15" thickBot="1" x14ac:dyDescent="0.35">
      <c r="B134" s="649"/>
      <c r="C134" s="424"/>
      <c r="D134" s="427"/>
      <c r="E134" s="670" t="s">
        <v>174</v>
      </c>
      <c r="F134" s="671"/>
      <c r="G134" s="193"/>
      <c r="H134" s="194"/>
      <c r="I134" s="180">
        <f t="shared" ref="I134:I138" si="50">G134*H134</f>
        <v>0</v>
      </c>
      <c r="J134" s="427"/>
      <c r="K134" s="427"/>
      <c r="L134" s="214"/>
      <c r="M134" s="189"/>
      <c r="N134" s="159"/>
      <c r="O134" s="176"/>
      <c r="P134" s="253"/>
      <c r="Q134" s="253"/>
    </row>
    <row r="135" spans="2:17" ht="15" thickBot="1" x14ac:dyDescent="0.35">
      <c r="B135" s="649"/>
      <c r="C135" s="424"/>
      <c r="D135" s="427"/>
      <c r="E135" s="672" t="s">
        <v>175</v>
      </c>
      <c r="F135" s="673"/>
      <c r="G135" s="195"/>
      <c r="H135" s="196"/>
      <c r="I135" s="180">
        <f t="shared" si="50"/>
        <v>0</v>
      </c>
      <c r="J135" s="427"/>
      <c r="K135" s="427"/>
      <c r="L135" s="214"/>
      <c r="M135" s="159"/>
      <c r="N135" s="159"/>
      <c r="O135" s="253"/>
      <c r="P135" s="253"/>
      <c r="Q135" s="253"/>
    </row>
    <row r="136" spans="2:17" ht="15" thickBot="1" x14ac:dyDescent="0.35">
      <c r="B136" s="649"/>
      <c r="C136" s="424"/>
      <c r="D136" s="427"/>
      <c r="E136" s="672" t="s">
        <v>176</v>
      </c>
      <c r="F136" s="673"/>
      <c r="G136" s="195"/>
      <c r="H136" s="196"/>
      <c r="I136" s="180">
        <f t="shared" si="50"/>
        <v>0</v>
      </c>
      <c r="J136" s="427"/>
      <c r="K136" s="427"/>
      <c r="L136" s="214"/>
      <c r="M136" s="189"/>
      <c r="N136" s="253"/>
      <c r="O136" s="253"/>
      <c r="P136" s="253"/>
      <c r="Q136" s="253"/>
    </row>
    <row r="137" spans="2:17" ht="15" thickBot="1" x14ac:dyDescent="0.35">
      <c r="B137" s="649"/>
      <c r="C137" s="424"/>
      <c r="D137" s="427"/>
      <c r="E137" s="674" t="s">
        <v>177</v>
      </c>
      <c r="F137" s="675"/>
      <c r="G137" s="195"/>
      <c r="H137" s="196"/>
      <c r="I137" s="180">
        <f t="shared" si="50"/>
        <v>0</v>
      </c>
      <c r="J137" s="427"/>
      <c r="K137" s="427"/>
      <c r="L137" s="214"/>
      <c r="M137" s="189"/>
      <c r="N137" s="159"/>
      <c r="O137" s="253"/>
      <c r="P137" s="253"/>
      <c r="Q137" s="253"/>
    </row>
    <row r="138" spans="2:17" ht="15" thickBot="1" x14ac:dyDescent="0.35">
      <c r="B138" s="650"/>
      <c r="C138" s="346"/>
      <c r="D138" s="428"/>
      <c r="E138" s="676" t="s">
        <v>178</v>
      </c>
      <c r="F138" s="677"/>
      <c r="G138" s="347"/>
      <c r="H138" s="348"/>
      <c r="I138" s="349">
        <f t="shared" si="50"/>
        <v>0</v>
      </c>
      <c r="J138" s="428"/>
      <c r="K138" s="350"/>
      <c r="L138" s="211"/>
      <c r="M138" s="189"/>
      <c r="N138" s="253"/>
      <c r="O138" s="253"/>
      <c r="P138" s="253"/>
      <c r="Q138" s="253"/>
    </row>
    <row r="139" spans="2:17" ht="15" thickBot="1" x14ac:dyDescent="0.35"/>
    <row r="140" spans="2:17" ht="40.799999999999997" thickBot="1" x14ac:dyDescent="0.35">
      <c r="B140" s="648">
        <v>8</v>
      </c>
      <c r="C140" s="204" t="s">
        <v>153</v>
      </c>
      <c r="D140" s="200"/>
      <c r="E140" s="205"/>
      <c r="F140" s="205" t="s">
        <v>154</v>
      </c>
      <c r="G140" s="205" t="s">
        <v>155</v>
      </c>
      <c r="H140" s="199" t="s">
        <v>156</v>
      </c>
      <c r="I140" s="205" t="s">
        <v>157</v>
      </c>
      <c r="J140" s="206" t="s">
        <v>158</v>
      </c>
      <c r="K140" s="207" t="s">
        <v>159</v>
      </c>
      <c r="L140" s="208" t="s">
        <v>160</v>
      </c>
      <c r="M140" s="189"/>
      <c r="N140" s="159"/>
      <c r="O140" s="176"/>
      <c r="P140" s="253" t="s">
        <v>161</v>
      </c>
      <c r="Q140" s="253">
        <f>IF(F142="Exempt all taxes",0,(J141*FICA)+(J141*Medicare))</f>
        <v>0</v>
      </c>
    </row>
    <row r="141" spans="2:17" ht="15" thickBot="1" x14ac:dyDescent="0.35">
      <c r="B141" s="649"/>
      <c r="C141" s="651"/>
      <c r="D141" s="652"/>
      <c r="E141" s="653"/>
      <c r="F141" s="190"/>
      <c r="G141" s="191"/>
      <c r="H141" s="260">
        <f t="shared" ref="H141" si="51">P150</f>
        <v>1</v>
      </c>
      <c r="I141" s="192"/>
      <c r="J141" s="209">
        <f t="shared" ref="J141" si="52">SUM(K145:K146)+SUM(I151:I155)</f>
        <v>0</v>
      </c>
      <c r="K141" s="210">
        <f t="shared" ref="K141" si="53">IF(F142="No",Q141,Q140)</f>
        <v>0</v>
      </c>
      <c r="L141" s="211">
        <f t="shared" ref="L141" si="54">SUM(J141:K141)</f>
        <v>0</v>
      </c>
      <c r="M141" s="159"/>
      <c r="N141" s="174">
        <f t="shared" ref="N141" si="55">IF(ISNUMBER(L141),L141,0)</f>
        <v>0</v>
      </c>
      <c r="O141" s="253"/>
      <c r="P141" s="253" t="s">
        <v>162</v>
      </c>
      <c r="Q141" s="236">
        <f>IF(J141&gt;=SUTA_Max,((FUTA_Max*FUTA)+(SUTA_Max*I141)+(J141*FICA)+(J141*Medicare)),IF(J141&gt;=FUTA_Max,((FUTA_Max*FUTA)+(J141*I141)+(J141*FICA)+(J141*Medicare)),IF(J141&lt;FUTA_Max,(J141*(Total_Tax+I141)))))</f>
        <v>0</v>
      </c>
    </row>
    <row r="142" spans="2:17" ht="15" thickBot="1" x14ac:dyDescent="0.35">
      <c r="B142" s="649"/>
      <c r="C142" s="654" t="s">
        <v>163</v>
      </c>
      <c r="D142" s="655"/>
      <c r="E142" s="655"/>
      <c r="F142" s="656" t="s">
        <v>88</v>
      </c>
      <c r="G142" s="657"/>
      <c r="H142" s="212"/>
      <c r="I142" s="259"/>
      <c r="J142" s="249"/>
      <c r="K142" s="213"/>
      <c r="L142" s="214"/>
      <c r="M142" s="182"/>
      <c r="N142" s="253"/>
      <c r="O142" s="253"/>
      <c r="P142" s="253"/>
      <c r="Q142" s="253"/>
    </row>
    <row r="143" spans="2:17" ht="15" thickBot="1" x14ac:dyDescent="0.35">
      <c r="B143" s="649"/>
      <c r="C143" s="658"/>
      <c r="D143" s="659"/>
      <c r="E143" s="659"/>
      <c r="F143" s="659"/>
      <c r="G143" s="659"/>
      <c r="H143" s="659"/>
      <c r="I143" s="659"/>
      <c r="J143" s="659"/>
      <c r="K143" s="659"/>
      <c r="L143" s="660"/>
      <c r="M143" s="182"/>
      <c r="N143" s="253"/>
      <c r="O143" s="253"/>
      <c r="P143" s="253"/>
      <c r="Q143" s="253"/>
    </row>
    <row r="144" spans="2:17" ht="27.6" thickBot="1" x14ac:dyDescent="0.35">
      <c r="B144" s="649"/>
      <c r="C144" s="215" t="s">
        <v>164</v>
      </c>
      <c r="D144" s="172"/>
      <c r="E144" s="661"/>
      <c r="F144" s="662"/>
      <c r="G144" s="216" t="s">
        <v>165</v>
      </c>
      <c r="H144" s="217" t="s">
        <v>166</v>
      </c>
      <c r="I144" s="218" t="s">
        <v>167</v>
      </c>
      <c r="J144" s="218" t="s">
        <v>168</v>
      </c>
      <c r="K144" s="219" t="s">
        <v>169</v>
      </c>
      <c r="L144" s="214"/>
      <c r="M144" s="178"/>
      <c r="N144" s="253"/>
      <c r="O144" s="253"/>
      <c r="P144" s="253"/>
      <c r="Q144" s="253"/>
    </row>
    <row r="145" spans="2:17" ht="15" thickBot="1" x14ac:dyDescent="0.35">
      <c r="B145" s="649"/>
      <c r="C145" s="426"/>
      <c r="D145" s="427"/>
      <c r="E145" s="663" t="s">
        <v>236</v>
      </c>
      <c r="F145" s="664"/>
      <c r="G145" s="179"/>
      <c r="H145" s="232"/>
      <c r="I145" s="220">
        <f t="shared" ref="I145" si="56">H141</f>
        <v>1</v>
      </c>
      <c r="J145" s="221"/>
      <c r="K145" s="222">
        <f t="shared" ref="K145" si="57">G145*H145*I145</f>
        <v>0</v>
      </c>
      <c r="L145" s="214"/>
      <c r="M145" s="189"/>
      <c r="N145" s="253"/>
      <c r="O145" s="253"/>
      <c r="P145" s="253"/>
      <c r="Q145" s="253"/>
    </row>
    <row r="146" spans="2:17" ht="15" thickBot="1" x14ac:dyDescent="0.35">
      <c r="B146" s="649"/>
      <c r="C146" s="426"/>
      <c r="D146" s="427"/>
      <c r="E146" s="665" t="s">
        <v>31</v>
      </c>
      <c r="F146" s="666"/>
      <c r="G146" s="179"/>
      <c r="H146" s="234"/>
      <c r="I146" s="179"/>
      <c r="J146" s="232"/>
      <c r="K146" s="233">
        <f t="shared" ref="K146" si="58">G146*I146*J146</f>
        <v>0</v>
      </c>
      <c r="L146" s="214"/>
      <c r="M146" s="189"/>
      <c r="N146" s="253"/>
      <c r="O146" s="253"/>
      <c r="P146" s="253"/>
      <c r="Q146" s="253"/>
    </row>
    <row r="147" spans="2:17" x14ac:dyDescent="0.3">
      <c r="B147" s="649"/>
      <c r="C147" s="426"/>
      <c r="D147" s="667" t="s">
        <v>170</v>
      </c>
      <c r="E147" s="667"/>
      <c r="F147" s="667"/>
      <c r="G147" s="667"/>
      <c r="H147" s="667"/>
      <c r="I147" s="667"/>
      <c r="J147" s="667"/>
      <c r="K147" s="667"/>
      <c r="L147" s="225"/>
      <c r="M147" s="189"/>
      <c r="N147" s="253"/>
      <c r="O147" s="253"/>
      <c r="P147" s="253"/>
      <c r="Q147" s="253"/>
    </row>
    <row r="148" spans="2:17" x14ac:dyDescent="0.3">
      <c r="B148" s="649"/>
      <c r="C148" s="226"/>
      <c r="D148" s="667"/>
      <c r="E148" s="667"/>
      <c r="F148" s="667"/>
      <c r="G148" s="667"/>
      <c r="H148" s="667"/>
      <c r="I148" s="667"/>
      <c r="J148" s="667"/>
      <c r="K148" s="667"/>
      <c r="L148" s="225"/>
      <c r="M148" s="189"/>
      <c r="N148" s="159"/>
      <c r="O148" s="253"/>
      <c r="P148" s="253"/>
      <c r="Q148" s="253"/>
    </row>
    <row r="149" spans="2:17" ht="15" thickBot="1" x14ac:dyDescent="0.35">
      <c r="B149" s="649"/>
      <c r="C149" s="424"/>
      <c r="D149" s="425"/>
      <c r="E149" s="425"/>
      <c r="F149" s="425"/>
      <c r="G149" s="425"/>
      <c r="H149" s="425"/>
      <c r="I149" s="425"/>
      <c r="J149" s="425"/>
      <c r="K149" s="425"/>
      <c r="L149" s="227"/>
      <c r="M149" s="189"/>
      <c r="N149" s="159"/>
      <c r="O149" s="253"/>
      <c r="P149" s="253"/>
      <c r="Q149" s="253"/>
    </row>
    <row r="150" spans="2:17" ht="54" thickBot="1" x14ac:dyDescent="0.35">
      <c r="B150" s="649"/>
      <c r="C150" s="215" t="s">
        <v>171</v>
      </c>
      <c r="D150" s="172"/>
      <c r="E150" s="668"/>
      <c r="F150" s="669"/>
      <c r="G150" s="228" t="s">
        <v>172</v>
      </c>
      <c r="H150" s="229" t="s">
        <v>173</v>
      </c>
      <c r="I150" s="230" t="s">
        <v>169</v>
      </c>
      <c r="J150" s="427"/>
      <c r="K150" s="427"/>
      <c r="L150" s="214"/>
      <c r="M150" s="184"/>
      <c r="N150" s="268"/>
      <c r="O150" s="268">
        <f t="shared" ref="O150" si="59">G141-F141+1</f>
        <v>1</v>
      </c>
      <c r="P150" s="268">
        <f t="shared" ref="P150" si="60">IF(OR(O150=366,O150=365),52,(ROUNDUP(O150/7,0)))</f>
        <v>1</v>
      </c>
      <c r="Q150" s="253"/>
    </row>
    <row r="151" spans="2:17" ht="15" thickBot="1" x14ac:dyDescent="0.35">
      <c r="B151" s="649"/>
      <c r="C151" s="424"/>
      <c r="D151" s="427"/>
      <c r="E151" s="670" t="s">
        <v>174</v>
      </c>
      <c r="F151" s="671"/>
      <c r="G151" s="193"/>
      <c r="H151" s="194"/>
      <c r="I151" s="180">
        <f t="shared" ref="I151:I155" si="61">G151*H151</f>
        <v>0</v>
      </c>
      <c r="J151" s="427"/>
      <c r="K151" s="427"/>
      <c r="L151" s="214"/>
      <c r="M151" s="189"/>
      <c r="N151" s="159"/>
      <c r="O151" s="176"/>
      <c r="P151" s="253"/>
      <c r="Q151" s="253"/>
    </row>
    <row r="152" spans="2:17" ht="15" thickBot="1" x14ac:dyDescent="0.35">
      <c r="B152" s="649"/>
      <c r="C152" s="424"/>
      <c r="D152" s="427"/>
      <c r="E152" s="672" t="s">
        <v>175</v>
      </c>
      <c r="F152" s="673"/>
      <c r="G152" s="195"/>
      <c r="H152" s="196"/>
      <c r="I152" s="180">
        <f t="shared" si="61"/>
        <v>0</v>
      </c>
      <c r="J152" s="427"/>
      <c r="K152" s="427"/>
      <c r="L152" s="214"/>
      <c r="M152" s="159"/>
      <c r="N152" s="159"/>
      <c r="O152" s="253"/>
      <c r="P152" s="253"/>
      <c r="Q152" s="253"/>
    </row>
    <row r="153" spans="2:17" ht="15" thickBot="1" x14ac:dyDescent="0.35">
      <c r="B153" s="649"/>
      <c r="C153" s="424"/>
      <c r="D153" s="427"/>
      <c r="E153" s="672" t="s">
        <v>176</v>
      </c>
      <c r="F153" s="673"/>
      <c r="G153" s="195"/>
      <c r="H153" s="196"/>
      <c r="I153" s="180">
        <f t="shared" si="61"/>
        <v>0</v>
      </c>
      <c r="J153" s="427"/>
      <c r="K153" s="427"/>
      <c r="L153" s="214"/>
      <c r="M153" s="189"/>
      <c r="N153" s="253"/>
      <c r="O153" s="253"/>
      <c r="P153" s="253"/>
      <c r="Q153" s="253"/>
    </row>
    <row r="154" spans="2:17" ht="15" thickBot="1" x14ac:dyDescent="0.35">
      <c r="B154" s="649"/>
      <c r="C154" s="424"/>
      <c r="D154" s="427"/>
      <c r="E154" s="674" t="s">
        <v>177</v>
      </c>
      <c r="F154" s="675"/>
      <c r="G154" s="195"/>
      <c r="H154" s="196"/>
      <c r="I154" s="180">
        <f t="shared" si="61"/>
        <v>0</v>
      </c>
      <c r="J154" s="427"/>
      <c r="K154" s="427"/>
      <c r="L154" s="214"/>
      <c r="M154" s="189"/>
      <c r="N154" s="159"/>
      <c r="O154" s="253"/>
      <c r="P154" s="253"/>
      <c r="Q154" s="253"/>
    </row>
    <row r="155" spans="2:17" ht="15" thickBot="1" x14ac:dyDescent="0.35">
      <c r="B155" s="650"/>
      <c r="C155" s="346"/>
      <c r="D155" s="428"/>
      <c r="E155" s="676" t="s">
        <v>178</v>
      </c>
      <c r="F155" s="677"/>
      <c r="G155" s="347"/>
      <c r="H155" s="348"/>
      <c r="I155" s="349">
        <f t="shared" si="61"/>
        <v>0</v>
      </c>
      <c r="J155" s="428"/>
      <c r="K155" s="350"/>
      <c r="L155" s="211"/>
      <c r="M155" s="189"/>
      <c r="N155" s="253"/>
      <c r="O155" s="253"/>
      <c r="P155" s="253"/>
      <c r="Q155" s="253"/>
    </row>
  </sheetData>
  <sheetProtection password="E7F0" sheet="1" objects="1" scenarios="1"/>
  <mergeCells count="140">
    <mergeCell ref="E48:F48"/>
    <mergeCell ref="C39:E39"/>
    <mergeCell ref="F40:G40"/>
    <mergeCell ref="C41:L41"/>
    <mergeCell ref="E42:F42"/>
    <mergeCell ref="D45:K46"/>
    <mergeCell ref="B72:B87"/>
    <mergeCell ref="C73:E73"/>
    <mergeCell ref="C74:E74"/>
    <mergeCell ref="F74:G74"/>
    <mergeCell ref="C75:L75"/>
    <mergeCell ref="E76:F76"/>
    <mergeCell ref="E77:F77"/>
    <mergeCell ref="E78:F78"/>
    <mergeCell ref="D79:K80"/>
    <mergeCell ref="E82:F82"/>
    <mergeCell ref="E83:F83"/>
    <mergeCell ref="E84:F84"/>
    <mergeCell ref="E85:F85"/>
    <mergeCell ref="E86:F86"/>
    <mergeCell ref="E87:F87"/>
    <mergeCell ref="B55:B70"/>
    <mergeCell ref="C56:E56"/>
    <mergeCell ref="C57:E57"/>
    <mergeCell ref="F57:G57"/>
    <mergeCell ref="C58:L58"/>
    <mergeCell ref="E59:F59"/>
    <mergeCell ref="E60:F60"/>
    <mergeCell ref="E61:F61"/>
    <mergeCell ref="D62:K63"/>
    <mergeCell ref="E65:F65"/>
    <mergeCell ref="E66:F66"/>
    <mergeCell ref="E67:F67"/>
    <mergeCell ref="E68:F68"/>
    <mergeCell ref="E69:F69"/>
    <mergeCell ref="E70:F70"/>
    <mergeCell ref="E34:F34"/>
    <mergeCell ref="B14:L14"/>
    <mergeCell ref="B17:I18"/>
    <mergeCell ref="J17:L18"/>
    <mergeCell ref="N19:P19"/>
    <mergeCell ref="B20:L20"/>
    <mergeCell ref="E35:F35"/>
    <mergeCell ref="E36:F36"/>
    <mergeCell ref="B16:I16"/>
    <mergeCell ref="E27:F27"/>
    <mergeCell ref="D28:K29"/>
    <mergeCell ref="E31:F31"/>
    <mergeCell ref="E25:F25"/>
    <mergeCell ref="E26:F26"/>
    <mergeCell ref="B21:B36"/>
    <mergeCell ref="C22:E22"/>
    <mergeCell ref="C23:E23"/>
    <mergeCell ref="F23:G23"/>
    <mergeCell ref="C24:L24"/>
    <mergeCell ref="J16:L16"/>
    <mergeCell ref="E32:F32"/>
    <mergeCell ref="E33:F33"/>
    <mergeCell ref="B2:L2"/>
    <mergeCell ref="B3:L3"/>
    <mergeCell ref="C5:F5"/>
    <mergeCell ref="C6:F6"/>
    <mergeCell ref="G8:H8"/>
    <mergeCell ref="J8:K8"/>
    <mergeCell ref="B10:L10"/>
    <mergeCell ref="O10:P10"/>
    <mergeCell ref="B11:F11"/>
    <mergeCell ref="H11:K12"/>
    <mergeCell ref="L11:L12"/>
    <mergeCell ref="O11:P11"/>
    <mergeCell ref="B12:F12"/>
    <mergeCell ref="C40:E40"/>
    <mergeCell ref="E43:F43"/>
    <mergeCell ref="E44:F44"/>
    <mergeCell ref="B89:B104"/>
    <mergeCell ref="C90:E90"/>
    <mergeCell ref="C91:E91"/>
    <mergeCell ref="F91:G91"/>
    <mergeCell ref="C92:L92"/>
    <mergeCell ref="E93:F93"/>
    <mergeCell ref="E94:F94"/>
    <mergeCell ref="E95:F95"/>
    <mergeCell ref="D96:K97"/>
    <mergeCell ref="E99:F99"/>
    <mergeCell ref="E100:F100"/>
    <mergeCell ref="E101:F101"/>
    <mergeCell ref="E102:F102"/>
    <mergeCell ref="E103:F103"/>
    <mergeCell ref="E104:F104"/>
    <mergeCell ref="E49:F49"/>
    <mergeCell ref="E50:F50"/>
    <mergeCell ref="E51:F51"/>
    <mergeCell ref="E52:F52"/>
    <mergeCell ref="E53:F53"/>
    <mergeCell ref="B38:B53"/>
    <mergeCell ref="B106:B121"/>
    <mergeCell ref="C107:E107"/>
    <mergeCell ref="C108:E108"/>
    <mergeCell ref="F108:G108"/>
    <mergeCell ref="C109:L109"/>
    <mergeCell ref="E110:F110"/>
    <mergeCell ref="E111:F111"/>
    <mergeCell ref="E112:F112"/>
    <mergeCell ref="D113:K114"/>
    <mergeCell ref="E116:F116"/>
    <mergeCell ref="E117:F117"/>
    <mergeCell ref="E118:F118"/>
    <mergeCell ref="E119:F119"/>
    <mergeCell ref="E120:F120"/>
    <mergeCell ref="E121:F121"/>
    <mergeCell ref="B123:B138"/>
    <mergeCell ref="C124:E124"/>
    <mergeCell ref="C125:E125"/>
    <mergeCell ref="F125:G125"/>
    <mergeCell ref="C126:L126"/>
    <mergeCell ref="E127:F127"/>
    <mergeCell ref="E128:F128"/>
    <mergeCell ref="E129:F129"/>
    <mergeCell ref="D130:K131"/>
    <mergeCell ref="E133:F133"/>
    <mergeCell ref="E134:F134"/>
    <mergeCell ref="E135:F135"/>
    <mergeCell ref="E136:F136"/>
    <mergeCell ref="E137:F137"/>
    <mergeCell ref="E138:F138"/>
    <mergeCell ref="B140:B155"/>
    <mergeCell ref="C141:E141"/>
    <mergeCell ref="C142:E142"/>
    <mergeCell ref="F142:G142"/>
    <mergeCell ref="C143:L143"/>
    <mergeCell ref="E144:F144"/>
    <mergeCell ref="E145:F145"/>
    <mergeCell ref="E146:F146"/>
    <mergeCell ref="D147:K148"/>
    <mergeCell ref="E150:F150"/>
    <mergeCell ref="E151:F151"/>
    <mergeCell ref="E152:F152"/>
    <mergeCell ref="E153:F153"/>
    <mergeCell ref="E154:F154"/>
    <mergeCell ref="E155:F155"/>
  </mergeCells>
  <dataValidations disablePrompts="1" count="2">
    <dataValidation type="list" allowBlank="1" showInputMessage="1" showErrorMessage="1" errorTitle="Family Member" error="Make a selection from the list concerning the employee's familial relationship with the employer." promptTitle="Family Exemption" prompt="Make a selection from the list concerning the employee's tax status based on familial relationship with the employer." sqref="F23:G23 F40:G40 F57:G57 F74:G74 F91:G91 F108:G108 F125:G125 F142:G142" xr:uid="{00000000-0002-0000-0500-000000000000}">
      <formula1>$P$2:$P$4</formula1>
    </dataValidation>
    <dataValidation type="custom" allowBlank="1" showInputMessage="1" showErrorMessage="1" errorTitle="Minimum Attendant Wage" error="The minimum allowed wage for attendant services is $8.00." promptTitle="CFC PAS Hab Pay Rate" prompt="Enter the hourly pay rate for CFC PAS Hab services." sqref="H26 H43 H60 H77 H94 H111 H128 H145" xr:uid="{00000000-0002-0000-0500-000001000000}">
      <formula1>IF(H26&gt;=8,H26,)</formula1>
    </dataValidation>
  </dataValidations>
  <pageMargins left="0.7" right="0.7" top="0.75" bottom="0.75" header="0.3" footer="0.3"/>
  <pageSetup scale="71" fitToHeight="5" orientation="portrait" r:id="rId1"/>
  <headerFooter>
    <oddHeader>&amp;LTexas Health &amp; Human Services Commission&amp;RDBMD CDS Budget
January 22, 2020</oddHeader>
    <oddFooter>&amp;RDate and Time Created
&amp;D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195"/>
  <sheetViews>
    <sheetView zoomScale="84" zoomScaleNormal="84" workbookViewId="0">
      <selection activeCell="U44" sqref="U44"/>
    </sheetView>
  </sheetViews>
  <sheetFormatPr defaultRowHeight="14.4" x14ac:dyDescent="0.3"/>
  <cols>
    <col min="3" max="3" width="17.21875" customWidth="1"/>
    <col min="6" max="6" width="10.77734375" customWidth="1"/>
    <col min="7" max="7" width="12.77734375" customWidth="1"/>
    <col min="10" max="10" width="12.5546875" customWidth="1"/>
    <col min="11" max="11" width="13.21875" customWidth="1"/>
    <col min="12" max="12" width="12.21875" bestFit="1" customWidth="1"/>
    <col min="14" max="17" width="9.21875" hidden="1" customWidth="1"/>
  </cols>
  <sheetData>
    <row r="1" spans="1:18" x14ac:dyDescent="0.3">
      <c r="A1" s="231"/>
      <c r="B1" s="157"/>
      <c r="C1" s="157"/>
      <c r="D1" s="157"/>
      <c r="E1" s="157"/>
      <c r="F1" s="157"/>
      <c r="G1" s="157"/>
      <c r="H1" s="157"/>
      <c r="I1" s="157"/>
      <c r="J1" s="157"/>
      <c r="K1" s="157"/>
      <c r="L1" s="157"/>
      <c r="M1" s="157"/>
      <c r="N1" s="157"/>
      <c r="O1" s="157"/>
      <c r="P1" s="158" t="s">
        <v>136</v>
      </c>
      <c r="Q1" s="157"/>
      <c r="R1" s="157"/>
    </row>
    <row r="2" spans="1:18" ht="39" customHeight="1" x14ac:dyDescent="0.3">
      <c r="A2" s="157"/>
      <c r="B2" s="477" t="s">
        <v>266</v>
      </c>
      <c r="C2" s="477"/>
      <c r="D2" s="477"/>
      <c r="E2" s="477"/>
      <c r="F2" s="477"/>
      <c r="G2" s="477"/>
      <c r="H2" s="477"/>
      <c r="I2" s="477"/>
      <c r="J2" s="477"/>
      <c r="K2" s="477"/>
      <c r="L2" s="477"/>
      <c r="M2" s="201"/>
      <c r="N2" s="173"/>
      <c r="O2" s="235"/>
      <c r="P2" s="158" t="s">
        <v>88</v>
      </c>
      <c r="Q2" s="235"/>
      <c r="R2" s="235"/>
    </row>
    <row r="3" spans="1:18" ht="15.6" x14ac:dyDescent="0.3">
      <c r="A3" s="157"/>
      <c r="B3" s="478" t="s">
        <v>237</v>
      </c>
      <c r="C3" s="478"/>
      <c r="D3" s="478"/>
      <c r="E3" s="478"/>
      <c r="F3" s="478"/>
      <c r="G3" s="478"/>
      <c r="H3" s="478"/>
      <c r="I3" s="478"/>
      <c r="J3" s="478"/>
      <c r="K3" s="478"/>
      <c r="L3" s="478"/>
      <c r="M3" s="162"/>
      <c r="N3" s="157"/>
      <c r="O3" s="157"/>
      <c r="P3" s="158" t="s">
        <v>137</v>
      </c>
      <c r="Q3" s="157"/>
      <c r="R3" s="157"/>
    </row>
    <row r="4" spans="1:18" x14ac:dyDescent="0.3">
      <c r="A4" s="157"/>
      <c r="B4" s="157"/>
      <c r="C4" s="162"/>
      <c r="D4" s="162"/>
      <c r="E4" s="162"/>
      <c r="F4" s="162"/>
      <c r="G4" s="162"/>
      <c r="H4" s="162"/>
      <c r="I4" s="162"/>
      <c r="J4" s="162"/>
      <c r="K4" s="162"/>
      <c r="L4" s="162"/>
      <c r="M4" s="162"/>
      <c r="N4" s="157"/>
      <c r="O4" s="157"/>
      <c r="P4" s="158" t="s">
        <v>138</v>
      </c>
      <c r="Q4" s="157"/>
      <c r="R4" s="157"/>
    </row>
    <row r="5" spans="1:18" ht="15" thickBot="1" x14ac:dyDescent="0.35">
      <c r="A5" s="157"/>
      <c r="B5" s="157"/>
      <c r="C5" s="479">
        <f>Consumer_Name</f>
        <v>0</v>
      </c>
      <c r="D5" s="479"/>
      <c r="E5" s="479"/>
      <c r="F5" s="479"/>
      <c r="G5" s="162"/>
      <c r="H5" s="162"/>
      <c r="I5" s="157"/>
      <c r="J5" s="157"/>
      <c r="K5" s="163">
        <f>Medicaid_Number</f>
        <v>0</v>
      </c>
      <c r="L5" s="167"/>
      <c r="M5" s="167"/>
      <c r="N5" s="157"/>
      <c r="O5" s="157"/>
      <c r="P5" s="157"/>
      <c r="Q5" s="157"/>
      <c r="R5" s="157"/>
    </row>
    <row r="6" spans="1:18" x14ac:dyDescent="0.3">
      <c r="A6" s="157"/>
      <c r="B6" s="157"/>
      <c r="C6" s="480" t="s">
        <v>83</v>
      </c>
      <c r="D6" s="480"/>
      <c r="E6" s="480"/>
      <c r="F6" s="480"/>
      <c r="G6" s="164"/>
      <c r="H6" s="164"/>
      <c r="I6" s="157"/>
      <c r="J6" s="157"/>
      <c r="K6" s="168" t="s">
        <v>84</v>
      </c>
      <c r="L6" s="169"/>
      <c r="M6" s="169"/>
      <c r="N6" s="157"/>
      <c r="O6" s="157"/>
      <c r="P6" s="157"/>
      <c r="Q6" s="157"/>
      <c r="R6" s="157"/>
    </row>
    <row r="7" spans="1:18" x14ac:dyDescent="0.3">
      <c r="A7" s="157"/>
      <c r="B7" s="157"/>
      <c r="C7" s="164"/>
      <c r="D7" s="164"/>
      <c r="E7" s="164"/>
      <c r="F7" s="164"/>
      <c r="G7" s="164"/>
      <c r="H7" s="164"/>
      <c r="I7" s="164"/>
      <c r="J7" s="164"/>
      <c r="K7" s="169"/>
      <c r="L7" s="169"/>
      <c r="M7" s="169"/>
      <c r="N7" s="157"/>
      <c r="O7" s="157"/>
      <c r="P7" s="157"/>
      <c r="Q7" s="157"/>
      <c r="R7" s="157"/>
    </row>
    <row r="8" spans="1:18" ht="15" thickBot="1" x14ac:dyDescent="0.35">
      <c r="A8" s="157"/>
      <c r="B8" s="157"/>
      <c r="C8" s="157"/>
      <c r="D8" s="157"/>
      <c r="E8" s="157"/>
      <c r="F8" s="165" t="s">
        <v>85</v>
      </c>
      <c r="G8" s="563">
        <f>From</f>
        <v>0</v>
      </c>
      <c r="H8" s="563"/>
      <c r="I8" s="203" t="s">
        <v>86</v>
      </c>
      <c r="J8" s="563">
        <f>To</f>
        <v>0</v>
      </c>
      <c r="K8" s="563"/>
      <c r="L8" s="157"/>
      <c r="M8" s="157"/>
      <c r="N8" s="157"/>
      <c r="O8" s="157"/>
      <c r="P8" s="157"/>
      <c r="Q8" s="157"/>
      <c r="R8" s="157"/>
    </row>
    <row r="9" spans="1:18" ht="15" thickBot="1" x14ac:dyDescent="0.35">
      <c r="A9" s="157"/>
      <c r="B9" s="157"/>
      <c r="C9" s="165"/>
      <c r="D9" s="165"/>
      <c r="E9" s="165"/>
      <c r="F9" s="164"/>
      <c r="G9" s="164"/>
      <c r="H9" s="164"/>
      <c r="I9" s="166"/>
      <c r="J9" s="166"/>
      <c r="K9" s="162"/>
      <c r="L9" s="162"/>
      <c r="M9" s="162"/>
      <c r="N9" s="157"/>
      <c r="O9" s="157"/>
      <c r="P9" s="160"/>
      <c r="Q9" s="160"/>
      <c r="R9" s="157"/>
    </row>
    <row r="10" spans="1:18" ht="18" thickBot="1" x14ac:dyDescent="0.35">
      <c r="A10" s="157"/>
      <c r="B10" s="678" t="s">
        <v>139</v>
      </c>
      <c r="C10" s="679"/>
      <c r="D10" s="679"/>
      <c r="E10" s="679"/>
      <c r="F10" s="679"/>
      <c r="G10" s="679"/>
      <c r="H10" s="679"/>
      <c r="I10" s="679"/>
      <c r="J10" s="679"/>
      <c r="K10" s="679"/>
      <c r="L10" s="680"/>
      <c r="M10" s="186"/>
      <c r="N10" s="157"/>
      <c r="O10" s="681" t="s">
        <v>140</v>
      </c>
      <c r="P10" s="681"/>
      <c r="Q10" s="174">
        <v>7000</v>
      </c>
      <c r="R10" s="157"/>
    </row>
    <row r="11" spans="1:18" ht="15" customHeight="1" x14ac:dyDescent="0.3">
      <c r="A11" s="157"/>
      <c r="B11" s="682" t="s">
        <v>141</v>
      </c>
      <c r="C11" s="683"/>
      <c r="D11" s="683"/>
      <c r="E11" s="683"/>
      <c r="F11" s="683"/>
      <c r="G11" s="185">
        <f>'ESS, OHR, &amp; Non-Taxable'!K64</f>
        <v>0</v>
      </c>
      <c r="H11" s="712" t="s">
        <v>142</v>
      </c>
      <c r="I11" s="713"/>
      <c r="J11" s="713"/>
      <c r="K11" s="713"/>
      <c r="L11" s="688">
        <f>G11-G12</f>
        <v>0</v>
      </c>
      <c r="M11" s="170"/>
      <c r="N11" s="157"/>
      <c r="O11" s="681" t="s">
        <v>143</v>
      </c>
      <c r="P11" s="681"/>
      <c r="Q11" s="174">
        <v>9000</v>
      </c>
      <c r="R11" s="157"/>
    </row>
    <row r="12" spans="1:18" ht="16.2" thickBot="1" x14ac:dyDescent="0.35">
      <c r="A12" s="157"/>
      <c r="B12" s="690" t="s">
        <v>144</v>
      </c>
      <c r="C12" s="691"/>
      <c r="D12" s="691"/>
      <c r="E12" s="691"/>
      <c r="F12" s="691"/>
      <c r="G12" s="181">
        <f>SUM(N22,N44,N66,N88,N110,N132,N154,N176)</f>
        <v>0</v>
      </c>
      <c r="H12" s="714"/>
      <c r="I12" s="715"/>
      <c r="J12" s="715"/>
      <c r="K12" s="715"/>
      <c r="L12" s="689"/>
      <c r="M12" s="187"/>
      <c r="N12" s="157"/>
      <c r="O12" s="160"/>
      <c r="P12" s="157"/>
      <c r="Q12" s="157"/>
      <c r="R12" s="157"/>
    </row>
    <row r="13" spans="1:18" ht="15" thickBot="1" x14ac:dyDescent="0.35">
      <c r="A13" s="157"/>
      <c r="B13" s="157"/>
      <c r="C13" s="157"/>
      <c r="D13" s="157"/>
      <c r="E13" s="157"/>
      <c r="F13" s="157"/>
      <c r="G13" s="157"/>
      <c r="H13" s="157"/>
      <c r="I13" s="157"/>
      <c r="J13" s="157"/>
      <c r="K13" s="157"/>
      <c r="L13" s="157"/>
      <c r="M13" s="157"/>
      <c r="N13" s="157"/>
      <c r="O13" s="160"/>
      <c r="P13" s="161" t="s">
        <v>145</v>
      </c>
      <c r="Q13" s="175">
        <v>6.0000000000000001E-3</v>
      </c>
      <c r="R13" s="157"/>
    </row>
    <row r="14" spans="1:18" ht="18" thickBot="1" x14ac:dyDescent="0.35">
      <c r="A14" s="157"/>
      <c r="B14" s="678" t="s">
        <v>146</v>
      </c>
      <c r="C14" s="679"/>
      <c r="D14" s="679"/>
      <c r="E14" s="679"/>
      <c r="F14" s="679"/>
      <c r="G14" s="679"/>
      <c r="H14" s="679"/>
      <c r="I14" s="679"/>
      <c r="J14" s="679"/>
      <c r="K14" s="679"/>
      <c r="L14" s="680"/>
      <c r="M14" s="186"/>
      <c r="N14" s="157"/>
      <c r="O14" s="160"/>
      <c r="P14" s="161" t="s">
        <v>147</v>
      </c>
      <c r="Q14" s="176">
        <v>6.2E-2</v>
      </c>
      <c r="R14" s="157"/>
    </row>
    <row r="15" spans="1:18" s="269" customFormat="1" ht="18" thickBot="1" x14ac:dyDescent="0.35">
      <c r="A15" s="342"/>
      <c r="B15" s="321"/>
      <c r="C15" s="321"/>
      <c r="D15" s="321"/>
      <c r="E15" s="321"/>
      <c r="F15" s="321"/>
      <c r="G15" s="321"/>
      <c r="H15" s="321"/>
      <c r="I15" s="321"/>
      <c r="J15" s="321"/>
      <c r="K15" s="321"/>
      <c r="L15" s="321"/>
      <c r="M15" s="186"/>
      <c r="N15" s="342"/>
      <c r="O15" s="160"/>
      <c r="P15" s="161" t="s">
        <v>149</v>
      </c>
      <c r="Q15" s="176">
        <v>1.4500000000000001E-2</v>
      </c>
      <c r="R15" s="342"/>
    </row>
    <row r="16" spans="1:18" ht="18" thickBot="1" x14ac:dyDescent="0.35">
      <c r="A16" s="239"/>
      <c r="B16" s="718" t="s">
        <v>235</v>
      </c>
      <c r="C16" s="716"/>
      <c r="D16" s="716"/>
      <c r="E16" s="716"/>
      <c r="F16" s="716"/>
      <c r="G16" s="716"/>
      <c r="H16" s="716"/>
      <c r="I16" s="716"/>
      <c r="J16" s="716" t="str">
        <f>IF(L11&gt;=0,"Yes","No")</f>
        <v>Yes</v>
      </c>
      <c r="K16" s="716"/>
      <c r="L16" s="717"/>
      <c r="M16" s="186"/>
      <c r="N16" s="239"/>
      <c r="O16" s="160"/>
      <c r="P16" s="171" t="s">
        <v>150</v>
      </c>
      <c r="Q16" s="198">
        <f>SUM(Q13:Q15)</f>
        <v>8.2500000000000004E-2</v>
      </c>
      <c r="R16" s="239"/>
    </row>
    <row r="17" spans="1:18" ht="15" customHeight="1" x14ac:dyDescent="0.3">
      <c r="A17" s="157"/>
      <c r="B17" s="692" t="s">
        <v>148</v>
      </c>
      <c r="C17" s="693"/>
      <c r="D17" s="693"/>
      <c r="E17" s="693"/>
      <c r="F17" s="693"/>
      <c r="G17" s="693"/>
      <c r="H17" s="693"/>
      <c r="I17" s="693"/>
      <c r="J17" s="696" t="str">
        <f>IF(AND(L11&gt;=0,'CFC Taxable Wage &amp; Comp'!L11&gt;=0),"Yes","No")</f>
        <v>Yes</v>
      </c>
      <c r="K17" s="696"/>
      <c r="L17" s="697"/>
      <c r="M17" s="188"/>
      <c r="N17" s="188"/>
      <c r="O17" s="188"/>
      <c r="R17" s="157"/>
    </row>
    <row r="18" spans="1:18" ht="15.75" customHeight="1" thickBot="1" x14ac:dyDescent="0.35">
      <c r="A18" s="157"/>
      <c r="B18" s="694"/>
      <c r="C18" s="695"/>
      <c r="D18" s="695"/>
      <c r="E18" s="695"/>
      <c r="F18" s="695"/>
      <c r="G18" s="695"/>
      <c r="H18" s="695"/>
      <c r="I18" s="695"/>
      <c r="J18" s="698"/>
      <c r="K18" s="698"/>
      <c r="L18" s="699"/>
      <c r="M18" s="188"/>
      <c r="N18" s="157"/>
      <c r="O18" s="160"/>
      <c r="R18" s="157"/>
    </row>
    <row r="19" spans="1:18" ht="15" thickBot="1" x14ac:dyDescent="0.35">
      <c r="B19" s="157"/>
      <c r="C19" s="165"/>
      <c r="D19" s="165"/>
      <c r="E19" s="165"/>
      <c r="F19" s="164"/>
      <c r="G19" s="164"/>
      <c r="H19" s="164"/>
      <c r="I19" s="166"/>
      <c r="J19" s="166"/>
      <c r="K19" s="162"/>
      <c r="L19" s="162"/>
      <c r="M19" s="162"/>
      <c r="N19" s="700" t="s">
        <v>151</v>
      </c>
      <c r="O19" s="700"/>
      <c r="P19" s="700"/>
      <c r="Q19" s="197">
        <v>0.66359999999999997</v>
      </c>
      <c r="R19" s="157"/>
    </row>
    <row r="20" spans="1:18" ht="18" thickBot="1" x14ac:dyDescent="0.35">
      <c r="B20" s="678" t="s">
        <v>152</v>
      </c>
      <c r="C20" s="679"/>
      <c r="D20" s="679"/>
      <c r="E20" s="679"/>
      <c r="F20" s="679"/>
      <c r="G20" s="679"/>
      <c r="H20" s="679"/>
      <c r="I20" s="679"/>
      <c r="J20" s="679"/>
      <c r="K20" s="679"/>
      <c r="L20" s="680"/>
      <c r="M20" s="184"/>
      <c r="N20" s="177"/>
      <c r="O20" s="177"/>
      <c r="P20" s="177"/>
      <c r="Q20" s="173"/>
      <c r="R20" s="173"/>
    </row>
    <row r="21" spans="1:18" ht="40.799999999999997" thickBot="1" x14ac:dyDescent="0.35">
      <c r="B21" s="648">
        <v>1</v>
      </c>
      <c r="C21" s="204" t="s">
        <v>153</v>
      </c>
      <c r="D21" s="200"/>
      <c r="E21" s="205"/>
      <c r="F21" s="205" t="s">
        <v>154</v>
      </c>
      <c r="G21" s="205" t="s">
        <v>155</v>
      </c>
      <c r="H21" s="199" t="s">
        <v>156</v>
      </c>
      <c r="I21" s="205" t="s">
        <v>157</v>
      </c>
      <c r="J21" s="206" t="s">
        <v>158</v>
      </c>
      <c r="K21" s="207" t="s">
        <v>159</v>
      </c>
      <c r="L21" s="208" t="s">
        <v>160</v>
      </c>
      <c r="M21" s="189"/>
      <c r="N21" s="159"/>
      <c r="O21" s="176"/>
      <c r="P21" s="173" t="s">
        <v>161</v>
      </c>
      <c r="Q21" s="253">
        <f>IF(F23="Exempt all taxes",0,(J22*FICA)+(J22*Medicare))</f>
        <v>0</v>
      </c>
      <c r="R21" s="173"/>
    </row>
    <row r="22" spans="1:18" ht="15" thickBot="1" x14ac:dyDescent="0.35">
      <c r="B22" s="649"/>
      <c r="C22" s="651"/>
      <c r="D22" s="652"/>
      <c r="E22" s="653"/>
      <c r="F22" s="190"/>
      <c r="G22" s="191"/>
      <c r="H22" s="260">
        <f>P36</f>
        <v>1</v>
      </c>
      <c r="I22" s="192"/>
      <c r="J22" s="209">
        <f>(SUM(K26:K32))+(SUM(I37:I41))</f>
        <v>0</v>
      </c>
      <c r="K22" s="210">
        <f>IF(F23="No",Q22,Q21)</f>
        <v>0</v>
      </c>
      <c r="L22" s="211">
        <f>SUM(J22:K22)</f>
        <v>0</v>
      </c>
      <c r="M22" s="159"/>
      <c r="N22" s="202">
        <f>IF(ISNUMBER(L22),L22,0)</f>
        <v>0</v>
      </c>
      <c r="O22" s="173"/>
      <c r="P22" s="173" t="s">
        <v>162</v>
      </c>
      <c r="Q22" s="236">
        <f>IF(J22&gt;=SUTA_Max,((FUTA_Max*FUTA)+(SUTA_Max*I22)+(J22*FICA)+(J22*Medicare)),IF(J22&gt;=FUTA_Max,((FUTA_Max*FUTA)+(J22*I22)+(J22*FICA)+(J22*Medicare)),IF(J22&lt;FUTA_Max,(J22*(Total_Tax+I22)))))</f>
        <v>0</v>
      </c>
      <c r="R22" s="173"/>
    </row>
    <row r="23" spans="1:18" ht="15" thickBot="1" x14ac:dyDescent="0.35">
      <c r="B23" s="649"/>
      <c r="C23" s="654" t="s">
        <v>163</v>
      </c>
      <c r="D23" s="655"/>
      <c r="E23" s="655"/>
      <c r="F23" s="701" t="s">
        <v>88</v>
      </c>
      <c r="G23" s="657"/>
      <c r="H23" s="212"/>
      <c r="I23" s="259"/>
      <c r="J23" s="249"/>
      <c r="K23" s="213"/>
      <c r="L23" s="214"/>
      <c r="M23" s="182"/>
      <c r="N23" s="173"/>
      <c r="O23" s="173"/>
      <c r="P23" s="173"/>
      <c r="Q23" s="173"/>
      <c r="R23" s="173"/>
    </row>
    <row r="24" spans="1:18" ht="15" thickBot="1" x14ac:dyDescent="0.35">
      <c r="B24" s="649"/>
      <c r="C24" s="658"/>
      <c r="D24" s="659"/>
      <c r="E24" s="659"/>
      <c r="F24" s="659"/>
      <c r="G24" s="659"/>
      <c r="H24" s="659"/>
      <c r="I24" s="659"/>
      <c r="J24" s="659"/>
      <c r="K24" s="659"/>
      <c r="L24" s="660"/>
      <c r="M24" s="182"/>
      <c r="N24" s="173"/>
      <c r="O24" s="173"/>
      <c r="P24" s="173"/>
      <c r="Q24" s="173"/>
      <c r="R24" s="173"/>
    </row>
    <row r="25" spans="1:18" ht="27.6" thickBot="1" x14ac:dyDescent="0.35">
      <c r="B25" s="649"/>
      <c r="C25" s="215" t="s">
        <v>164</v>
      </c>
      <c r="D25" s="172"/>
      <c r="E25" s="659"/>
      <c r="F25" s="702"/>
      <c r="G25" s="216" t="s">
        <v>165</v>
      </c>
      <c r="H25" s="217" t="s">
        <v>166</v>
      </c>
      <c r="I25" s="218" t="s">
        <v>167</v>
      </c>
      <c r="J25" s="218" t="s">
        <v>168</v>
      </c>
      <c r="K25" s="219" t="s">
        <v>169</v>
      </c>
      <c r="L25" s="214"/>
      <c r="M25" s="178"/>
      <c r="N25" s="173"/>
      <c r="O25" s="173"/>
      <c r="P25" s="173"/>
      <c r="Q25" s="173"/>
      <c r="R25" s="173"/>
    </row>
    <row r="26" spans="1:18" ht="15" thickBot="1" x14ac:dyDescent="0.35">
      <c r="B26" s="649"/>
      <c r="C26" s="384"/>
      <c r="D26" s="703" t="s">
        <v>253</v>
      </c>
      <c r="E26" s="704"/>
      <c r="F26" s="705"/>
      <c r="G26" s="380"/>
      <c r="H26" s="232"/>
      <c r="I26" s="223">
        <f>H22</f>
        <v>1</v>
      </c>
      <c r="J26" s="224"/>
      <c r="K26" s="222">
        <f>G26*H26*I26</f>
        <v>0</v>
      </c>
      <c r="L26" s="214"/>
      <c r="M26" s="189"/>
      <c r="N26" s="173"/>
      <c r="O26" s="173"/>
      <c r="P26" s="173"/>
      <c r="Q26" s="173"/>
      <c r="R26" s="173"/>
    </row>
    <row r="27" spans="1:18" ht="15" thickBot="1" x14ac:dyDescent="0.35">
      <c r="B27" s="649"/>
      <c r="C27" s="419"/>
      <c r="D27" s="706" t="s">
        <v>293</v>
      </c>
      <c r="E27" s="707"/>
      <c r="F27" s="708"/>
      <c r="G27" s="380"/>
      <c r="H27" s="232"/>
      <c r="I27" s="223">
        <f>H22</f>
        <v>1</v>
      </c>
      <c r="J27" s="237"/>
      <c r="K27" s="222">
        <f>G27*H27*I27</f>
        <v>0</v>
      </c>
      <c r="L27" s="214"/>
      <c r="M27" s="189"/>
      <c r="N27" s="253"/>
      <c r="O27" s="253"/>
      <c r="P27" s="253"/>
      <c r="Q27" s="253"/>
      <c r="R27" s="253"/>
    </row>
    <row r="28" spans="1:18" ht="15" thickBot="1" x14ac:dyDescent="0.35">
      <c r="B28" s="649"/>
      <c r="C28" s="384"/>
      <c r="D28" s="706" t="s">
        <v>272</v>
      </c>
      <c r="E28" s="707"/>
      <c r="F28" s="708"/>
      <c r="G28" s="380"/>
      <c r="H28" s="232"/>
      <c r="I28" s="223">
        <f>H22</f>
        <v>1</v>
      </c>
      <c r="J28" s="237"/>
      <c r="K28" s="222">
        <f t="shared" ref="K28:K31" si="0">G28*H28*I28</f>
        <v>0</v>
      </c>
      <c r="L28" s="214"/>
      <c r="M28" s="157"/>
      <c r="N28" s="173"/>
      <c r="O28" s="183"/>
      <c r="P28" s="173"/>
      <c r="Q28" s="173"/>
      <c r="R28" s="173"/>
    </row>
    <row r="29" spans="1:18" ht="15" thickBot="1" x14ac:dyDescent="0.35">
      <c r="B29" s="649"/>
      <c r="C29" s="384"/>
      <c r="D29" s="706" t="s">
        <v>93</v>
      </c>
      <c r="E29" s="707"/>
      <c r="F29" s="708"/>
      <c r="G29" s="380"/>
      <c r="H29" s="232"/>
      <c r="I29" s="223">
        <f>H22</f>
        <v>1</v>
      </c>
      <c r="J29" s="237"/>
      <c r="K29" s="222">
        <f t="shared" si="0"/>
        <v>0</v>
      </c>
      <c r="L29" s="214"/>
      <c r="M29" s="157"/>
      <c r="N29" s="173"/>
      <c r="O29" s="183"/>
      <c r="P29" s="173"/>
      <c r="Q29" s="173"/>
      <c r="R29" s="173"/>
    </row>
    <row r="30" spans="1:18" ht="15" thickBot="1" x14ac:dyDescent="0.35">
      <c r="B30" s="649"/>
      <c r="C30" s="416"/>
      <c r="D30" s="706" t="s">
        <v>95</v>
      </c>
      <c r="E30" s="707"/>
      <c r="F30" s="708"/>
      <c r="G30" s="380"/>
      <c r="H30" s="232"/>
      <c r="I30" s="223">
        <f>H22</f>
        <v>1</v>
      </c>
      <c r="J30" s="237"/>
      <c r="K30" s="222">
        <f t="shared" si="0"/>
        <v>0</v>
      </c>
      <c r="L30" s="214"/>
      <c r="M30" s="370"/>
      <c r="N30" s="253"/>
      <c r="O30" s="368"/>
      <c r="P30" s="253"/>
      <c r="Q30" s="253"/>
      <c r="R30" s="253"/>
    </row>
    <row r="31" spans="1:18" ht="15" thickBot="1" x14ac:dyDescent="0.35">
      <c r="B31" s="649"/>
      <c r="C31" s="384"/>
      <c r="D31" s="706" t="s">
        <v>285</v>
      </c>
      <c r="E31" s="707"/>
      <c r="F31" s="708"/>
      <c r="G31" s="380"/>
      <c r="H31" s="232"/>
      <c r="I31" s="223">
        <f>H22</f>
        <v>1</v>
      </c>
      <c r="J31" s="237"/>
      <c r="K31" s="222">
        <f t="shared" si="0"/>
        <v>0</v>
      </c>
      <c r="L31" s="214"/>
      <c r="M31" s="157"/>
      <c r="N31" s="173"/>
      <c r="O31" s="183"/>
      <c r="P31" s="173"/>
      <c r="Q31" s="173"/>
      <c r="R31" s="173"/>
    </row>
    <row r="32" spans="1:18" ht="15" thickBot="1" x14ac:dyDescent="0.35">
      <c r="A32" s="157"/>
      <c r="B32" s="649"/>
      <c r="C32" s="384"/>
      <c r="D32" s="709" t="s">
        <v>31</v>
      </c>
      <c r="E32" s="710"/>
      <c r="F32" s="711"/>
      <c r="G32" s="380"/>
      <c r="H32" s="234"/>
      <c r="I32" s="179"/>
      <c r="J32" s="232"/>
      <c r="K32" s="222">
        <f>G32*J32*I32</f>
        <v>0</v>
      </c>
      <c r="L32" s="214"/>
      <c r="M32" s="189"/>
      <c r="N32" s="173"/>
      <c r="O32" s="173"/>
      <c r="P32" s="173"/>
      <c r="Q32" s="173"/>
      <c r="R32" s="173"/>
    </row>
    <row r="33" spans="1:18" x14ac:dyDescent="0.3">
      <c r="A33" s="157"/>
      <c r="B33" s="649"/>
      <c r="C33" s="384"/>
      <c r="D33" s="667" t="s">
        <v>170</v>
      </c>
      <c r="E33" s="667"/>
      <c r="F33" s="667"/>
      <c r="G33" s="667"/>
      <c r="H33" s="667"/>
      <c r="I33" s="667"/>
      <c r="J33" s="667"/>
      <c r="K33" s="667"/>
      <c r="L33" s="225"/>
      <c r="M33" s="189"/>
      <c r="N33" s="173"/>
      <c r="O33" s="173"/>
      <c r="P33" s="173"/>
      <c r="Q33" s="173"/>
      <c r="R33" s="173"/>
    </row>
    <row r="34" spans="1:18" x14ac:dyDescent="0.3">
      <c r="A34" s="157"/>
      <c r="B34" s="649"/>
      <c r="C34" s="226"/>
      <c r="D34" s="667"/>
      <c r="E34" s="667"/>
      <c r="F34" s="667"/>
      <c r="G34" s="667"/>
      <c r="H34" s="667"/>
      <c r="I34" s="667"/>
      <c r="J34" s="667"/>
      <c r="K34" s="667"/>
      <c r="L34" s="225"/>
      <c r="M34" s="189"/>
      <c r="N34" s="159"/>
      <c r="O34" s="173"/>
      <c r="P34" s="173"/>
      <c r="Q34" s="173"/>
      <c r="R34" s="173"/>
    </row>
    <row r="35" spans="1:18" ht="15" thickBot="1" x14ac:dyDescent="0.35">
      <c r="A35" s="157"/>
      <c r="B35" s="649"/>
      <c r="C35" s="381"/>
      <c r="D35" s="382"/>
      <c r="E35" s="382"/>
      <c r="F35" s="382"/>
      <c r="G35" s="382"/>
      <c r="H35" s="382"/>
      <c r="I35" s="382"/>
      <c r="J35" s="382"/>
      <c r="K35" s="382"/>
      <c r="L35" s="227"/>
      <c r="M35" s="189"/>
      <c r="N35" s="159"/>
      <c r="O35" s="173"/>
      <c r="P35" s="173"/>
      <c r="Q35" s="173"/>
      <c r="R35" s="173"/>
    </row>
    <row r="36" spans="1:18" ht="54" thickBot="1" x14ac:dyDescent="0.35">
      <c r="A36" s="157"/>
      <c r="B36" s="649"/>
      <c r="C36" s="215" t="s">
        <v>171</v>
      </c>
      <c r="D36" s="172"/>
      <c r="E36" s="668"/>
      <c r="F36" s="669"/>
      <c r="G36" s="228" t="s">
        <v>172</v>
      </c>
      <c r="H36" s="229" t="s">
        <v>173</v>
      </c>
      <c r="I36" s="230" t="s">
        <v>169</v>
      </c>
      <c r="J36" s="385"/>
      <c r="K36" s="385"/>
      <c r="L36" s="214"/>
      <c r="M36" s="184"/>
      <c r="N36" s="177"/>
      <c r="O36" s="177">
        <f>G22-F22+1</f>
        <v>1</v>
      </c>
      <c r="P36" s="177">
        <f>IF(OR(O36=366,O36=365),52,(ROUNDUP(O36/7,0)))</f>
        <v>1</v>
      </c>
      <c r="Q36" s="173"/>
      <c r="R36" s="173"/>
    </row>
    <row r="37" spans="1:18" ht="15" thickBot="1" x14ac:dyDescent="0.35">
      <c r="A37" s="157"/>
      <c r="B37" s="649"/>
      <c r="C37" s="381"/>
      <c r="D37" s="385"/>
      <c r="E37" s="670" t="s">
        <v>174</v>
      </c>
      <c r="F37" s="671"/>
      <c r="G37" s="193"/>
      <c r="H37" s="194"/>
      <c r="I37" s="180">
        <f>G37*H37</f>
        <v>0</v>
      </c>
      <c r="J37" s="385"/>
      <c r="K37" s="385"/>
      <c r="L37" s="214"/>
      <c r="M37" s="189"/>
      <c r="N37" s="159"/>
      <c r="O37" s="176"/>
      <c r="P37" s="173"/>
      <c r="Q37" s="173"/>
      <c r="R37" s="173"/>
    </row>
    <row r="38" spans="1:18" ht="15" thickBot="1" x14ac:dyDescent="0.35">
      <c r="A38" s="157"/>
      <c r="B38" s="649"/>
      <c r="C38" s="381"/>
      <c r="D38" s="385"/>
      <c r="E38" s="672" t="s">
        <v>175</v>
      </c>
      <c r="F38" s="673"/>
      <c r="G38" s="195"/>
      <c r="H38" s="196"/>
      <c r="I38" s="180">
        <f t="shared" ref="I38:I41" si="1">G38*H38</f>
        <v>0</v>
      </c>
      <c r="J38" s="385"/>
      <c r="K38" s="385"/>
      <c r="L38" s="214"/>
      <c r="M38" s="159"/>
      <c r="N38" s="159"/>
      <c r="O38" s="173"/>
      <c r="P38" s="173"/>
      <c r="Q38" s="173"/>
      <c r="R38" s="173"/>
    </row>
    <row r="39" spans="1:18" ht="15" thickBot="1" x14ac:dyDescent="0.35">
      <c r="A39" s="157"/>
      <c r="B39" s="649"/>
      <c r="C39" s="381"/>
      <c r="D39" s="385"/>
      <c r="E39" s="672" t="s">
        <v>176</v>
      </c>
      <c r="F39" s="673"/>
      <c r="G39" s="195"/>
      <c r="H39" s="196"/>
      <c r="I39" s="180">
        <f t="shared" si="1"/>
        <v>0</v>
      </c>
      <c r="J39" s="385"/>
      <c r="K39" s="385"/>
      <c r="L39" s="214"/>
      <c r="M39" s="189"/>
      <c r="N39" s="173"/>
      <c r="O39" s="173"/>
      <c r="P39" s="173"/>
      <c r="Q39" s="173"/>
      <c r="R39" s="173"/>
    </row>
    <row r="40" spans="1:18" ht="15" thickBot="1" x14ac:dyDescent="0.35">
      <c r="A40" s="157"/>
      <c r="B40" s="649"/>
      <c r="C40" s="381"/>
      <c r="D40" s="385"/>
      <c r="E40" s="674" t="s">
        <v>177</v>
      </c>
      <c r="F40" s="675"/>
      <c r="G40" s="195"/>
      <c r="H40" s="196"/>
      <c r="I40" s="180">
        <f t="shared" si="1"/>
        <v>0</v>
      </c>
      <c r="J40" s="385"/>
      <c r="K40" s="385"/>
      <c r="L40" s="214"/>
      <c r="M40" s="189"/>
      <c r="N40" s="159"/>
      <c r="O40" s="173"/>
      <c r="P40" s="173"/>
      <c r="Q40" s="173"/>
      <c r="R40" s="173"/>
    </row>
    <row r="41" spans="1:18" ht="15" thickBot="1" x14ac:dyDescent="0.35">
      <c r="A41" s="157"/>
      <c r="B41" s="650"/>
      <c r="C41" s="346"/>
      <c r="D41" s="383"/>
      <c r="E41" s="676" t="s">
        <v>178</v>
      </c>
      <c r="F41" s="677"/>
      <c r="G41" s="347"/>
      <c r="H41" s="348"/>
      <c r="I41" s="349">
        <f t="shared" si="1"/>
        <v>0</v>
      </c>
      <c r="J41" s="383"/>
      <c r="K41" s="350"/>
      <c r="L41" s="211"/>
      <c r="M41" s="189"/>
      <c r="N41" s="173"/>
      <c r="O41" s="173"/>
      <c r="P41" s="173"/>
      <c r="Q41" s="173"/>
      <c r="R41" s="173"/>
    </row>
    <row r="42" spans="1:18" s="441" customFormat="1" ht="15" thickBot="1" x14ac:dyDescent="0.35">
      <c r="A42" s="430"/>
      <c r="B42" s="431"/>
      <c r="C42" s="432"/>
      <c r="D42" s="433"/>
      <c r="E42" s="434"/>
      <c r="F42" s="434"/>
      <c r="G42" s="435"/>
      <c r="H42" s="436"/>
      <c r="I42" s="437"/>
      <c r="J42" s="438"/>
      <c r="K42" s="439"/>
      <c r="L42" s="439"/>
      <c r="M42" s="440"/>
      <c r="N42" s="433"/>
      <c r="O42" s="433"/>
      <c r="P42" s="433"/>
      <c r="Q42" s="433"/>
      <c r="R42" s="433"/>
    </row>
    <row r="43" spans="1:18" ht="40.799999999999997" thickBot="1" x14ac:dyDescent="0.35">
      <c r="B43" s="648">
        <v>2</v>
      </c>
      <c r="C43" s="204" t="s">
        <v>153</v>
      </c>
      <c r="D43" s="200"/>
      <c r="E43" s="205"/>
      <c r="F43" s="205" t="s">
        <v>154</v>
      </c>
      <c r="G43" s="205" t="s">
        <v>155</v>
      </c>
      <c r="H43" s="199" t="s">
        <v>156</v>
      </c>
      <c r="I43" s="205" t="s">
        <v>157</v>
      </c>
      <c r="J43" s="206" t="s">
        <v>158</v>
      </c>
      <c r="K43" s="207" t="s">
        <v>159</v>
      </c>
      <c r="L43" s="208" t="s">
        <v>160</v>
      </c>
      <c r="M43" s="189"/>
      <c r="N43" s="159"/>
      <c r="O43" s="176"/>
      <c r="P43" s="253" t="s">
        <v>161</v>
      </c>
      <c r="Q43" s="253">
        <f>IF(F45="Exempt all taxes",0,(J44*FICA)+(J44*Medicare))</f>
        <v>0</v>
      </c>
      <c r="R43" s="253"/>
    </row>
    <row r="44" spans="1:18" ht="15" thickBot="1" x14ac:dyDescent="0.35">
      <c r="B44" s="649"/>
      <c r="C44" s="651"/>
      <c r="D44" s="652"/>
      <c r="E44" s="653"/>
      <c r="F44" s="190"/>
      <c r="G44" s="191"/>
      <c r="H44" s="260">
        <f>P58</f>
        <v>1</v>
      </c>
      <c r="I44" s="192"/>
      <c r="J44" s="209">
        <f>(SUM(K48:K54))+(SUM(I59:I63))</f>
        <v>0</v>
      </c>
      <c r="K44" s="210">
        <f>IF(F45="No",Q44,Q43)</f>
        <v>0</v>
      </c>
      <c r="L44" s="211">
        <f>SUM(J44:K44)</f>
        <v>0</v>
      </c>
      <c r="M44" s="159"/>
      <c r="N44" s="259">
        <f>IF(ISNUMBER(L44),L44,0)</f>
        <v>0</v>
      </c>
      <c r="O44" s="253"/>
      <c r="P44" s="253" t="s">
        <v>162</v>
      </c>
      <c r="Q44" s="236">
        <f>IF(J44&gt;=SUTA_Max,((FUTA_Max*FUTA)+(SUTA_Max*I44)+(J44*FICA)+(J44*Medicare)),IF(J44&gt;=FUTA_Max,((FUTA_Max*FUTA)+(J44*I44)+(J44*FICA)+(J44*Medicare)),IF(J44&lt;FUTA_Max,(J44*(Total_Tax+I44)))))</f>
        <v>0</v>
      </c>
      <c r="R44" s="253"/>
    </row>
    <row r="45" spans="1:18" ht="15" thickBot="1" x14ac:dyDescent="0.35">
      <c r="B45" s="649"/>
      <c r="C45" s="654" t="s">
        <v>163</v>
      </c>
      <c r="D45" s="655"/>
      <c r="E45" s="655"/>
      <c r="F45" s="701" t="s">
        <v>88</v>
      </c>
      <c r="G45" s="657"/>
      <c r="H45" s="212"/>
      <c r="I45" s="259"/>
      <c r="J45" s="249"/>
      <c r="K45" s="213"/>
      <c r="L45" s="214"/>
      <c r="M45" s="182"/>
      <c r="N45" s="253"/>
      <c r="O45" s="253"/>
      <c r="P45" s="253"/>
      <c r="Q45" s="253"/>
      <c r="R45" s="253"/>
    </row>
    <row r="46" spans="1:18" ht="15" thickBot="1" x14ac:dyDescent="0.35">
      <c r="B46" s="649"/>
      <c r="C46" s="658"/>
      <c r="D46" s="659"/>
      <c r="E46" s="659"/>
      <c r="F46" s="659"/>
      <c r="G46" s="659"/>
      <c r="H46" s="659"/>
      <c r="I46" s="659"/>
      <c r="J46" s="659"/>
      <c r="K46" s="659"/>
      <c r="L46" s="660"/>
      <c r="M46" s="182"/>
      <c r="N46" s="253"/>
      <c r="O46" s="253"/>
      <c r="P46" s="253"/>
      <c r="Q46" s="253"/>
      <c r="R46" s="253"/>
    </row>
    <row r="47" spans="1:18" ht="27.6" thickBot="1" x14ac:dyDescent="0.35">
      <c r="B47" s="649"/>
      <c r="C47" s="215" t="s">
        <v>164</v>
      </c>
      <c r="D47" s="172"/>
      <c r="E47" s="659"/>
      <c r="F47" s="702"/>
      <c r="G47" s="216" t="s">
        <v>165</v>
      </c>
      <c r="H47" s="217" t="s">
        <v>166</v>
      </c>
      <c r="I47" s="218" t="s">
        <v>167</v>
      </c>
      <c r="J47" s="218" t="s">
        <v>168</v>
      </c>
      <c r="K47" s="219" t="s">
        <v>169</v>
      </c>
      <c r="L47" s="214"/>
      <c r="M47" s="178"/>
      <c r="N47" s="253"/>
      <c r="O47" s="253"/>
      <c r="P47" s="253"/>
      <c r="Q47" s="253"/>
      <c r="R47" s="253"/>
    </row>
    <row r="48" spans="1:18" ht="15" thickBot="1" x14ac:dyDescent="0.35">
      <c r="B48" s="649"/>
      <c r="C48" s="419"/>
      <c r="D48" s="703" t="s">
        <v>253</v>
      </c>
      <c r="E48" s="704"/>
      <c r="F48" s="705"/>
      <c r="G48" s="380"/>
      <c r="H48" s="232"/>
      <c r="I48" s="223">
        <f>H44</f>
        <v>1</v>
      </c>
      <c r="J48" s="224"/>
      <c r="K48" s="222">
        <f>G48*H48*I48</f>
        <v>0</v>
      </c>
      <c r="L48" s="214"/>
      <c r="M48" s="189"/>
      <c r="N48" s="253"/>
      <c r="O48" s="253"/>
      <c r="P48" s="253"/>
      <c r="Q48" s="253"/>
      <c r="R48" s="253"/>
    </row>
    <row r="49" spans="2:18" ht="15" thickBot="1" x14ac:dyDescent="0.35">
      <c r="B49" s="649"/>
      <c r="C49" s="419"/>
      <c r="D49" s="706" t="s">
        <v>293</v>
      </c>
      <c r="E49" s="707"/>
      <c r="F49" s="708"/>
      <c r="G49" s="380"/>
      <c r="H49" s="232"/>
      <c r="I49" s="223">
        <f>H44</f>
        <v>1</v>
      </c>
      <c r="J49" s="237"/>
      <c r="K49" s="222">
        <f>G49*H49*I49</f>
        <v>0</v>
      </c>
      <c r="L49" s="214"/>
      <c r="M49" s="189"/>
      <c r="N49" s="253"/>
      <c r="O49" s="253"/>
      <c r="P49" s="253"/>
      <c r="Q49" s="253"/>
      <c r="R49" s="253"/>
    </row>
    <row r="50" spans="2:18" ht="15" thickBot="1" x14ac:dyDescent="0.35">
      <c r="B50" s="649"/>
      <c r="C50" s="419"/>
      <c r="D50" s="706" t="s">
        <v>272</v>
      </c>
      <c r="E50" s="707"/>
      <c r="F50" s="708"/>
      <c r="G50" s="380"/>
      <c r="H50" s="232"/>
      <c r="I50" s="223">
        <f>H44</f>
        <v>1</v>
      </c>
      <c r="J50" s="237"/>
      <c r="K50" s="222">
        <f t="shared" ref="K50:K53" si="2">G50*H50*I50</f>
        <v>0</v>
      </c>
      <c r="L50" s="214"/>
      <c r="M50" s="370"/>
      <c r="N50" s="253"/>
      <c r="O50" s="368"/>
      <c r="P50" s="253"/>
      <c r="Q50" s="253"/>
      <c r="R50" s="253"/>
    </row>
    <row r="51" spans="2:18" ht="15" thickBot="1" x14ac:dyDescent="0.35">
      <c r="B51" s="649"/>
      <c r="C51" s="419"/>
      <c r="D51" s="706" t="s">
        <v>93</v>
      </c>
      <c r="E51" s="707"/>
      <c r="F51" s="708"/>
      <c r="G51" s="380"/>
      <c r="H51" s="232"/>
      <c r="I51" s="223">
        <f>H44</f>
        <v>1</v>
      </c>
      <c r="J51" s="237"/>
      <c r="K51" s="222">
        <f t="shared" si="2"/>
        <v>0</v>
      </c>
      <c r="L51" s="214"/>
      <c r="M51" s="370"/>
      <c r="N51" s="253"/>
      <c r="O51" s="368"/>
      <c r="P51" s="253"/>
      <c r="Q51" s="253"/>
      <c r="R51" s="253"/>
    </row>
    <row r="52" spans="2:18" ht="15" thickBot="1" x14ac:dyDescent="0.35">
      <c r="B52" s="649"/>
      <c r="C52" s="419"/>
      <c r="D52" s="706" t="s">
        <v>95</v>
      </c>
      <c r="E52" s="707"/>
      <c r="F52" s="708"/>
      <c r="G52" s="380"/>
      <c r="H52" s="232"/>
      <c r="I52" s="223">
        <f>H44</f>
        <v>1</v>
      </c>
      <c r="J52" s="237"/>
      <c r="K52" s="222">
        <f t="shared" si="2"/>
        <v>0</v>
      </c>
      <c r="L52" s="214"/>
      <c r="M52" s="370"/>
      <c r="N52" s="253"/>
      <c r="O52" s="368"/>
      <c r="P52" s="253"/>
      <c r="Q52" s="253"/>
      <c r="R52" s="253"/>
    </row>
    <row r="53" spans="2:18" ht="15" thickBot="1" x14ac:dyDescent="0.35">
      <c r="B53" s="649"/>
      <c r="C53" s="419"/>
      <c r="D53" s="706" t="s">
        <v>285</v>
      </c>
      <c r="E53" s="707"/>
      <c r="F53" s="708"/>
      <c r="G53" s="380"/>
      <c r="H53" s="232"/>
      <c r="I53" s="223">
        <f>H44</f>
        <v>1</v>
      </c>
      <c r="J53" s="237"/>
      <c r="K53" s="222">
        <f t="shared" si="2"/>
        <v>0</v>
      </c>
      <c r="L53" s="214"/>
      <c r="M53" s="370"/>
      <c r="N53" s="253"/>
      <c r="O53" s="368"/>
      <c r="P53" s="253"/>
      <c r="Q53" s="253"/>
      <c r="R53" s="253"/>
    </row>
    <row r="54" spans="2:18" ht="15" thickBot="1" x14ac:dyDescent="0.35">
      <c r="B54" s="649"/>
      <c r="C54" s="419"/>
      <c r="D54" s="709" t="s">
        <v>31</v>
      </c>
      <c r="E54" s="710"/>
      <c r="F54" s="711"/>
      <c r="G54" s="380"/>
      <c r="H54" s="234"/>
      <c r="I54" s="179"/>
      <c r="J54" s="232"/>
      <c r="K54" s="222">
        <f>G54*J54*I54</f>
        <v>0</v>
      </c>
      <c r="L54" s="214"/>
      <c r="M54" s="189"/>
      <c r="N54" s="253"/>
      <c r="O54" s="253"/>
      <c r="P54" s="253"/>
      <c r="Q54" s="253"/>
      <c r="R54" s="253"/>
    </row>
    <row r="55" spans="2:18" x14ac:dyDescent="0.3">
      <c r="B55" s="649"/>
      <c r="C55" s="419"/>
      <c r="D55" s="667" t="s">
        <v>170</v>
      </c>
      <c r="E55" s="667"/>
      <c r="F55" s="667"/>
      <c r="G55" s="667"/>
      <c r="H55" s="667"/>
      <c r="I55" s="667"/>
      <c r="J55" s="667"/>
      <c r="K55" s="667"/>
      <c r="L55" s="225"/>
      <c r="M55" s="189"/>
      <c r="N55" s="253"/>
      <c r="O55" s="253"/>
      <c r="P55" s="253"/>
      <c r="Q55" s="253"/>
      <c r="R55" s="253"/>
    </row>
    <row r="56" spans="2:18" x14ac:dyDescent="0.3">
      <c r="B56" s="649"/>
      <c r="C56" s="226"/>
      <c r="D56" s="667"/>
      <c r="E56" s="667"/>
      <c r="F56" s="667"/>
      <c r="G56" s="667"/>
      <c r="H56" s="667"/>
      <c r="I56" s="667"/>
      <c r="J56" s="667"/>
      <c r="K56" s="667"/>
      <c r="L56" s="225"/>
      <c r="M56" s="189"/>
      <c r="N56" s="159"/>
      <c r="O56" s="253"/>
      <c r="P56" s="253"/>
      <c r="Q56" s="253"/>
      <c r="R56" s="253"/>
    </row>
    <row r="57" spans="2:18" ht="15" thickBot="1" x14ac:dyDescent="0.35">
      <c r="B57" s="649"/>
      <c r="C57" s="417"/>
      <c r="D57" s="418"/>
      <c r="E57" s="418"/>
      <c r="F57" s="418"/>
      <c r="G57" s="418"/>
      <c r="H57" s="418"/>
      <c r="I57" s="418"/>
      <c r="J57" s="418"/>
      <c r="K57" s="418"/>
      <c r="L57" s="227"/>
      <c r="M57" s="189"/>
      <c r="N57" s="159"/>
      <c r="O57" s="253"/>
      <c r="P57" s="253"/>
      <c r="Q57" s="253"/>
      <c r="R57" s="253"/>
    </row>
    <row r="58" spans="2:18" ht="54" thickBot="1" x14ac:dyDescent="0.35">
      <c r="B58" s="649"/>
      <c r="C58" s="215" t="s">
        <v>171</v>
      </c>
      <c r="D58" s="172"/>
      <c r="E58" s="668"/>
      <c r="F58" s="669"/>
      <c r="G58" s="228" t="s">
        <v>172</v>
      </c>
      <c r="H58" s="229" t="s">
        <v>173</v>
      </c>
      <c r="I58" s="230" t="s">
        <v>169</v>
      </c>
      <c r="J58" s="420"/>
      <c r="K58" s="420"/>
      <c r="L58" s="214"/>
      <c r="M58" s="184"/>
      <c r="N58" s="268"/>
      <c r="O58" s="268">
        <f>G44-F44+1</f>
        <v>1</v>
      </c>
      <c r="P58" s="268">
        <f>IF(OR(O58=366,O58=365),52,(ROUNDUP(O58/7,0)))</f>
        <v>1</v>
      </c>
      <c r="Q58" s="253"/>
      <c r="R58" s="253"/>
    </row>
    <row r="59" spans="2:18" ht="15" thickBot="1" x14ac:dyDescent="0.35">
      <c r="B59" s="649"/>
      <c r="C59" s="417"/>
      <c r="D59" s="420"/>
      <c r="E59" s="670" t="s">
        <v>174</v>
      </c>
      <c r="F59" s="671"/>
      <c r="G59" s="193"/>
      <c r="H59" s="194"/>
      <c r="I59" s="180">
        <f>G59*H59</f>
        <v>0</v>
      </c>
      <c r="J59" s="420"/>
      <c r="K59" s="420"/>
      <c r="L59" s="214"/>
      <c r="M59" s="189"/>
      <c r="N59" s="159"/>
      <c r="O59" s="176"/>
      <c r="P59" s="253"/>
      <c r="Q59" s="253"/>
      <c r="R59" s="253"/>
    </row>
    <row r="60" spans="2:18" ht="15" thickBot="1" x14ac:dyDescent="0.35">
      <c r="B60" s="649"/>
      <c r="C60" s="417"/>
      <c r="D60" s="420"/>
      <c r="E60" s="672" t="s">
        <v>175</v>
      </c>
      <c r="F60" s="673"/>
      <c r="G60" s="195"/>
      <c r="H60" s="196"/>
      <c r="I60" s="180">
        <f t="shared" ref="I60:I63" si="3">G60*H60</f>
        <v>0</v>
      </c>
      <c r="J60" s="420"/>
      <c r="K60" s="420"/>
      <c r="L60" s="214"/>
      <c r="M60" s="159"/>
      <c r="N60" s="159"/>
      <c r="O60" s="253"/>
      <c r="P60" s="253"/>
      <c r="Q60" s="253"/>
      <c r="R60" s="253"/>
    </row>
    <row r="61" spans="2:18" ht="15" thickBot="1" x14ac:dyDescent="0.35">
      <c r="B61" s="649"/>
      <c r="C61" s="417"/>
      <c r="D61" s="420"/>
      <c r="E61" s="672" t="s">
        <v>176</v>
      </c>
      <c r="F61" s="673"/>
      <c r="G61" s="195"/>
      <c r="H61" s="196"/>
      <c r="I61" s="180">
        <f t="shared" si="3"/>
        <v>0</v>
      </c>
      <c r="J61" s="420"/>
      <c r="K61" s="420"/>
      <c r="L61" s="214"/>
      <c r="M61" s="189"/>
      <c r="N61" s="253"/>
      <c r="O61" s="253"/>
      <c r="P61" s="253"/>
      <c r="Q61" s="253"/>
      <c r="R61" s="253"/>
    </row>
    <row r="62" spans="2:18" ht="15" thickBot="1" x14ac:dyDescent="0.35">
      <c r="B62" s="649"/>
      <c r="C62" s="417"/>
      <c r="D62" s="420"/>
      <c r="E62" s="674" t="s">
        <v>177</v>
      </c>
      <c r="F62" s="675"/>
      <c r="G62" s="195"/>
      <c r="H62" s="196"/>
      <c r="I62" s="180">
        <f t="shared" si="3"/>
        <v>0</v>
      </c>
      <c r="J62" s="420"/>
      <c r="K62" s="420"/>
      <c r="L62" s="214"/>
      <c r="M62" s="189"/>
      <c r="N62" s="159"/>
      <c r="O62" s="253"/>
      <c r="P62" s="253"/>
      <c r="Q62" s="253"/>
      <c r="R62" s="253"/>
    </row>
    <row r="63" spans="2:18" ht="15" thickBot="1" x14ac:dyDescent="0.35">
      <c r="B63" s="650"/>
      <c r="C63" s="346"/>
      <c r="D63" s="421"/>
      <c r="E63" s="676" t="s">
        <v>178</v>
      </c>
      <c r="F63" s="677"/>
      <c r="G63" s="347"/>
      <c r="H63" s="348"/>
      <c r="I63" s="349">
        <f t="shared" si="3"/>
        <v>0</v>
      </c>
      <c r="J63" s="421"/>
      <c r="K63" s="350"/>
      <c r="L63" s="211"/>
      <c r="M63" s="189"/>
      <c r="N63" s="253"/>
      <c r="O63" s="253"/>
      <c r="P63" s="253"/>
      <c r="Q63" s="253"/>
      <c r="R63" s="253"/>
    </row>
    <row r="64" spans="2:18" ht="15" thickBot="1" x14ac:dyDescent="0.35">
      <c r="B64" s="431"/>
      <c r="C64" s="432"/>
      <c r="D64" s="433"/>
      <c r="E64" s="434"/>
      <c r="F64" s="434"/>
      <c r="G64" s="435"/>
      <c r="H64" s="436"/>
      <c r="I64" s="437"/>
      <c r="J64" s="438"/>
      <c r="K64" s="439"/>
      <c r="L64" s="439"/>
      <c r="M64" s="440"/>
      <c r="N64" s="433"/>
      <c r="O64" s="433"/>
      <c r="P64" s="433"/>
      <c r="Q64" s="433"/>
      <c r="R64" s="433"/>
    </row>
    <row r="65" spans="2:18" ht="40.799999999999997" thickBot="1" x14ac:dyDescent="0.35">
      <c r="B65" s="648">
        <v>3</v>
      </c>
      <c r="C65" s="204" t="s">
        <v>153</v>
      </c>
      <c r="D65" s="200"/>
      <c r="E65" s="205"/>
      <c r="F65" s="205" t="s">
        <v>154</v>
      </c>
      <c r="G65" s="205" t="s">
        <v>155</v>
      </c>
      <c r="H65" s="199" t="s">
        <v>156</v>
      </c>
      <c r="I65" s="205" t="s">
        <v>157</v>
      </c>
      <c r="J65" s="206" t="s">
        <v>158</v>
      </c>
      <c r="K65" s="207" t="s">
        <v>159</v>
      </c>
      <c r="L65" s="208" t="s">
        <v>160</v>
      </c>
      <c r="M65" s="189"/>
      <c r="N65" s="159"/>
      <c r="O65" s="176"/>
      <c r="P65" s="253" t="s">
        <v>161</v>
      </c>
      <c r="Q65" s="253">
        <f>IF(F67="Exempt all taxes",0,(J66*FICA)+(J66*Medicare))</f>
        <v>0</v>
      </c>
      <c r="R65" s="253"/>
    </row>
    <row r="66" spans="2:18" ht="15" thickBot="1" x14ac:dyDescent="0.35">
      <c r="B66" s="649"/>
      <c r="C66" s="651"/>
      <c r="D66" s="652"/>
      <c r="E66" s="653"/>
      <c r="F66" s="190"/>
      <c r="G66" s="191"/>
      <c r="H66" s="260">
        <f t="shared" ref="H66" si="4">P80</f>
        <v>1</v>
      </c>
      <c r="I66" s="192"/>
      <c r="J66" s="209">
        <f t="shared" ref="J66" si="5">(SUM(K70:K76))+(SUM(I81:I85))</f>
        <v>0</v>
      </c>
      <c r="K66" s="210">
        <f t="shared" ref="K66" si="6">IF(F67="No",Q66,Q65)</f>
        <v>0</v>
      </c>
      <c r="L66" s="211">
        <f t="shared" ref="L66" si="7">SUM(J66:K66)</f>
        <v>0</v>
      </c>
      <c r="M66" s="159"/>
      <c r="N66" s="259">
        <f t="shared" ref="N66" si="8">IF(ISNUMBER(L66),L66,0)</f>
        <v>0</v>
      </c>
      <c r="O66" s="253"/>
      <c r="P66" s="253" t="s">
        <v>162</v>
      </c>
      <c r="Q66" s="236">
        <f>IF(J66&gt;=SUTA_Max,((FUTA_Max*FUTA)+(SUTA_Max*I66)+(J66*FICA)+(J66*Medicare)),IF(J66&gt;=FUTA_Max,((FUTA_Max*FUTA)+(J66*I66)+(J66*FICA)+(J66*Medicare)),IF(J66&lt;FUTA_Max,(J66*(Total_Tax+I66)))))</f>
        <v>0</v>
      </c>
      <c r="R66" s="253"/>
    </row>
    <row r="67" spans="2:18" ht="15" thickBot="1" x14ac:dyDescent="0.35">
      <c r="B67" s="649"/>
      <c r="C67" s="654" t="s">
        <v>163</v>
      </c>
      <c r="D67" s="655"/>
      <c r="E67" s="655"/>
      <c r="F67" s="701" t="s">
        <v>88</v>
      </c>
      <c r="G67" s="657"/>
      <c r="H67" s="212"/>
      <c r="I67" s="259"/>
      <c r="J67" s="249"/>
      <c r="K67" s="213"/>
      <c r="L67" s="214"/>
      <c r="M67" s="182"/>
      <c r="N67" s="253"/>
      <c r="O67" s="253"/>
      <c r="P67" s="253"/>
      <c r="Q67" s="253"/>
      <c r="R67" s="253"/>
    </row>
    <row r="68" spans="2:18" ht="15" thickBot="1" x14ac:dyDescent="0.35">
      <c r="B68" s="649"/>
      <c r="C68" s="658"/>
      <c r="D68" s="659"/>
      <c r="E68" s="659"/>
      <c r="F68" s="659"/>
      <c r="G68" s="659"/>
      <c r="H68" s="659"/>
      <c r="I68" s="659"/>
      <c r="J68" s="659"/>
      <c r="K68" s="659"/>
      <c r="L68" s="660"/>
      <c r="M68" s="182"/>
      <c r="N68" s="253"/>
      <c r="O68" s="253"/>
      <c r="P68" s="253"/>
      <c r="Q68" s="253"/>
      <c r="R68" s="253"/>
    </row>
    <row r="69" spans="2:18" ht="27.6" thickBot="1" x14ac:dyDescent="0.35">
      <c r="B69" s="649"/>
      <c r="C69" s="215" t="s">
        <v>164</v>
      </c>
      <c r="D69" s="172"/>
      <c r="E69" s="659"/>
      <c r="F69" s="702"/>
      <c r="G69" s="216" t="s">
        <v>165</v>
      </c>
      <c r="H69" s="217" t="s">
        <v>166</v>
      </c>
      <c r="I69" s="218" t="s">
        <v>167</v>
      </c>
      <c r="J69" s="218" t="s">
        <v>168</v>
      </c>
      <c r="K69" s="219" t="s">
        <v>169</v>
      </c>
      <c r="L69" s="214"/>
      <c r="M69" s="178"/>
      <c r="N69" s="253"/>
      <c r="O69" s="253"/>
      <c r="P69" s="253"/>
      <c r="Q69" s="253"/>
      <c r="R69" s="253"/>
    </row>
    <row r="70" spans="2:18" ht="15" thickBot="1" x14ac:dyDescent="0.35">
      <c r="B70" s="649"/>
      <c r="C70" s="419"/>
      <c r="D70" s="703" t="s">
        <v>253</v>
      </c>
      <c r="E70" s="704"/>
      <c r="F70" s="705"/>
      <c r="G70" s="380"/>
      <c r="H70" s="232"/>
      <c r="I70" s="223">
        <f t="shared" ref="I70" si="9">H66</f>
        <v>1</v>
      </c>
      <c r="J70" s="224"/>
      <c r="K70" s="222">
        <f t="shared" ref="K70:K75" si="10">G70*H70*I70</f>
        <v>0</v>
      </c>
      <c r="L70" s="214"/>
      <c r="M70" s="189"/>
      <c r="N70" s="253"/>
      <c r="O70" s="253"/>
      <c r="P70" s="253"/>
      <c r="Q70" s="253"/>
      <c r="R70" s="253"/>
    </row>
    <row r="71" spans="2:18" ht="15" thickBot="1" x14ac:dyDescent="0.35">
      <c r="B71" s="649"/>
      <c r="C71" s="419"/>
      <c r="D71" s="706" t="s">
        <v>293</v>
      </c>
      <c r="E71" s="707"/>
      <c r="F71" s="708"/>
      <c r="G71" s="380"/>
      <c r="H71" s="232"/>
      <c r="I71" s="223">
        <f t="shared" ref="I71" si="11">H66</f>
        <v>1</v>
      </c>
      <c r="J71" s="237"/>
      <c r="K71" s="222">
        <f t="shared" si="10"/>
        <v>0</v>
      </c>
      <c r="L71" s="214"/>
      <c r="M71" s="189"/>
      <c r="N71" s="253"/>
      <c r="O71" s="253"/>
      <c r="P71" s="253"/>
      <c r="Q71" s="253"/>
      <c r="R71" s="253"/>
    </row>
    <row r="72" spans="2:18" ht="15" thickBot="1" x14ac:dyDescent="0.35">
      <c r="B72" s="649"/>
      <c r="C72" s="419"/>
      <c r="D72" s="706" t="s">
        <v>272</v>
      </c>
      <c r="E72" s="707"/>
      <c r="F72" s="708"/>
      <c r="G72" s="380"/>
      <c r="H72" s="232"/>
      <c r="I72" s="223">
        <f t="shared" ref="I72" si="12">H66</f>
        <v>1</v>
      </c>
      <c r="J72" s="237"/>
      <c r="K72" s="222">
        <f t="shared" si="10"/>
        <v>0</v>
      </c>
      <c r="L72" s="214"/>
      <c r="M72" s="370"/>
      <c r="N72" s="253"/>
      <c r="O72" s="368"/>
      <c r="P72" s="253"/>
      <c r="Q72" s="253"/>
      <c r="R72" s="253"/>
    </row>
    <row r="73" spans="2:18" ht="15" thickBot="1" x14ac:dyDescent="0.35">
      <c r="B73" s="649"/>
      <c r="C73" s="419"/>
      <c r="D73" s="706" t="s">
        <v>93</v>
      </c>
      <c r="E73" s="707"/>
      <c r="F73" s="708"/>
      <c r="G73" s="380"/>
      <c r="H73" s="232"/>
      <c r="I73" s="223">
        <f t="shared" ref="I73" si="13">H66</f>
        <v>1</v>
      </c>
      <c r="J73" s="237"/>
      <c r="K73" s="222">
        <f t="shared" si="10"/>
        <v>0</v>
      </c>
      <c r="L73" s="214"/>
      <c r="M73" s="370"/>
      <c r="N73" s="253"/>
      <c r="O73" s="368"/>
      <c r="P73" s="253"/>
      <c r="Q73" s="253"/>
      <c r="R73" s="253"/>
    </row>
    <row r="74" spans="2:18" ht="15" thickBot="1" x14ac:dyDescent="0.35">
      <c r="B74" s="649"/>
      <c r="C74" s="419"/>
      <c r="D74" s="706" t="s">
        <v>95</v>
      </c>
      <c r="E74" s="707"/>
      <c r="F74" s="708"/>
      <c r="G74" s="380"/>
      <c r="H74" s="232"/>
      <c r="I74" s="223">
        <f t="shared" ref="I74" si="14">H66</f>
        <v>1</v>
      </c>
      <c r="J74" s="237"/>
      <c r="K74" s="222">
        <f t="shared" si="10"/>
        <v>0</v>
      </c>
      <c r="L74" s="214"/>
      <c r="M74" s="370"/>
      <c r="N74" s="253"/>
      <c r="O74" s="368"/>
      <c r="P74" s="253"/>
      <c r="Q74" s="253"/>
      <c r="R74" s="253"/>
    </row>
    <row r="75" spans="2:18" ht="15" thickBot="1" x14ac:dyDescent="0.35">
      <c r="B75" s="649"/>
      <c r="C75" s="419"/>
      <c r="D75" s="706" t="s">
        <v>285</v>
      </c>
      <c r="E75" s="707"/>
      <c r="F75" s="708"/>
      <c r="G75" s="380"/>
      <c r="H75" s="232"/>
      <c r="I75" s="223">
        <f t="shared" ref="I75" si="15">H66</f>
        <v>1</v>
      </c>
      <c r="J75" s="237"/>
      <c r="K75" s="222">
        <f t="shared" si="10"/>
        <v>0</v>
      </c>
      <c r="L75" s="214"/>
      <c r="M75" s="370"/>
      <c r="N75" s="253"/>
      <c r="O75" s="368"/>
      <c r="P75" s="253"/>
      <c r="Q75" s="253"/>
      <c r="R75" s="253"/>
    </row>
    <row r="76" spans="2:18" ht="15" thickBot="1" x14ac:dyDescent="0.35">
      <c r="B76" s="649"/>
      <c r="C76" s="419"/>
      <c r="D76" s="709" t="s">
        <v>31</v>
      </c>
      <c r="E76" s="710"/>
      <c r="F76" s="711"/>
      <c r="G76" s="380"/>
      <c r="H76" s="234"/>
      <c r="I76" s="179"/>
      <c r="J76" s="232"/>
      <c r="K76" s="222">
        <f t="shared" ref="K76" si="16">G76*J76*I76</f>
        <v>0</v>
      </c>
      <c r="L76" s="214"/>
      <c r="M76" s="189"/>
      <c r="N76" s="253"/>
      <c r="O76" s="253"/>
      <c r="P76" s="253"/>
      <c r="Q76" s="253"/>
      <c r="R76" s="253"/>
    </row>
    <row r="77" spans="2:18" x14ac:dyDescent="0.3">
      <c r="B77" s="649"/>
      <c r="C77" s="419"/>
      <c r="D77" s="667" t="s">
        <v>170</v>
      </c>
      <c r="E77" s="667"/>
      <c r="F77" s="667"/>
      <c r="G77" s="667"/>
      <c r="H77" s="667"/>
      <c r="I77" s="667"/>
      <c r="J77" s="667"/>
      <c r="K77" s="667"/>
      <c r="L77" s="225"/>
      <c r="M77" s="189"/>
      <c r="N77" s="253"/>
      <c r="O77" s="253"/>
      <c r="P77" s="253"/>
      <c r="Q77" s="253"/>
      <c r="R77" s="253"/>
    </row>
    <row r="78" spans="2:18" x14ac:dyDescent="0.3">
      <c r="B78" s="649"/>
      <c r="C78" s="226"/>
      <c r="D78" s="667"/>
      <c r="E78" s="667"/>
      <c r="F78" s="667"/>
      <c r="G78" s="667"/>
      <c r="H78" s="667"/>
      <c r="I78" s="667"/>
      <c r="J78" s="667"/>
      <c r="K78" s="667"/>
      <c r="L78" s="225"/>
      <c r="M78" s="189"/>
      <c r="N78" s="159"/>
      <c r="O78" s="253"/>
      <c r="P78" s="253"/>
      <c r="Q78" s="253"/>
      <c r="R78" s="253"/>
    </row>
    <row r="79" spans="2:18" ht="15" thickBot="1" x14ac:dyDescent="0.35">
      <c r="B79" s="649"/>
      <c r="C79" s="417"/>
      <c r="D79" s="418"/>
      <c r="E79" s="418"/>
      <c r="F79" s="418"/>
      <c r="G79" s="418"/>
      <c r="H79" s="418"/>
      <c r="I79" s="418"/>
      <c r="J79" s="418"/>
      <c r="K79" s="418"/>
      <c r="L79" s="227"/>
      <c r="M79" s="189"/>
      <c r="N79" s="159"/>
      <c r="O79" s="253"/>
      <c r="P79" s="253"/>
      <c r="Q79" s="253"/>
      <c r="R79" s="253"/>
    </row>
    <row r="80" spans="2:18" ht="54" thickBot="1" x14ac:dyDescent="0.35">
      <c r="B80" s="649"/>
      <c r="C80" s="215" t="s">
        <v>171</v>
      </c>
      <c r="D80" s="172"/>
      <c r="E80" s="668"/>
      <c r="F80" s="669"/>
      <c r="G80" s="228" t="s">
        <v>172</v>
      </c>
      <c r="H80" s="229" t="s">
        <v>173</v>
      </c>
      <c r="I80" s="230" t="s">
        <v>169</v>
      </c>
      <c r="J80" s="420"/>
      <c r="K80" s="420"/>
      <c r="L80" s="214"/>
      <c r="M80" s="184"/>
      <c r="N80" s="268"/>
      <c r="O80" s="268">
        <f t="shared" ref="O80" si="17">G66-F66+1</f>
        <v>1</v>
      </c>
      <c r="P80" s="268">
        <f t="shared" ref="P80" si="18">IF(OR(O80=366,O80=365),52,(ROUNDUP(O80/7,0)))</f>
        <v>1</v>
      </c>
      <c r="Q80" s="253"/>
      <c r="R80" s="253"/>
    </row>
    <row r="81" spans="2:18" ht="15" thickBot="1" x14ac:dyDescent="0.35">
      <c r="B81" s="649"/>
      <c r="C81" s="417"/>
      <c r="D81" s="420"/>
      <c r="E81" s="670" t="s">
        <v>174</v>
      </c>
      <c r="F81" s="671"/>
      <c r="G81" s="193"/>
      <c r="H81" s="194"/>
      <c r="I81" s="180">
        <f t="shared" ref="I81:I85" si="19">G81*H81</f>
        <v>0</v>
      </c>
      <c r="J81" s="420"/>
      <c r="K81" s="420"/>
      <c r="L81" s="214"/>
      <c r="M81" s="189"/>
      <c r="N81" s="159"/>
      <c r="O81" s="176"/>
      <c r="P81" s="253"/>
      <c r="Q81" s="253"/>
      <c r="R81" s="253"/>
    </row>
    <row r="82" spans="2:18" ht="15" thickBot="1" x14ac:dyDescent="0.35">
      <c r="B82" s="649"/>
      <c r="C82" s="417"/>
      <c r="D82" s="420"/>
      <c r="E82" s="672" t="s">
        <v>175</v>
      </c>
      <c r="F82" s="673"/>
      <c r="G82" s="195"/>
      <c r="H82" s="196"/>
      <c r="I82" s="180">
        <f t="shared" si="19"/>
        <v>0</v>
      </c>
      <c r="J82" s="420"/>
      <c r="K82" s="420"/>
      <c r="L82" s="214"/>
      <c r="M82" s="159"/>
      <c r="N82" s="159"/>
      <c r="O82" s="253"/>
      <c r="P82" s="253"/>
      <c r="Q82" s="253"/>
      <c r="R82" s="253"/>
    </row>
    <row r="83" spans="2:18" ht="15" thickBot="1" x14ac:dyDescent="0.35">
      <c r="B83" s="649"/>
      <c r="C83" s="417"/>
      <c r="D83" s="420"/>
      <c r="E83" s="672" t="s">
        <v>176</v>
      </c>
      <c r="F83" s="673"/>
      <c r="G83" s="195"/>
      <c r="H83" s="196"/>
      <c r="I83" s="180">
        <f t="shared" si="19"/>
        <v>0</v>
      </c>
      <c r="J83" s="420"/>
      <c r="K83" s="420"/>
      <c r="L83" s="214"/>
      <c r="M83" s="189"/>
      <c r="N83" s="253"/>
      <c r="O83" s="253"/>
      <c r="P83" s="253"/>
      <c r="Q83" s="253"/>
      <c r="R83" s="253"/>
    </row>
    <row r="84" spans="2:18" ht="15" thickBot="1" x14ac:dyDescent="0.35">
      <c r="B84" s="649"/>
      <c r="C84" s="417"/>
      <c r="D84" s="420"/>
      <c r="E84" s="674" t="s">
        <v>177</v>
      </c>
      <c r="F84" s="675"/>
      <c r="G84" s="195"/>
      <c r="H84" s="196"/>
      <c r="I84" s="180">
        <f t="shared" si="19"/>
        <v>0</v>
      </c>
      <c r="J84" s="420"/>
      <c r="K84" s="420"/>
      <c r="L84" s="214"/>
      <c r="M84" s="189"/>
      <c r="N84" s="159"/>
      <c r="O84" s="253"/>
      <c r="P84" s="253"/>
      <c r="Q84" s="253"/>
      <c r="R84" s="253"/>
    </row>
    <row r="85" spans="2:18" ht="15" thickBot="1" x14ac:dyDescent="0.35">
      <c r="B85" s="650"/>
      <c r="C85" s="346"/>
      <c r="D85" s="421"/>
      <c r="E85" s="676" t="s">
        <v>178</v>
      </c>
      <c r="F85" s="677"/>
      <c r="G85" s="347"/>
      <c r="H85" s="348"/>
      <c r="I85" s="349">
        <f t="shared" si="19"/>
        <v>0</v>
      </c>
      <c r="J85" s="421"/>
      <c r="K85" s="350"/>
      <c r="L85" s="211"/>
      <c r="M85" s="189"/>
      <c r="N85" s="253"/>
      <c r="O85" s="253"/>
      <c r="P85" s="253"/>
      <c r="Q85" s="253"/>
      <c r="R85" s="253"/>
    </row>
    <row r="86" spans="2:18" ht="15" thickBot="1" x14ac:dyDescent="0.35">
      <c r="B86" s="431"/>
      <c r="C86" s="432"/>
      <c r="D86" s="433"/>
      <c r="E86" s="434"/>
      <c r="F86" s="434"/>
      <c r="G86" s="435"/>
      <c r="H86" s="436"/>
      <c r="I86" s="437"/>
      <c r="J86" s="438"/>
      <c r="K86" s="439"/>
      <c r="L86" s="439"/>
      <c r="M86" s="440"/>
      <c r="N86" s="433"/>
      <c r="O86" s="433"/>
      <c r="P86" s="433"/>
      <c r="Q86" s="433"/>
      <c r="R86" s="433"/>
    </row>
    <row r="87" spans="2:18" ht="40.799999999999997" thickBot="1" x14ac:dyDescent="0.35">
      <c r="B87" s="648">
        <v>4</v>
      </c>
      <c r="C87" s="204" t="s">
        <v>153</v>
      </c>
      <c r="D87" s="200"/>
      <c r="E87" s="205"/>
      <c r="F87" s="205" t="s">
        <v>154</v>
      </c>
      <c r="G87" s="205" t="s">
        <v>155</v>
      </c>
      <c r="H87" s="199" t="s">
        <v>156</v>
      </c>
      <c r="I87" s="205" t="s">
        <v>157</v>
      </c>
      <c r="J87" s="206" t="s">
        <v>158</v>
      </c>
      <c r="K87" s="207" t="s">
        <v>159</v>
      </c>
      <c r="L87" s="208" t="s">
        <v>160</v>
      </c>
      <c r="M87" s="189"/>
      <c r="N87" s="159"/>
      <c r="O87" s="176"/>
      <c r="P87" s="253" t="s">
        <v>161</v>
      </c>
      <c r="Q87" s="253">
        <f>IF(F89="Exempt all taxes",0,(J88*FICA)+(J88*Medicare))</f>
        <v>0</v>
      </c>
      <c r="R87" s="253"/>
    </row>
    <row r="88" spans="2:18" ht="15" thickBot="1" x14ac:dyDescent="0.35">
      <c r="B88" s="649"/>
      <c r="C88" s="651"/>
      <c r="D88" s="652"/>
      <c r="E88" s="653"/>
      <c r="F88" s="190"/>
      <c r="G88" s="191"/>
      <c r="H88" s="260">
        <f t="shared" ref="H88" si="20">P102</f>
        <v>1</v>
      </c>
      <c r="I88" s="192"/>
      <c r="J88" s="209">
        <f t="shared" ref="J88" si="21">(SUM(K92:K98))+(SUM(I103:I107))</f>
        <v>0</v>
      </c>
      <c r="K88" s="210">
        <f t="shared" ref="K88" si="22">IF(F89="No",Q88,Q87)</f>
        <v>0</v>
      </c>
      <c r="L88" s="211">
        <f t="shared" ref="L88" si="23">SUM(J88:K88)</f>
        <v>0</v>
      </c>
      <c r="M88" s="159"/>
      <c r="N88" s="259">
        <f t="shared" ref="N88" si="24">IF(ISNUMBER(L88),L88,0)</f>
        <v>0</v>
      </c>
      <c r="O88" s="253"/>
      <c r="P88" s="253" t="s">
        <v>162</v>
      </c>
      <c r="Q88" s="236">
        <f>IF(J88&gt;=SUTA_Max,((FUTA_Max*FUTA)+(SUTA_Max*I88)+(J88*FICA)+(J88*Medicare)),IF(J88&gt;=FUTA_Max,((FUTA_Max*FUTA)+(J88*I88)+(J88*FICA)+(J88*Medicare)),IF(J88&lt;FUTA_Max,(J88*(Total_Tax+I88)))))</f>
        <v>0</v>
      </c>
      <c r="R88" s="253"/>
    </row>
    <row r="89" spans="2:18" ht="15" thickBot="1" x14ac:dyDescent="0.35">
      <c r="B89" s="649"/>
      <c r="C89" s="654" t="s">
        <v>163</v>
      </c>
      <c r="D89" s="655"/>
      <c r="E89" s="655"/>
      <c r="F89" s="701" t="s">
        <v>88</v>
      </c>
      <c r="G89" s="657"/>
      <c r="H89" s="212"/>
      <c r="I89" s="259"/>
      <c r="J89" s="249"/>
      <c r="K89" s="213"/>
      <c r="L89" s="214"/>
      <c r="M89" s="182"/>
      <c r="N89" s="253"/>
      <c r="O89" s="253"/>
      <c r="P89" s="253"/>
      <c r="Q89" s="253"/>
      <c r="R89" s="253"/>
    </row>
    <row r="90" spans="2:18" ht="15" thickBot="1" x14ac:dyDescent="0.35">
      <c r="B90" s="649"/>
      <c r="C90" s="658"/>
      <c r="D90" s="659"/>
      <c r="E90" s="659"/>
      <c r="F90" s="659"/>
      <c r="G90" s="659"/>
      <c r="H90" s="659"/>
      <c r="I90" s="659"/>
      <c r="J90" s="659"/>
      <c r="K90" s="659"/>
      <c r="L90" s="660"/>
      <c r="M90" s="182"/>
      <c r="N90" s="253"/>
      <c r="O90" s="253"/>
      <c r="P90" s="253"/>
      <c r="Q90" s="253"/>
      <c r="R90" s="253"/>
    </row>
    <row r="91" spans="2:18" ht="27.6" thickBot="1" x14ac:dyDescent="0.35">
      <c r="B91" s="649"/>
      <c r="C91" s="215" t="s">
        <v>164</v>
      </c>
      <c r="D91" s="172"/>
      <c r="E91" s="659"/>
      <c r="F91" s="702"/>
      <c r="G91" s="216" t="s">
        <v>165</v>
      </c>
      <c r="H91" s="217" t="s">
        <v>166</v>
      </c>
      <c r="I91" s="218" t="s">
        <v>167</v>
      </c>
      <c r="J91" s="218" t="s">
        <v>168</v>
      </c>
      <c r="K91" s="219" t="s">
        <v>169</v>
      </c>
      <c r="L91" s="214"/>
      <c r="M91" s="178"/>
      <c r="N91" s="253"/>
      <c r="O91" s="253"/>
      <c r="P91" s="253"/>
      <c r="Q91" s="253"/>
      <c r="R91" s="253"/>
    </row>
    <row r="92" spans="2:18" ht="15" thickBot="1" x14ac:dyDescent="0.35">
      <c r="B92" s="649"/>
      <c r="C92" s="419"/>
      <c r="D92" s="703" t="s">
        <v>253</v>
      </c>
      <c r="E92" s="704"/>
      <c r="F92" s="705"/>
      <c r="G92" s="380"/>
      <c r="H92" s="232"/>
      <c r="I92" s="223">
        <f t="shared" ref="I92" si="25">H88</f>
        <v>1</v>
      </c>
      <c r="J92" s="224"/>
      <c r="K92" s="222">
        <f t="shared" ref="K92:K97" si="26">G92*H92*I92</f>
        <v>0</v>
      </c>
      <c r="L92" s="214"/>
      <c r="M92" s="189"/>
      <c r="N92" s="253"/>
      <c r="O92" s="253"/>
      <c r="P92" s="253"/>
      <c r="Q92" s="253"/>
      <c r="R92" s="253"/>
    </row>
    <row r="93" spans="2:18" ht="15" thickBot="1" x14ac:dyDescent="0.35">
      <c r="B93" s="649"/>
      <c r="C93" s="419"/>
      <c r="D93" s="706" t="s">
        <v>293</v>
      </c>
      <c r="E93" s="707"/>
      <c r="F93" s="708"/>
      <c r="G93" s="380"/>
      <c r="H93" s="232"/>
      <c r="I93" s="223">
        <f t="shared" ref="I93" si="27">H88</f>
        <v>1</v>
      </c>
      <c r="J93" s="237"/>
      <c r="K93" s="222">
        <f t="shared" si="26"/>
        <v>0</v>
      </c>
      <c r="L93" s="214"/>
      <c r="M93" s="189"/>
      <c r="N93" s="253"/>
      <c r="O93" s="253"/>
      <c r="P93" s="253"/>
      <c r="Q93" s="253"/>
      <c r="R93" s="253"/>
    </row>
    <row r="94" spans="2:18" ht="15" thickBot="1" x14ac:dyDescent="0.35">
      <c r="B94" s="649"/>
      <c r="C94" s="419"/>
      <c r="D94" s="706" t="s">
        <v>272</v>
      </c>
      <c r="E94" s="707"/>
      <c r="F94" s="708"/>
      <c r="G94" s="380"/>
      <c r="H94" s="232"/>
      <c r="I94" s="223">
        <f t="shared" ref="I94" si="28">H88</f>
        <v>1</v>
      </c>
      <c r="J94" s="237"/>
      <c r="K94" s="222">
        <f t="shared" si="26"/>
        <v>0</v>
      </c>
      <c r="L94" s="214"/>
      <c r="M94" s="370"/>
      <c r="N94" s="253"/>
      <c r="O94" s="368"/>
      <c r="P94" s="253"/>
      <c r="Q94" s="253"/>
      <c r="R94" s="253"/>
    </row>
    <row r="95" spans="2:18" ht="15" thickBot="1" x14ac:dyDescent="0.35">
      <c r="B95" s="649"/>
      <c r="C95" s="419"/>
      <c r="D95" s="706" t="s">
        <v>93</v>
      </c>
      <c r="E95" s="707"/>
      <c r="F95" s="708"/>
      <c r="G95" s="380"/>
      <c r="H95" s="232"/>
      <c r="I95" s="223">
        <f t="shared" ref="I95" si="29">H88</f>
        <v>1</v>
      </c>
      <c r="J95" s="237"/>
      <c r="K95" s="222">
        <f t="shared" si="26"/>
        <v>0</v>
      </c>
      <c r="L95" s="214"/>
      <c r="M95" s="370"/>
      <c r="N95" s="253"/>
      <c r="O95" s="368"/>
      <c r="P95" s="253"/>
      <c r="Q95" s="253"/>
      <c r="R95" s="253"/>
    </row>
    <row r="96" spans="2:18" ht="15" thickBot="1" x14ac:dyDescent="0.35">
      <c r="B96" s="649"/>
      <c r="C96" s="419"/>
      <c r="D96" s="706" t="s">
        <v>95</v>
      </c>
      <c r="E96" s="707"/>
      <c r="F96" s="708"/>
      <c r="G96" s="380"/>
      <c r="H96" s="232"/>
      <c r="I96" s="223">
        <f t="shared" ref="I96" si="30">H88</f>
        <v>1</v>
      </c>
      <c r="J96" s="237"/>
      <c r="K96" s="222">
        <f t="shared" si="26"/>
        <v>0</v>
      </c>
      <c r="L96" s="214"/>
      <c r="M96" s="370"/>
      <c r="N96" s="253"/>
      <c r="O96" s="368"/>
      <c r="P96" s="253"/>
      <c r="Q96" s="253"/>
      <c r="R96" s="253"/>
    </row>
    <row r="97" spans="2:18" ht="15" thickBot="1" x14ac:dyDescent="0.35">
      <c r="B97" s="649"/>
      <c r="C97" s="419"/>
      <c r="D97" s="706" t="s">
        <v>285</v>
      </c>
      <c r="E97" s="707"/>
      <c r="F97" s="708"/>
      <c r="G97" s="380"/>
      <c r="H97" s="232"/>
      <c r="I97" s="223">
        <f t="shared" ref="I97" si="31">H88</f>
        <v>1</v>
      </c>
      <c r="J97" s="237"/>
      <c r="K97" s="222">
        <f t="shared" si="26"/>
        <v>0</v>
      </c>
      <c r="L97" s="214"/>
      <c r="M97" s="370"/>
      <c r="N97" s="253"/>
      <c r="O97" s="368"/>
      <c r="P97" s="253"/>
      <c r="Q97" s="253"/>
      <c r="R97" s="253"/>
    </row>
    <row r="98" spans="2:18" ht="15" thickBot="1" x14ac:dyDescent="0.35">
      <c r="B98" s="649"/>
      <c r="C98" s="419"/>
      <c r="D98" s="709" t="s">
        <v>31</v>
      </c>
      <c r="E98" s="710"/>
      <c r="F98" s="711"/>
      <c r="G98" s="380"/>
      <c r="H98" s="234"/>
      <c r="I98" s="179"/>
      <c r="J98" s="232"/>
      <c r="K98" s="222">
        <f t="shared" ref="K98" si="32">G98*J98*I98</f>
        <v>0</v>
      </c>
      <c r="L98" s="214"/>
      <c r="M98" s="189"/>
      <c r="N98" s="253"/>
      <c r="O98" s="253"/>
      <c r="P98" s="253"/>
      <c r="Q98" s="253"/>
      <c r="R98" s="253"/>
    </row>
    <row r="99" spans="2:18" x14ac:dyDescent="0.3">
      <c r="B99" s="649"/>
      <c r="C99" s="419"/>
      <c r="D99" s="667" t="s">
        <v>170</v>
      </c>
      <c r="E99" s="667"/>
      <c r="F99" s="667"/>
      <c r="G99" s="667"/>
      <c r="H99" s="667"/>
      <c r="I99" s="667"/>
      <c r="J99" s="667"/>
      <c r="K99" s="667"/>
      <c r="L99" s="225"/>
      <c r="M99" s="189"/>
      <c r="N99" s="253"/>
      <c r="O99" s="253"/>
      <c r="P99" s="253"/>
      <c r="Q99" s="253"/>
      <c r="R99" s="253"/>
    </row>
    <row r="100" spans="2:18" x14ac:dyDescent="0.3">
      <c r="B100" s="649"/>
      <c r="C100" s="226"/>
      <c r="D100" s="667"/>
      <c r="E100" s="667"/>
      <c r="F100" s="667"/>
      <c r="G100" s="667"/>
      <c r="H100" s="667"/>
      <c r="I100" s="667"/>
      <c r="J100" s="667"/>
      <c r="K100" s="667"/>
      <c r="L100" s="225"/>
      <c r="M100" s="189"/>
      <c r="N100" s="159"/>
      <c r="O100" s="253"/>
      <c r="P100" s="253"/>
      <c r="Q100" s="253"/>
      <c r="R100" s="253"/>
    </row>
    <row r="101" spans="2:18" ht="15" thickBot="1" x14ac:dyDescent="0.35">
      <c r="B101" s="649"/>
      <c r="C101" s="417"/>
      <c r="D101" s="418"/>
      <c r="E101" s="418"/>
      <c r="F101" s="418"/>
      <c r="G101" s="418"/>
      <c r="H101" s="418"/>
      <c r="I101" s="418"/>
      <c r="J101" s="418"/>
      <c r="K101" s="418"/>
      <c r="L101" s="227"/>
      <c r="M101" s="189"/>
      <c r="N101" s="159"/>
      <c r="O101" s="253"/>
      <c r="P101" s="253"/>
      <c r="Q101" s="253"/>
      <c r="R101" s="253"/>
    </row>
    <row r="102" spans="2:18" ht="54" thickBot="1" x14ac:dyDescent="0.35">
      <c r="B102" s="649"/>
      <c r="C102" s="215" t="s">
        <v>171</v>
      </c>
      <c r="D102" s="172"/>
      <c r="E102" s="668"/>
      <c r="F102" s="669"/>
      <c r="G102" s="228" t="s">
        <v>172</v>
      </c>
      <c r="H102" s="229" t="s">
        <v>173</v>
      </c>
      <c r="I102" s="230" t="s">
        <v>169</v>
      </c>
      <c r="J102" s="420"/>
      <c r="K102" s="420"/>
      <c r="L102" s="214"/>
      <c r="M102" s="184"/>
      <c r="N102" s="268"/>
      <c r="O102" s="268">
        <f t="shared" ref="O102" si="33">G88-F88+1</f>
        <v>1</v>
      </c>
      <c r="P102" s="268">
        <f t="shared" ref="P102" si="34">IF(OR(O102=366,O102=365),52,(ROUNDUP(O102/7,0)))</f>
        <v>1</v>
      </c>
      <c r="Q102" s="253"/>
      <c r="R102" s="253"/>
    </row>
    <row r="103" spans="2:18" ht="15" thickBot="1" x14ac:dyDescent="0.35">
      <c r="B103" s="649"/>
      <c r="C103" s="417"/>
      <c r="D103" s="420"/>
      <c r="E103" s="670" t="s">
        <v>174</v>
      </c>
      <c r="F103" s="671"/>
      <c r="G103" s="193"/>
      <c r="H103" s="194"/>
      <c r="I103" s="180">
        <f t="shared" ref="I103:I107" si="35">G103*H103</f>
        <v>0</v>
      </c>
      <c r="J103" s="420"/>
      <c r="K103" s="420"/>
      <c r="L103" s="214"/>
      <c r="M103" s="189"/>
      <c r="N103" s="159"/>
      <c r="O103" s="176"/>
      <c r="P103" s="253"/>
      <c r="Q103" s="253"/>
      <c r="R103" s="253"/>
    </row>
    <row r="104" spans="2:18" ht="15" thickBot="1" x14ac:dyDescent="0.35">
      <c r="B104" s="649"/>
      <c r="C104" s="417"/>
      <c r="D104" s="420"/>
      <c r="E104" s="672" t="s">
        <v>175</v>
      </c>
      <c r="F104" s="673"/>
      <c r="G104" s="195"/>
      <c r="H104" s="196"/>
      <c r="I104" s="180">
        <f t="shared" si="35"/>
        <v>0</v>
      </c>
      <c r="J104" s="420"/>
      <c r="K104" s="420"/>
      <c r="L104" s="214"/>
      <c r="M104" s="159"/>
      <c r="N104" s="159"/>
      <c r="O104" s="253"/>
      <c r="P104" s="253"/>
      <c r="Q104" s="253"/>
      <c r="R104" s="253"/>
    </row>
    <row r="105" spans="2:18" ht="15" thickBot="1" x14ac:dyDescent="0.35">
      <c r="B105" s="649"/>
      <c r="C105" s="417"/>
      <c r="D105" s="420"/>
      <c r="E105" s="672" t="s">
        <v>176</v>
      </c>
      <c r="F105" s="673"/>
      <c r="G105" s="195"/>
      <c r="H105" s="196"/>
      <c r="I105" s="180">
        <f t="shared" si="35"/>
        <v>0</v>
      </c>
      <c r="J105" s="420"/>
      <c r="K105" s="420"/>
      <c r="L105" s="214"/>
      <c r="M105" s="189"/>
      <c r="N105" s="253"/>
      <c r="O105" s="253"/>
      <c r="P105" s="253"/>
      <c r="Q105" s="253"/>
      <c r="R105" s="253"/>
    </row>
    <row r="106" spans="2:18" ht="15" thickBot="1" x14ac:dyDescent="0.35">
      <c r="B106" s="649"/>
      <c r="C106" s="417"/>
      <c r="D106" s="420"/>
      <c r="E106" s="674" t="s">
        <v>177</v>
      </c>
      <c r="F106" s="675"/>
      <c r="G106" s="195"/>
      <c r="H106" s="196"/>
      <c r="I106" s="180">
        <f t="shared" si="35"/>
        <v>0</v>
      </c>
      <c r="J106" s="420"/>
      <c r="K106" s="420"/>
      <c r="L106" s="214"/>
      <c r="M106" s="189"/>
      <c r="N106" s="159"/>
      <c r="O106" s="253"/>
      <c r="P106" s="253"/>
      <c r="Q106" s="253"/>
      <c r="R106" s="253"/>
    </row>
    <row r="107" spans="2:18" ht="15" thickBot="1" x14ac:dyDescent="0.35">
      <c r="B107" s="650"/>
      <c r="C107" s="346"/>
      <c r="D107" s="421"/>
      <c r="E107" s="676" t="s">
        <v>178</v>
      </c>
      <c r="F107" s="677"/>
      <c r="G107" s="347"/>
      <c r="H107" s="348"/>
      <c r="I107" s="349">
        <f t="shared" si="35"/>
        <v>0</v>
      </c>
      <c r="J107" s="421"/>
      <c r="K107" s="350"/>
      <c r="L107" s="211"/>
      <c r="M107" s="189"/>
      <c r="N107" s="253"/>
      <c r="O107" s="253"/>
      <c r="P107" s="253"/>
      <c r="Q107" s="253"/>
      <c r="R107" s="253"/>
    </row>
    <row r="108" spans="2:18" ht="15" thickBot="1" x14ac:dyDescent="0.35">
      <c r="B108" s="431"/>
      <c r="C108" s="432"/>
      <c r="D108" s="433"/>
      <c r="E108" s="434"/>
      <c r="F108" s="434"/>
      <c r="G108" s="435"/>
      <c r="H108" s="436"/>
      <c r="I108" s="437"/>
      <c r="J108" s="438"/>
      <c r="K108" s="439"/>
      <c r="L108" s="439"/>
      <c r="M108" s="440"/>
      <c r="N108" s="433"/>
      <c r="O108" s="433"/>
      <c r="P108" s="433"/>
      <c r="Q108" s="433"/>
      <c r="R108" s="433"/>
    </row>
    <row r="109" spans="2:18" ht="40.799999999999997" thickBot="1" x14ac:dyDescent="0.35">
      <c r="B109" s="648">
        <v>5</v>
      </c>
      <c r="C109" s="204" t="s">
        <v>153</v>
      </c>
      <c r="D109" s="200"/>
      <c r="E109" s="205"/>
      <c r="F109" s="205" t="s">
        <v>154</v>
      </c>
      <c r="G109" s="205" t="s">
        <v>155</v>
      </c>
      <c r="H109" s="199" t="s">
        <v>156</v>
      </c>
      <c r="I109" s="205" t="s">
        <v>157</v>
      </c>
      <c r="J109" s="206" t="s">
        <v>158</v>
      </c>
      <c r="K109" s="207" t="s">
        <v>159</v>
      </c>
      <c r="L109" s="208" t="s">
        <v>160</v>
      </c>
      <c r="M109" s="189"/>
      <c r="N109" s="159"/>
      <c r="O109" s="176"/>
      <c r="P109" s="253" t="s">
        <v>161</v>
      </c>
      <c r="Q109" s="253">
        <f>IF(F111="Exempt all taxes",0,(J110*FICA)+(J110*Medicare))</f>
        <v>0</v>
      </c>
      <c r="R109" s="253"/>
    </row>
    <row r="110" spans="2:18" ht="15" thickBot="1" x14ac:dyDescent="0.35">
      <c r="B110" s="649"/>
      <c r="C110" s="651"/>
      <c r="D110" s="652"/>
      <c r="E110" s="653"/>
      <c r="F110" s="190"/>
      <c r="G110" s="191"/>
      <c r="H110" s="260">
        <f t="shared" ref="H110" si="36">P124</f>
        <v>1</v>
      </c>
      <c r="I110" s="192"/>
      <c r="J110" s="209">
        <f t="shared" ref="J110" si="37">(SUM(K114:K120))+(SUM(I125:I129))</f>
        <v>0</v>
      </c>
      <c r="K110" s="210">
        <f t="shared" ref="K110" si="38">IF(F111="No",Q110,Q109)</f>
        <v>0</v>
      </c>
      <c r="L110" s="211">
        <f t="shared" ref="L110" si="39">SUM(J110:K110)</f>
        <v>0</v>
      </c>
      <c r="M110" s="159"/>
      <c r="N110" s="259">
        <f t="shared" ref="N110" si="40">IF(ISNUMBER(L110),L110,0)</f>
        <v>0</v>
      </c>
      <c r="O110" s="253"/>
      <c r="P110" s="253" t="s">
        <v>162</v>
      </c>
      <c r="Q110" s="236">
        <f>IF(J110&gt;=SUTA_Max,((FUTA_Max*FUTA)+(SUTA_Max*I110)+(J110*FICA)+(J110*Medicare)),IF(J110&gt;=FUTA_Max,((FUTA_Max*FUTA)+(J110*I110)+(J110*FICA)+(J110*Medicare)),IF(J110&lt;FUTA_Max,(J110*(Total_Tax+I110)))))</f>
        <v>0</v>
      </c>
      <c r="R110" s="253"/>
    </row>
    <row r="111" spans="2:18" ht="15" thickBot="1" x14ac:dyDescent="0.35">
      <c r="B111" s="649"/>
      <c r="C111" s="654" t="s">
        <v>163</v>
      </c>
      <c r="D111" s="655"/>
      <c r="E111" s="655"/>
      <c r="F111" s="701" t="s">
        <v>88</v>
      </c>
      <c r="G111" s="657"/>
      <c r="H111" s="212"/>
      <c r="I111" s="259"/>
      <c r="J111" s="249"/>
      <c r="K111" s="213"/>
      <c r="L111" s="214"/>
      <c r="M111" s="182"/>
      <c r="N111" s="253"/>
      <c r="O111" s="253"/>
      <c r="P111" s="253"/>
      <c r="Q111" s="253"/>
      <c r="R111" s="253"/>
    </row>
    <row r="112" spans="2:18" ht="15" thickBot="1" x14ac:dyDescent="0.35">
      <c r="B112" s="649"/>
      <c r="C112" s="658"/>
      <c r="D112" s="659"/>
      <c r="E112" s="659"/>
      <c r="F112" s="659"/>
      <c r="G112" s="659"/>
      <c r="H112" s="659"/>
      <c r="I112" s="659"/>
      <c r="J112" s="659"/>
      <c r="K112" s="659"/>
      <c r="L112" s="660"/>
      <c r="M112" s="182"/>
      <c r="N112" s="253"/>
      <c r="O112" s="253"/>
      <c r="P112" s="253"/>
      <c r="Q112" s="253"/>
      <c r="R112" s="253"/>
    </row>
    <row r="113" spans="2:18" ht="27.6" thickBot="1" x14ac:dyDescent="0.35">
      <c r="B113" s="649"/>
      <c r="C113" s="215" t="s">
        <v>164</v>
      </c>
      <c r="D113" s="172"/>
      <c r="E113" s="659"/>
      <c r="F113" s="702"/>
      <c r="G113" s="216" t="s">
        <v>165</v>
      </c>
      <c r="H113" s="217" t="s">
        <v>166</v>
      </c>
      <c r="I113" s="218" t="s">
        <v>167</v>
      </c>
      <c r="J113" s="218" t="s">
        <v>168</v>
      </c>
      <c r="K113" s="219" t="s">
        <v>169</v>
      </c>
      <c r="L113" s="214"/>
      <c r="M113" s="178"/>
      <c r="N113" s="253"/>
      <c r="O113" s="253"/>
      <c r="P113" s="253"/>
      <c r="Q113" s="253"/>
      <c r="R113" s="253"/>
    </row>
    <row r="114" spans="2:18" ht="15" thickBot="1" x14ac:dyDescent="0.35">
      <c r="B114" s="649"/>
      <c r="C114" s="419"/>
      <c r="D114" s="703" t="s">
        <v>253</v>
      </c>
      <c r="E114" s="704"/>
      <c r="F114" s="705"/>
      <c r="G114" s="380"/>
      <c r="H114" s="232"/>
      <c r="I114" s="223">
        <f t="shared" ref="I114" si="41">H110</f>
        <v>1</v>
      </c>
      <c r="J114" s="224"/>
      <c r="K114" s="222">
        <f t="shared" ref="K114:K119" si="42">G114*H114*I114</f>
        <v>0</v>
      </c>
      <c r="L114" s="214"/>
      <c r="M114" s="189"/>
      <c r="N114" s="253"/>
      <c r="O114" s="253"/>
      <c r="P114" s="253"/>
      <c r="Q114" s="253"/>
      <c r="R114" s="253"/>
    </row>
    <row r="115" spans="2:18" ht="15" thickBot="1" x14ac:dyDescent="0.35">
      <c r="B115" s="649"/>
      <c r="C115" s="419"/>
      <c r="D115" s="706" t="s">
        <v>293</v>
      </c>
      <c r="E115" s="707"/>
      <c r="F115" s="708"/>
      <c r="G115" s="380"/>
      <c r="H115" s="232"/>
      <c r="I115" s="223">
        <f t="shared" ref="I115" si="43">H110</f>
        <v>1</v>
      </c>
      <c r="J115" s="237"/>
      <c r="K115" s="222">
        <f t="shared" si="42"/>
        <v>0</v>
      </c>
      <c r="L115" s="214"/>
      <c r="M115" s="189"/>
      <c r="N115" s="253"/>
      <c r="O115" s="253"/>
      <c r="P115" s="253"/>
      <c r="Q115" s="253"/>
      <c r="R115" s="253"/>
    </row>
    <row r="116" spans="2:18" ht="15" thickBot="1" x14ac:dyDescent="0.35">
      <c r="B116" s="649"/>
      <c r="C116" s="419"/>
      <c r="D116" s="706" t="s">
        <v>272</v>
      </c>
      <c r="E116" s="707"/>
      <c r="F116" s="708"/>
      <c r="G116" s="380"/>
      <c r="H116" s="232"/>
      <c r="I116" s="223">
        <f t="shared" ref="I116" si="44">H110</f>
        <v>1</v>
      </c>
      <c r="J116" s="237"/>
      <c r="K116" s="222">
        <f t="shared" si="42"/>
        <v>0</v>
      </c>
      <c r="L116" s="214"/>
      <c r="M116" s="370"/>
      <c r="N116" s="253"/>
      <c r="O116" s="368"/>
      <c r="P116" s="253"/>
      <c r="Q116" s="253"/>
      <c r="R116" s="253"/>
    </row>
    <row r="117" spans="2:18" ht="15" thickBot="1" x14ac:dyDescent="0.35">
      <c r="B117" s="649"/>
      <c r="C117" s="419"/>
      <c r="D117" s="706" t="s">
        <v>93</v>
      </c>
      <c r="E117" s="707"/>
      <c r="F117" s="708"/>
      <c r="G117" s="380"/>
      <c r="H117" s="232"/>
      <c r="I117" s="223">
        <f t="shared" ref="I117" si="45">H110</f>
        <v>1</v>
      </c>
      <c r="J117" s="237"/>
      <c r="K117" s="222">
        <f t="shared" si="42"/>
        <v>0</v>
      </c>
      <c r="L117" s="214"/>
      <c r="M117" s="370"/>
      <c r="N117" s="253"/>
      <c r="O117" s="368"/>
      <c r="P117" s="253"/>
      <c r="Q117" s="253"/>
      <c r="R117" s="253"/>
    </row>
    <row r="118" spans="2:18" ht="15" thickBot="1" x14ac:dyDescent="0.35">
      <c r="B118" s="649"/>
      <c r="C118" s="419"/>
      <c r="D118" s="706" t="s">
        <v>95</v>
      </c>
      <c r="E118" s="707"/>
      <c r="F118" s="708"/>
      <c r="G118" s="380"/>
      <c r="H118" s="232"/>
      <c r="I118" s="223">
        <f t="shared" ref="I118" si="46">H110</f>
        <v>1</v>
      </c>
      <c r="J118" s="237"/>
      <c r="K118" s="222">
        <f t="shared" si="42"/>
        <v>0</v>
      </c>
      <c r="L118" s="214"/>
      <c r="M118" s="370"/>
      <c r="N118" s="253"/>
      <c r="O118" s="368"/>
      <c r="P118" s="253"/>
      <c r="Q118" s="253"/>
      <c r="R118" s="253"/>
    </row>
    <row r="119" spans="2:18" ht="15" thickBot="1" x14ac:dyDescent="0.35">
      <c r="B119" s="649"/>
      <c r="C119" s="419"/>
      <c r="D119" s="706" t="s">
        <v>285</v>
      </c>
      <c r="E119" s="707"/>
      <c r="F119" s="708"/>
      <c r="G119" s="380"/>
      <c r="H119" s="232"/>
      <c r="I119" s="223">
        <f t="shared" ref="I119" si="47">H110</f>
        <v>1</v>
      </c>
      <c r="J119" s="237"/>
      <c r="K119" s="222">
        <f t="shared" si="42"/>
        <v>0</v>
      </c>
      <c r="L119" s="214"/>
      <c r="M119" s="370"/>
      <c r="N119" s="253"/>
      <c r="O119" s="368"/>
      <c r="P119" s="253"/>
      <c r="Q119" s="253"/>
      <c r="R119" s="253"/>
    </row>
    <row r="120" spans="2:18" ht="15" thickBot="1" x14ac:dyDescent="0.35">
      <c r="B120" s="649"/>
      <c r="C120" s="419"/>
      <c r="D120" s="709" t="s">
        <v>31</v>
      </c>
      <c r="E120" s="710"/>
      <c r="F120" s="711"/>
      <c r="G120" s="380"/>
      <c r="H120" s="234"/>
      <c r="I120" s="179"/>
      <c r="J120" s="232"/>
      <c r="K120" s="222">
        <f t="shared" ref="K120" si="48">G120*J120*I120</f>
        <v>0</v>
      </c>
      <c r="L120" s="214"/>
      <c r="M120" s="189"/>
      <c r="N120" s="253"/>
      <c r="O120" s="253"/>
      <c r="P120" s="253"/>
      <c r="Q120" s="253"/>
      <c r="R120" s="253"/>
    </row>
    <row r="121" spans="2:18" x14ac:dyDescent="0.3">
      <c r="B121" s="649"/>
      <c r="C121" s="419"/>
      <c r="D121" s="667" t="s">
        <v>170</v>
      </c>
      <c r="E121" s="667"/>
      <c r="F121" s="667"/>
      <c r="G121" s="667"/>
      <c r="H121" s="667"/>
      <c r="I121" s="667"/>
      <c r="J121" s="667"/>
      <c r="K121" s="667"/>
      <c r="L121" s="225"/>
      <c r="M121" s="189"/>
      <c r="N121" s="253"/>
      <c r="O121" s="253"/>
      <c r="P121" s="253"/>
      <c r="Q121" s="253"/>
      <c r="R121" s="253"/>
    </row>
    <row r="122" spans="2:18" x14ac:dyDescent="0.3">
      <c r="B122" s="649"/>
      <c r="C122" s="226"/>
      <c r="D122" s="667"/>
      <c r="E122" s="667"/>
      <c r="F122" s="667"/>
      <c r="G122" s="667"/>
      <c r="H122" s="667"/>
      <c r="I122" s="667"/>
      <c r="J122" s="667"/>
      <c r="K122" s="667"/>
      <c r="L122" s="225"/>
      <c r="M122" s="189"/>
      <c r="N122" s="159"/>
      <c r="O122" s="253"/>
      <c r="P122" s="253"/>
      <c r="Q122" s="253"/>
      <c r="R122" s="253"/>
    </row>
    <row r="123" spans="2:18" ht="15" thickBot="1" x14ac:dyDescent="0.35">
      <c r="B123" s="649"/>
      <c r="C123" s="417"/>
      <c r="D123" s="418"/>
      <c r="E123" s="418"/>
      <c r="F123" s="418"/>
      <c r="G123" s="418"/>
      <c r="H123" s="418"/>
      <c r="I123" s="418"/>
      <c r="J123" s="418"/>
      <c r="K123" s="418"/>
      <c r="L123" s="227"/>
      <c r="M123" s="189"/>
      <c r="N123" s="159"/>
      <c r="O123" s="253"/>
      <c r="P123" s="253"/>
      <c r="Q123" s="253"/>
      <c r="R123" s="253"/>
    </row>
    <row r="124" spans="2:18" ht="54" thickBot="1" x14ac:dyDescent="0.35">
      <c r="B124" s="649"/>
      <c r="C124" s="215" t="s">
        <v>171</v>
      </c>
      <c r="D124" s="172"/>
      <c r="E124" s="668"/>
      <c r="F124" s="669"/>
      <c r="G124" s="228" t="s">
        <v>172</v>
      </c>
      <c r="H124" s="229" t="s">
        <v>173</v>
      </c>
      <c r="I124" s="230" t="s">
        <v>169</v>
      </c>
      <c r="J124" s="420"/>
      <c r="K124" s="420"/>
      <c r="L124" s="214"/>
      <c r="M124" s="184"/>
      <c r="N124" s="268"/>
      <c r="O124" s="268">
        <f t="shared" ref="O124" si="49">G110-F110+1</f>
        <v>1</v>
      </c>
      <c r="P124" s="268">
        <f t="shared" ref="P124" si="50">IF(OR(O124=366,O124=365),52,(ROUNDUP(O124/7,0)))</f>
        <v>1</v>
      </c>
      <c r="Q124" s="253"/>
      <c r="R124" s="253"/>
    </row>
    <row r="125" spans="2:18" ht="15" thickBot="1" x14ac:dyDescent="0.35">
      <c r="B125" s="649"/>
      <c r="C125" s="417"/>
      <c r="D125" s="420"/>
      <c r="E125" s="670" t="s">
        <v>174</v>
      </c>
      <c r="F125" s="671"/>
      <c r="G125" s="193"/>
      <c r="H125" s="194"/>
      <c r="I125" s="180">
        <f t="shared" ref="I125:I129" si="51">G125*H125</f>
        <v>0</v>
      </c>
      <c r="J125" s="420"/>
      <c r="K125" s="420"/>
      <c r="L125" s="214"/>
      <c r="M125" s="189"/>
      <c r="N125" s="159"/>
      <c r="O125" s="176"/>
      <c r="P125" s="253"/>
      <c r="Q125" s="253"/>
      <c r="R125" s="253"/>
    </row>
    <row r="126" spans="2:18" ht="15" thickBot="1" x14ac:dyDescent="0.35">
      <c r="B126" s="649"/>
      <c r="C126" s="417"/>
      <c r="D126" s="420"/>
      <c r="E126" s="672" t="s">
        <v>175</v>
      </c>
      <c r="F126" s="673"/>
      <c r="G126" s="195"/>
      <c r="H126" s="196"/>
      <c r="I126" s="180">
        <f t="shared" si="51"/>
        <v>0</v>
      </c>
      <c r="J126" s="420"/>
      <c r="K126" s="420"/>
      <c r="L126" s="214"/>
      <c r="M126" s="159"/>
      <c r="N126" s="159"/>
      <c r="O126" s="253"/>
      <c r="P126" s="253"/>
      <c r="Q126" s="253"/>
      <c r="R126" s="253"/>
    </row>
    <row r="127" spans="2:18" ht="15" thickBot="1" x14ac:dyDescent="0.35">
      <c r="B127" s="649"/>
      <c r="C127" s="417"/>
      <c r="D127" s="420"/>
      <c r="E127" s="672" t="s">
        <v>176</v>
      </c>
      <c r="F127" s="673"/>
      <c r="G127" s="195"/>
      <c r="H127" s="196"/>
      <c r="I127" s="180">
        <f t="shared" si="51"/>
        <v>0</v>
      </c>
      <c r="J127" s="420"/>
      <c r="K127" s="420"/>
      <c r="L127" s="214"/>
      <c r="M127" s="189"/>
      <c r="N127" s="253"/>
      <c r="O127" s="253"/>
      <c r="P127" s="253"/>
      <c r="Q127" s="253"/>
      <c r="R127" s="253"/>
    </row>
    <row r="128" spans="2:18" ht="15" thickBot="1" x14ac:dyDescent="0.35">
      <c r="B128" s="649"/>
      <c r="C128" s="417"/>
      <c r="D128" s="420"/>
      <c r="E128" s="674" t="s">
        <v>177</v>
      </c>
      <c r="F128" s="675"/>
      <c r="G128" s="195"/>
      <c r="H128" s="196"/>
      <c r="I128" s="180">
        <f t="shared" si="51"/>
        <v>0</v>
      </c>
      <c r="J128" s="420"/>
      <c r="K128" s="420"/>
      <c r="L128" s="214"/>
      <c r="M128" s="189"/>
      <c r="N128" s="159"/>
      <c r="O128" s="253"/>
      <c r="P128" s="253"/>
      <c r="Q128" s="253"/>
      <c r="R128" s="253"/>
    </row>
    <row r="129" spans="2:18" ht="15" thickBot="1" x14ac:dyDescent="0.35">
      <c r="B129" s="650"/>
      <c r="C129" s="346"/>
      <c r="D129" s="421"/>
      <c r="E129" s="676" t="s">
        <v>178</v>
      </c>
      <c r="F129" s="677"/>
      <c r="G129" s="347"/>
      <c r="H129" s="348"/>
      <c r="I129" s="349">
        <f t="shared" si="51"/>
        <v>0</v>
      </c>
      <c r="J129" s="421"/>
      <c r="K129" s="350"/>
      <c r="L129" s="211"/>
      <c r="M129" s="189"/>
      <c r="N129" s="253"/>
      <c r="O129" s="253"/>
      <c r="P129" s="253"/>
      <c r="Q129" s="253"/>
      <c r="R129" s="253"/>
    </row>
    <row r="130" spans="2:18" ht="15" thickBot="1" x14ac:dyDescent="0.35">
      <c r="B130" s="431"/>
      <c r="C130" s="432"/>
      <c r="D130" s="433"/>
      <c r="E130" s="434"/>
      <c r="F130" s="434"/>
      <c r="G130" s="435"/>
      <c r="H130" s="436"/>
      <c r="I130" s="437"/>
      <c r="J130" s="438"/>
      <c r="K130" s="439"/>
      <c r="L130" s="439"/>
      <c r="M130" s="440"/>
      <c r="N130" s="433"/>
      <c r="O130" s="433"/>
      <c r="P130" s="433"/>
      <c r="Q130" s="433"/>
    </row>
    <row r="131" spans="2:18" ht="40.799999999999997" thickBot="1" x14ac:dyDescent="0.35">
      <c r="B131" s="648">
        <v>6</v>
      </c>
      <c r="C131" s="204" t="s">
        <v>153</v>
      </c>
      <c r="D131" s="200"/>
      <c r="E131" s="205"/>
      <c r="F131" s="205" t="s">
        <v>154</v>
      </c>
      <c r="G131" s="205" t="s">
        <v>155</v>
      </c>
      <c r="H131" s="199" t="s">
        <v>156</v>
      </c>
      <c r="I131" s="205" t="s">
        <v>157</v>
      </c>
      <c r="J131" s="206" t="s">
        <v>158</v>
      </c>
      <c r="K131" s="207" t="s">
        <v>159</v>
      </c>
      <c r="L131" s="208" t="s">
        <v>160</v>
      </c>
      <c r="M131" s="189"/>
      <c r="N131" s="159"/>
      <c r="O131" s="176"/>
      <c r="P131" s="253" t="s">
        <v>161</v>
      </c>
      <c r="Q131" s="253">
        <f>IF(F133="Exempt all taxes",0,(J132*FICA)+(J132*Medicare))</f>
        <v>0</v>
      </c>
    </row>
    <row r="132" spans="2:18" ht="15" thickBot="1" x14ac:dyDescent="0.35">
      <c r="B132" s="649"/>
      <c r="C132" s="651"/>
      <c r="D132" s="652"/>
      <c r="E132" s="653"/>
      <c r="F132" s="190"/>
      <c r="G132" s="191"/>
      <c r="H132" s="260">
        <f t="shared" ref="H132" si="52">P146</f>
        <v>1</v>
      </c>
      <c r="I132" s="192"/>
      <c r="J132" s="209">
        <f t="shared" ref="J132" si="53">(SUM(K136:K142))+(SUM(I147:I151))</f>
        <v>0</v>
      </c>
      <c r="K132" s="210">
        <f t="shared" ref="K132" si="54">IF(F133="No",Q132,Q131)</f>
        <v>0</v>
      </c>
      <c r="L132" s="211">
        <f t="shared" ref="L132" si="55">SUM(J132:K132)</f>
        <v>0</v>
      </c>
      <c r="M132" s="159"/>
      <c r="N132" s="259">
        <f t="shared" ref="N132" si="56">IF(ISNUMBER(L132),L132,0)</f>
        <v>0</v>
      </c>
      <c r="O132" s="253"/>
      <c r="P132" s="253" t="s">
        <v>162</v>
      </c>
      <c r="Q132" s="236">
        <f>IF(J132&gt;=SUTA_Max,((FUTA_Max*FUTA)+(SUTA_Max*I132)+(J132*FICA)+(J132*Medicare)),IF(J132&gt;=FUTA_Max,((FUTA_Max*FUTA)+(J132*I132)+(J132*FICA)+(J132*Medicare)),IF(J132&lt;FUTA_Max,(J132*(Total_Tax+I132)))))</f>
        <v>0</v>
      </c>
    </row>
    <row r="133" spans="2:18" ht="15" thickBot="1" x14ac:dyDescent="0.35">
      <c r="B133" s="649"/>
      <c r="C133" s="654" t="s">
        <v>163</v>
      </c>
      <c r="D133" s="655"/>
      <c r="E133" s="655"/>
      <c r="F133" s="701" t="s">
        <v>88</v>
      </c>
      <c r="G133" s="657"/>
      <c r="H133" s="212"/>
      <c r="I133" s="259"/>
      <c r="J133" s="249"/>
      <c r="K133" s="213"/>
      <c r="L133" s="214"/>
      <c r="M133" s="182"/>
      <c r="N133" s="253"/>
      <c r="O133" s="253"/>
      <c r="P133" s="253"/>
      <c r="Q133" s="253"/>
    </row>
    <row r="134" spans="2:18" ht="15" thickBot="1" x14ac:dyDescent="0.35">
      <c r="B134" s="649"/>
      <c r="C134" s="658"/>
      <c r="D134" s="659"/>
      <c r="E134" s="659"/>
      <c r="F134" s="659"/>
      <c r="G134" s="659"/>
      <c r="H134" s="659"/>
      <c r="I134" s="659"/>
      <c r="J134" s="659"/>
      <c r="K134" s="659"/>
      <c r="L134" s="660"/>
      <c r="M134" s="182"/>
      <c r="N134" s="253"/>
      <c r="O134" s="253"/>
      <c r="P134" s="253"/>
      <c r="Q134" s="253"/>
    </row>
    <row r="135" spans="2:18" ht="27.6" thickBot="1" x14ac:dyDescent="0.35">
      <c r="B135" s="649"/>
      <c r="C135" s="215" t="s">
        <v>164</v>
      </c>
      <c r="D135" s="172"/>
      <c r="E135" s="659"/>
      <c r="F135" s="702"/>
      <c r="G135" s="216" t="s">
        <v>165</v>
      </c>
      <c r="H135" s="217" t="s">
        <v>166</v>
      </c>
      <c r="I135" s="218" t="s">
        <v>167</v>
      </c>
      <c r="J135" s="218" t="s">
        <v>168</v>
      </c>
      <c r="K135" s="219" t="s">
        <v>169</v>
      </c>
      <c r="L135" s="214"/>
      <c r="M135" s="178"/>
      <c r="N135" s="253"/>
      <c r="O135" s="253"/>
      <c r="P135" s="253"/>
      <c r="Q135" s="253"/>
    </row>
    <row r="136" spans="2:18" ht="15" thickBot="1" x14ac:dyDescent="0.35">
      <c r="B136" s="649"/>
      <c r="C136" s="426"/>
      <c r="D136" s="703" t="s">
        <v>253</v>
      </c>
      <c r="E136" s="704"/>
      <c r="F136" s="705"/>
      <c r="G136" s="380"/>
      <c r="H136" s="232"/>
      <c r="I136" s="223">
        <f t="shared" ref="I136" si="57">H132</f>
        <v>1</v>
      </c>
      <c r="J136" s="224"/>
      <c r="K136" s="222">
        <f t="shared" ref="K136:K141" si="58">G136*H136*I136</f>
        <v>0</v>
      </c>
      <c r="L136" s="214"/>
      <c r="M136" s="189"/>
      <c r="N136" s="253"/>
      <c r="O136" s="253"/>
      <c r="P136" s="253"/>
      <c r="Q136" s="253"/>
    </row>
    <row r="137" spans="2:18" ht="15" thickBot="1" x14ac:dyDescent="0.35">
      <c r="B137" s="649"/>
      <c r="C137" s="426"/>
      <c r="D137" s="706" t="s">
        <v>293</v>
      </c>
      <c r="E137" s="707"/>
      <c r="F137" s="708"/>
      <c r="G137" s="380"/>
      <c r="H137" s="232"/>
      <c r="I137" s="223">
        <f t="shared" ref="I137" si="59">H132</f>
        <v>1</v>
      </c>
      <c r="J137" s="237"/>
      <c r="K137" s="222">
        <f t="shared" si="58"/>
        <v>0</v>
      </c>
      <c r="L137" s="214"/>
      <c r="M137" s="189"/>
      <c r="N137" s="253"/>
      <c r="O137" s="253"/>
      <c r="P137" s="253"/>
      <c r="Q137" s="253"/>
    </row>
    <row r="138" spans="2:18" ht="15" thickBot="1" x14ac:dyDescent="0.35">
      <c r="B138" s="649"/>
      <c r="C138" s="426"/>
      <c r="D138" s="706" t="s">
        <v>272</v>
      </c>
      <c r="E138" s="707"/>
      <c r="F138" s="708"/>
      <c r="G138" s="380"/>
      <c r="H138" s="232"/>
      <c r="I138" s="223">
        <f t="shared" ref="I138" si="60">H132</f>
        <v>1</v>
      </c>
      <c r="J138" s="237"/>
      <c r="K138" s="222">
        <f t="shared" si="58"/>
        <v>0</v>
      </c>
      <c r="L138" s="214"/>
      <c r="M138" s="370"/>
      <c r="N138" s="253"/>
      <c r="O138" s="368"/>
      <c r="P138" s="253"/>
      <c r="Q138" s="253"/>
    </row>
    <row r="139" spans="2:18" ht="15" thickBot="1" x14ac:dyDescent="0.35">
      <c r="B139" s="649"/>
      <c r="C139" s="426"/>
      <c r="D139" s="706" t="s">
        <v>93</v>
      </c>
      <c r="E139" s="707"/>
      <c r="F139" s="708"/>
      <c r="G139" s="380"/>
      <c r="H139" s="232"/>
      <c r="I139" s="223">
        <f t="shared" ref="I139" si="61">H132</f>
        <v>1</v>
      </c>
      <c r="J139" s="237"/>
      <c r="K139" s="222">
        <f t="shared" si="58"/>
        <v>0</v>
      </c>
      <c r="L139" s="214"/>
      <c r="M139" s="370"/>
      <c r="N139" s="253"/>
      <c r="O139" s="368"/>
      <c r="P139" s="253"/>
      <c r="Q139" s="253"/>
    </row>
    <row r="140" spans="2:18" ht="15" thickBot="1" x14ac:dyDescent="0.35">
      <c r="B140" s="649"/>
      <c r="C140" s="426"/>
      <c r="D140" s="706" t="s">
        <v>95</v>
      </c>
      <c r="E140" s="707"/>
      <c r="F140" s="708"/>
      <c r="G140" s="380"/>
      <c r="H140" s="232"/>
      <c r="I140" s="223">
        <f t="shared" ref="I140" si="62">H132</f>
        <v>1</v>
      </c>
      <c r="J140" s="237"/>
      <c r="K140" s="222">
        <f t="shared" si="58"/>
        <v>0</v>
      </c>
      <c r="L140" s="214"/>
      <c r="M140" s="370"/>
      <c r="N140" s="253"/>
      <c r="O140" s="368"/>
      <c r="P140" s="253"/>
      <c r="Q140" s="253"/>
    </row>
    <row r="141" spans="2:18" ht="15" thickBot="1" x14ac:dyDescent="0.35">
      <c r="B141" s="649"/>
      <c r="C141" s="426"/>
      <c r="D141" s="706" t="s">
        <v>285</v>
      </c>
      <c r="E141" s="707"/>
      <c r="F141" s="708"/>
      <c r="G141" s="380"/>
      <c r="H141" s="232"/>
      <c r="I141" s="223">
        <f t="shared" ref="I141" si="63">H132</f>
        <v>1</v>
      </c>
      <c r="J141" s="237"/>
      <c r="K141" s="222">
        <f t="shared" si="58"/>
        <v>0</v>
      </c>
      <c r="L141" s="214"/>
      <c r="M141" s="370"/>
      <c r="N141" s="253"/>
      <c r="O141" s="368"/>
      <c r="P141" s="253"/>
      <c r="Q141" s="253"/>
    </row>
    <row r="142" spans="2:18" ht="15" thickBot="1" x14ac:dyDescent="0.35">
      <c r="B142" s="649"/>
      <c r="C142" s="426"/>
      <c r="D142" s="709" t="s">
        <v>31</v>
      </c>
      <c r="E142" s="710"/>
      <c r="F142" s="711"/>
      <c r="G142" s="380"/>
      <c r="H142" s="234"/>
      <c r="I142" s="179"/>
      <c r="J142" s="232"/>
      <c r="K142" s="222">
        <f t="shared" ref="K142" si="64">G142*J142*I142</f>
        <v>0</v>
      </c>
      <c r="L142" s="214"/>
      <c r="M142" s="189"/>
      <c r="N142" s="253"/>
      <c r="O142" s="253"/>
      <c r="P142" s="253"/>
      <c r="Q142" s="253"/>
    </row>
    <row r="143" spans="2:18" x14ac:dyDescent="0.3">
      <c r="B143" s="649"/>
      <c r="C143" s="426"/>
      <c r="D143" s="667" t="s">
        <v>170</v>
      </c>
      <c r="E143" s="667"/>
      <c r="F143" s="667"/>
      <c r="G143" s="667"/>
      <c r="H143" s="667"/>
      <c r="I143" s="667"/>
      <c r="J143" s="667"/>
      <c r="K143" s="667"/>
      <c r="L143" s="225"/>
      <c r="M143" s="189"/>
      <c r="N143" s="253"/>
      <c r="O143" s="253"/>
      <c r="P143" s="253"/>
      <c r="Q143" s="253"/>
    </row>
    <row r="144" spans="2:18" x14ac:dyDescent="0.3">
      <c r="B144" s="649"/>
      <c r="C144" s="226"/>
      <c r="D144" s="667"/>
      <c r="E144" s="667"/>
      <c r="F144" s="667"/>
      <c r="G144" s="667"/>
      <c r="H144" s="667"/>
      <c r="I144" s="667"/>
      <c r="J144" s="667"/>
      <c r="K144" s="667"/>
      <c r="L144" s="225"/>
      <c r="M144" s="189"/>
      <c r="N144" s="159"/>
      <c r="O144" s="253"/>
      <c r="P144" s="253"/>
      <c r="Q144" s="253"/>
    </row>
    <row r="145" spans="2:17" ht="15" thickBot="1" x14ac:dyDescent="0.35">
      <c r="B145" s="649"/>
      <c r="C145" s="424"/>
      <c r="D145" s="425"/>
      <c r="E145" s="425"/>
      <c r="F145" s="425"/>
      <c r="G145" s="425"/>
      <c r="H145" s="425"/>
      <c r="I145" s="425"/>
      <c r="J145" s="425"/>
      <c r="K145" s="425"/>
      <c r="L145" s="227"/>
      <c r="M145" s="189"/>
      <c r="N145" s="159"/>
      <c r="O145" s="253"/>
      <c r="P145" s="253"/>
      <c r="Q145" s="253"/>
    </row>
    <row r="146" spans="2:17" ht="54" thickBot="1" x14ac:dyDescent="0.35">
      <c r="B146" s="649"/>
      <c r="C146" s="215" t="s">
        <v>171</v>
      </c>
      <c r="D146" s="172"/>
      <c r="E146" s="668"/>
      <c r="F146" s="669"/>
      <c r="G146" s="228" t="s">
        <v>172</v>
      </c>
      <c r="H146" s="229" t="s">
        <v>173</v>
      </c>
      <c r="I146" s="230" t="s">
        <v>169</v>
      </c>
      <c r="J146" s="427"/>
      <c r="K146" s="427"/>
      <c r="L146" s="214"/>
      <c r="M146" s="184"/>
      <c r="N146" s="268"/>
      <c r="O146" s="268">
        <f t="shared" ref="O146" si="65">G132-F132+1</f>
        <v>1</v>
      </c>
      <c r="P146" s="268">
        <f t="shared" ref="P146" si="66">IF(OR(O146=366,O146=365),52,(ROUNDUP(O146/7,0)))</f>
        <v>1</v>
      </c>
      <c r="Q146" s="253"/>
    </row>
    <row r="147" spans="2:17" ht="15" thickBot="1" x14ac:dyDescent="0.35">
      <c r="B147" s="649"/>
      <c r="C147" s="424"/>
      <c r="D147" s="427"/>
      <c r="E147" s="670" t="s">
        <v>174</v>
      </c>
      <c r="F147" s="671"/>
      <c r="G147" s="193"/>
      <c r="H147" s="194"/>
      <c r="I147" s="180">
        <f t="shared" ref="I147:I151" si="67">G147*H147</f>
        <v>0</v>
      </c>
      <c r="J147" s="427"/>
      <c r="K147" s="427"/>
      <c r="L147" s="214"/>
      <c r="M147" s="189"/>
      <c r="N147" s="159"/>
      <c r="O147" s="176"/>
      <c r="P147" s="253"/>
      <c r="Q147" s="253"/>
    </row>
    <row r="148" spans="2:17" ht="15" thickBot="1" x14ac:dyDescent="0.35">
      <c r="B148" s="649"/>
      <c r="C148" s="424"/>
      <c r="D148" s="427"/>
      <c r="E148" s="672" t="s">
        <v>175</v>
      </c>
      <c r="F148" s="673"/>
      <c r="G148" s="195"/>
      <c r="H148" s="196"/>
      <c r="I148" s="180">
        <f t="shared" si="67"/>
        <v>0</v>
      </c>
      <c r="J148" s="427"/>
      <c r="K148" s="427"/>
      <c r="L148" s="214"/>
      <c r="M148" s="159"/>
      <c r="N148" s="159"/>
      <c r="O148" s="253"/>
      <c r="P148" s="253"/>
      <c r="Q148" s="253"/>
    </row>
    <row r="149" spans="2:17" ht="15" thickBot="1" x14ac:dyDescent="0.35">
      <c r="B149" s="649"/>
      <c r="C149" s="424"/>
      <c r="D149" s="427"/>
      <c r="E149" s="672" t="s">
        <v>176</v>
      </c>
      <c r="F149" s="673"/>
      <c r="G149" s="195"/>
      <c r="H149" s="196"/>
      <c r="I149" s="180">
        <f t="shared" si="67"/>
        <v>0</v>
      </c>
      <c r="J149" s="427"/>
      <c r="K149" s="427"/>
      <c r="L149" s="214"/>
      <c r="M149" s="189"/>
      <c r="N149" s="253"/>
      <c r="O149" s="253"/>
      <c r="P149" s="253"/>
      <c r="Q149" s="253"/>
    </row>
    <row r="150" spans="2:17" ht="15" thickBot="1" x14ac:dyDescent="0.35">
      <c r="B150" s="649"/>
      <c r="C150" s="424"/>
      <c r="D150" s="427"/>
      <c r="E150" s="674" t="s">
        <v>177</v>
      </c>
      <c r="F150" s="675"/>
      <c r="G150" s="195"/>
      <c r="H150" s="196"/>
      <c r="I150" s="180">
        <f t="shared" si="67"/>
        <v>0</v>
      </c>
      <c r="J150" s="427"/>
      <c r="K150" s="427"/>
      <c r="L150" s="214"/>
      <c r="M150" s="189"/>
      <c r="N150" s="159"/>
      <c r="O150" s="253"/>
      <c r="P150" s="253"/>
      <c r="Q150" s="253"/>
    </row>
    <row r="151" spans="2:17" ht="15" thickBot="1" x14ac:dyDescent="0.35">
      <c r="B151" s="650"/>
      <c r="C151" s="346"/>
      <c r="D151" s="428"/>
      <c r="E151" s="676" t="s">
        <v>178</v>
      </c>
      <c r="F151" s="677"/>
      <c r="G151" s="347"/>
      <c r="H151" s="348"/>
      <c r="I151" s="349">
        <f t="shared" si="67"/>
        <v>0</v>
      </c>
      <c r="J151" s="428"/>
      <c r="K151" s="350"/>
      <c r="L151" s="211"/>
      <c r="M151" s="189"/>
      <c r="N151" s="253"/>
      <c r="O151" s="253"/>
      <c r="P151" s="253"/>
      <c r="Q151" s="253"/>
    </row>
    <row r="152" spans="2:17" ht="15" thickBot="1" x14ac:dyDescent="0.35">
      <c r="B152" s="431"/>
      <c r="C152" s="432"/>
      <c r="D152" s="433"/>
      <c r="E152" s="434"/>
      <c r="F152" s="434"/>
      <c r="G152" s="435"/>
      <c r="H152" s="436"/>
      <c r="I152" s="437"/>
      <c r="J152" s="438"/>
      <c r="K152" s="439"/>
      <c r="L152" s="439"/>
      <c r="M152" s="440"/>
      <c r="N152" s="433"/>
      <c r="O152" s="433"/>
      <c r="P152" s="433"/>
      <c r="Q152" s="433"/>
    </row>
    <row r="153" spans="2:17" ht="40.799999999999997" thickBot="1" x14ac:dyDescent="0.35">
      <c r="B153" s="648">
        <v>7</v>
      </c>
      <c r="C153" s="204" t="s">
        <v>153</v>
      </c>
      <c r="D153" s="200"/>
      <c r="E153" s="205"/>
      <c r="F153" s="205" t="s">
        <v>154</v>
      </c>
      <c r="G153" s="205" t="s">
        <v>155</v>
      </c>
      <c r="H153" s="199" t="s">
        <v>156</v>
      </c>
      <c r="I153" s="205" t="s">
        <v>157</v>
      </c>
      <c r="J153" s="206" t="s">
        <v>158</v>
      </c>
      <c r="K153" s="207" t="s">
        <v>159</v>
      </c>
      <c r="L153" s="208" t="s">
        <v>160</v>
      </c>
      <c r="M153" s="189"/>
      <c r="N153" s="159"/>
      <c r="O153" s="176"/>
      <c r="P153" s="253" t="s">
        <v>161</v>
      </c>
      <c r="Q153" s="253">
        <f>IF(F155="Exempt all taxes",0,(J154*FICA)+(J154*Medicare))</f>
        <v>0</v>
      </c>
    </row>
    <row r="154" spans="2:17" ht="15" thickBot="1" x14ac:dyDescent="0.35">
      <c r="B154" s="649"/>
      <c r="C154" s="651"/>
      <c r="D154" s="652"/>
      <c r="E154" s="653"/>
      <c r="F154" s="190"/>
      <c r="G154" s="191"/>
      <c r="H154" s="260">
        <f t="shared" ref="H154" si="68">P168</f>
        <v>1</v>
      </c>
      <c r="I154" s="192"/>
      <c r="J154" s="209">
        <f t="shared" ref="J154" si="69">(SUM(K158:K164))+(SUM(I169:I173))</f>
        <v>0</v>
      </c>
      <c r="K154" s="210">
        <f t="shared" ref="K154" si="70">IF(F155="No",Q154,Q153)</f>
        <v>0</v>
      </c>
      <c r="L154" s="211">
        <f t="shared" ref="L154" si="71">SUM(J154:K154)</f>
        <v>0</v>
      </c>
      <c r="M154" s="159"/>
      <c r="N154" s="259">
        <f t="shared" ref="N154" si="72">IF(ISNUMBER(L154),L154,0)</f>
        <v>0</v>
      </c>
      <c r="O154" s="253"/>
      <c r="P154" s="253" t="s">
        <v>162</v>
      </c>
      <c r="Q154" s="236">
        <f>IF(J154&gt;=SUTA_Max,((FUTA_Max*FUTA)+(SUTA_Max*I154)+(J154*FICA)+(J154*Medicare)),IF(J154&gt;=FUTA_Max,((FUTA_Max*FUTA)+(J154*I154)+(J154*FICA)+(J154*Medicare)),IF(J154&lt;FUTA_Max,(J154*(Total_Tax+I154)))))</f>
        <v>0</v>
      </c>
    </row>
    <row r="155" spans="2:17" ht="15" thickBot="1" x14ac:dyDescent="0.35">
      <c r="B155" s="649"/>
      <c r="C155" s="654" t="s">
        <v>163</v>
      </c>
      <c r="D155" s="655"/>
      <c r="E155" s="655"/>
      <c r="F155" s="701" t="s">
        <v>88</v>
      </c>
      <c r="G155" s="657"/>
      <c r="H155" s="212"/>
      <c r="I155" s="259"/>
      <c r="J155" s="249"/>
      <c r="K155" s="213"/>
      <c r="L155" s="214"/>
      <c r="M155" s="182"/>
      <c r="N155" s="253"/>
      <c r="O155" s="253"/>
      <c r="P155" s="253"/>
      <c r="Q155" s="253"/>
    </row>
    <row r="156" spans="2:17" ht="15" thickBot="1" x14ac:dyDescent="0.35">
      <c r="B156" s="649"/>
      <c r="C156" s="658"/>
      <c r="D156" s="659"/>
      <c r="E156" s="659"/>
      <c r="F156" s="659"/>
      <c r="G156" s="659"/>
      <c r="H156" s="659"/>
      <c r="I156" s="659"/>
      <c r="J156" s="659"/>
      <c r="K156" s="659"/>
      <c r="L156" s="660"/>
      <c r="M156" s="182"/>
      <c r="N156" s="253"/>
      <c r="O156" s="253"/>
      <c r="P156" s="253"/>
      <c r="Q156" s="253"/>
    </row>
    <row r="157" spans="2:17" ht="27.6" thickBot="1" x14ac:dyDescent="0.35">
      <c r="B157" s="649"/>
      <c r="C157" s="215" t="s">
        <v>164</v>
      </c>
      <c r="D157" s="172"/>
      <c r="E157" s="659"/>
      <c r="F157" s="702"/>
      <c r="G157" s="216" t="s">
        <v>165</v>
      </c>
      <c r="H157" s="217" t="s">
        <v>166</v>
      </c>
      <c r="I157" s="218" t="s">
        <v>167</v>
      </c>
      <c r="J157" s="218" t="s">
        <v>168</v>
      </c>
      <c r="K157" s="219" t="s">
        <v>169</v>
      </c>
      <c r="L157" s="214"/>
      <c r="M157" s="178"/>
      <c r="N157" s="253"/>
      <c r="O157" s="253"/>
      <c r="P157" s="253"/>
      <c r="Q157" s="253"/>
    </row>
    <row r="158" spans="2:17" ht="15" thickBot="1" x14ac:dyDescent="0.35">
      <c r="B158" s="649"/>
      <c r="C158" s="426"/>
      <c r="D158" s="703" t="s">
        <v>253</v>
      </c>
      <c r="E158" s="704"/>
      <c r="F158" s="705"/>
      <c r="G158" s="380"/>
      <c r="H158" s="232"/>
      <c r="I158" s="223">
        <f t="shared" ref="I158" si="73">H154</f>
        <v>1</v>
      </c>
      <c r="J158" s="224"/>
      <c r="K158" s="222">
        <f t="shared" ref="K158:K163" si="74">G158*H158*I158</f>
        <v>0</v>
      </c>
      <c r="L158" s="214"/>
      <c r="M158" s="189"/>
      <c r="N158" s="253"/>
      <c r="O158" s="253"/>
      <c r="P158" s="253"/>
      <c r="Q158" s="253"/>
    </row>
    <row r="159" spans="2:17" ht="15" thickBot="1" x14ac:dyDescent="0.35">
      <c r="B159" s="649"/>
      <c r="C159" s="426"/>
      <c r="D159" s="706" t="s">
        <v>293</v>
      </c>
      <c r="E159" s="707"/>
      <c r="F159" s="708"/>
      <c r="G159" s="380"/>
      <c r="H159" s="232"/>
      <c r="I159" s="223">
        <f t="shared" ref="I159" si="75">H154</f>
        <v>1</v>
      </c>
      <c r="J159" s="237"/>
      <c r="K159" s="222">
        <f t="shared" si="74"/>
        <v>0</v>
      </c>
      <c r="L159" s="214"/>
      <c r="M159" s="189"/>
      <c r="N159" s="253"/>
      <c r="O159" s="253"/>
      <c r="P159" s="253"/>
      <c r="Q159" s="253"/>
    </row>
    <row r="160" spans="2:17" ht="15" thickBot="1" x14ac:dyDescent="0.35">
      <c r="B160" s="649"/>
      <c r="C160" s="426"/>
      <c r="D160" s="706" t="s">
        <v>272</v>
      </c>
      <c r="E160" s="707"/>
      <c r="F160" s="708"/>
      <c r="G160" s="380"/>
      <c r="H160" s="232"/>
      <c r="I160" s="223">
        <f t="shared" ref="I160" si="76">H154</f>
        <v>1</v>
      </c>
      <c r="J160" s="237"/>
      <c r="K160" s="222">
        <f t="shared" si="74"/>
        <v>0</v>
      </c>
      <c r="L160" s="214"/>
      <c r="M160" s="370"/>
      <c r="N160" s="253"/>
      <c r="O160" s="368"/>
      <c r="P160" s="253"/>
      <c r="Q160" s="253"/>
    </row>
    <row r="161" spans="2:17" ht="15" thickBot="1" x14ac:dyDescent="0.35">
      <c r="B161" s="649"/>
      <c r="C161" s="426"/>
      <c r="D161" s="706" t="s">
        <v>93</v>
      </c>
      <c r="E161" s="707"/>
      <c r="F161" s="708"/>
      <c r="G161" s="380"/>
      <c r="H161" s="232"/>
      <c r="I161" s="223">
        <f t="shared" ref="I161" si="77">H154</f>
        <v>1</v>
      </c>
      <c r="J161" s="237"/>
      <c r="K161" s="222">
        <f t="shared" si="74"/>
        <v>0</v>
      </c>
      <c r="L161" s="214"/>
      <c r="M161" s="370"/>
      <c r="N161" s="253"/>
      <c r="O161" s="368"/>
      <c r="P161" s="253"/>
      <c r="Q161" s="253"/>
    </row>
    <row r="162" spans="2:17" ht="15" thickBot="1" x14ac:dyDescent="0.35">
      <c r="B162" s="649"/>
      <c r="C162" s="426"/>
      <c r="D162" s="706" t="s">
        <v>95</v>
      </c>
      <c r="E162" s="707"/>
      <c r="F162" s="708"/>
      <c r="G162" s="380"/>
      <c r="H162" s="232"/>
      <c r="I162" s="223">
        <f t="shared" ref="I162" si="78">H154</f>
        <v>1</v>
      </c>
      <c r="J162" s="237"/>
      <c r="K162" s="222">
        <f t="shared" si="74"/>
        <v>0</v>
      </c>
      <c r="L162" s="214"/>
      <c r="M162" s="370"/>
      <c r="N162" s="253"/>
      <c r="O162" s="368"/>
      <c r="P162" s="253"/>
      <c r="Q162" s="253"/>
    </row>
    <row r="163" spans="2:17" ht="15" thickBot="1" x14ac:dyDescent="0.35">
      <c r="B163" s="649"/>
      <c r="C163" s="426"/>
      <c r="D163" s="706" t="s">
        <v>285</v>
      </c>
      <c r="E163" s="707"/>
      <c r="F163" s="708"/>
      <c r="G163" s="380"/>
      <c r="H163" s="232"/>
      <c r="I163" s="223">
        <f t="shared" ref="I163" si="79">H154</f>
        <v>1</v>
      </c>
      <c r="J163" s="237"/>
      <c r="K163" s="222">
        <f t="shared" si="74"/>
        <v>0</v>
      </c>
      <c r="L163" s="214"/>
      <c r="M163" s="370"/>
      <c r="N163" s="253"/>
      <c r="O163" s="368"/>
      <c r="P163" s="253"/>
      <c r="Q163" s="253"/>
    </row>
    <row r="164" spans="2:17" ht="15" thickBot="1" x14ac:dyDescent="0.35">
      <c r="B164" s="649"/>
      <c r="C164" s="426"/>
      <c r="D164" s="709" t="s">
        <v>31</v>
      </c>
      <c r="E164" s="710"/>
      <c r="F164" s="711"/>
      <c r="G164" s="380"/>
      <c r="H164" s="234"/>
      <c r="I164" s="179"/>
      <c r="J164" s="232"/>
      <c r="K164" s="222">
        <f t="shared" ref="K164" si="80">G164*J164*I164</f>
        <v>0</v>
      </c>
      <c r="L164" s="214"/>
      <c r="M164" s="189"/>
      <c r="N164" s="253"/>
      <c r="O164" s="253"/>
      <c r="P164" s="253"/>
      <c r="Q164" s="253"/>
    </row>
    <row r="165" spans="2:17" x14ac:dyDescent="0.3">
      <c r="B165" s="649"/>
      <c r="C165" s="426"/>
      <c r="D165" s="667" t="s">
        <v>170</v>
      </c>
      <c r="E165" s="667"/>
      <c r="F165" s="667"/>
      <c r="G165" s="667"/>
      <c r="H165" s="667"/>
      <c r="I165" s="667"/>
      <c r="J165" s="667"/>
      <c r="K165" s="667"/>
      <c r="L165" s="225"/>
      <c r="M165" s="189"/>
      <c r="N165" s="253"/>
      <c r="O165" s="253"/>
      <c r="P165" s="253"/>
      <c r="Q165" s="253"/>
    </row>
    <row r="166" spans="2:17" x14ac:dyDescent="0.3">
      <c r="B166" s="649"/>
      <c r="C166" s="226"/>
      <c r="D166" s="667"/>
      <c r="E166" s="667"/>
      <c r="F166" s="667"/>
      <c r="G166" s="667"/>
      <c r="H166" s="667"/>
      <c r="I166" s="667"/>
      <c r="J166" s="667"/>
      <c r="K166" s="667"/>
      <c r="L166" s="225"/>
      <c r="M166" s="189"/>
      <c r="N166" s="159"/>
      <c r="O166" s="253"/>
      <c r="P166" s="253"/>
      <c r="Q166" s="253"/>
    </row>
    <row r="167" spans="2:17" ht="15" thickBot="1" x14ac:dyDescent="0.35">
      <c r="B167" s="649"/>
      <c r="C167" s="424"/>
      <c r="D167" s="425"/>
      <c r="E167" s="425"/>
      <c r="F167" s="425"/>
      <c r="G167" s="425"/>
      <c r="H167" s="425"/>
      <c r="I167" s="425"/>
      <c r="J167" s="425"/>
      <c r="K167" s="425"/>
      <c r="L167" s="227"/>
      <c r="M167" s="189"/>
      <c r="N167" s="159"/>
      <c r="O167" s="253"/>
      <c r="P167" s="253"/>
      <c r="Q167" s="253"/>
    </row>
    <row r="168" spans="2:17" ht="54" thickBot="1" x14ac:dyDescent="0.35">
      <c r="B168" s="649"/>
      <c r="C168" s="215" t="s">
        <v>171</v>
      </c>
      <c r="D168" s="172"/>
      <c r="E168" s="668"/>
      <c r="F168" s="669"/>
      <c r="G168" s="228" t="s">
        <v>172</v>
      </c>
      <c r="H168" s="229" t="s">
        <v>173</v>
      </c>
      <c r="I168" s="230" t="s">
        <v>169</v>
      </c>
      <c r="J168" s="427"/>
      <c r="K168" s="427"/>
      <c r="L168" s="214"/>
      <c r="M168" s="184"/>
      <c r="N168" s="268"/>
      <c r="O168" s="268">
        <f t="shared" ref="O168" si="81">G154-F154+1</f>
        <v>1</v>
      </c>
      <c r="P168" s="268">
        <f t="shared" ref="P168" si="82">IF(OR(O168=366,O168=365),52,(ROUNDUP(O168/7,0)))</f>
        <v>1</v>
      </c>
      <c r="Q168" s="253"/>
    </row>
    <row r="169" spans="2:17" ht="15" thickBot="1" x14ac:dyDescent="0.35">
      <c r="B169" s="649"/>
      <c r="C169" s="424"/>
      <c r="D169" s="427"/>
      <c r="E169" s="670" t="s">
        <v>174</v>
      </c>
      <c r="F169" s="671"/>
      <c r="G169" s="193"/>
      <c r="H169" s="194"/>
      <c r="I169" s="180">
        <f t="shared" ref="I169:I173" si="83">G169*H169</f>
        <v>0</v>
      </c>
      <c r="J169" s="427"/>
      <c r="K169" s="427"/>
      <c r="L169" s="214"/>
      <c r="M169" s="189"/>
      <c r="N169" s="159"/>
      <c r="O169" s="176"/>
      <c r="P169" s="253"/>
      <c r="Q169" s="253"/>
    </row>
    <row r="170" spans="2:17" ht="15" thickBot="1" x14ac:dyDescent="0.35">
      <c r="B170" s="649"/>
      <c r="C170" s="424"/>
      <c r="D170" s="427"/>
      <c r="E170" s="672" t="s">
        <v>175</v>
      </c>
      <c r="F170" s="673"/>
      <c r="G170" s="195"/>
      <c r="H170" s="196"/>
      <c r="I170" s="180">
        <f t="shared" si="83"/>
        <v>0</v>
      </c>
      <c r="J170" s="427"/>
      <c r="K170" s="427"/>
      <c r="L170" s="214"/>
      <c r="M170" s="159"/>
      <c r="N170" s="159"/>
      <c r="O170" s="253"/>
      <c r="P170" s="253"/>
      <c r="Q170" s="253"/>
    </row>
    <row r="171" spans="2:17" ht="15" thickBot="1" x14ac:dyDescent="0.35">
      <c r="B171" s="649"/>
      <c r="C171" s="424"/>
      <c r="D171" s="427"/>
      <c r="E171" s="672" t="s">
        <v>176</v>
      </c>
      <c r="F171" s="673"/>
      <c r="G171" s="195"/>
      <c r="H171" s="196"/>
      <c r="I171" s="180">
        <f t="shared" si="83"/>
        <v>0</v>
      </c>
      <c r="J171" s="427"/>
      <c r="K171" s="427"/>
      <c r="L171" s="214"/>
      <c r="M171" s="189"/>
      <c r="N171" s="253"/>
      <c r="O171" s="253"/>
      <c r="P171" s="253"/>
      <c r="Q171" s="253"/>
    </row>
    <row r="172" spans="2:17" ht="15" thickBot="1" x14ac:dyDescent="0.35">
      <c r="B172" s="649"/>
      <c r="C172" s="424"/>
      <c r="D172" s="427"/>
      <c r="E172" s="674" t="s">
        <v>177</v>
      </c>
      <c r="F172" s="675"/>
      <c r="G172" s="195"/>
      <c r="H172" s="196"/>
      <c r="I172" s="180">
        <f t="shared" si="83"/>
        <v>0</v>
      </c>
      <c r="J172" s="427"/>
      <c r="K172" s="427"/>
      <c r="L172" s="214"/>
      <c r="M172" s="189"/>
      <c r="N172" s="159"/>
      <c r="O172" s="253"/>
      <c r="P172" s="253"/>
      <c r="Q172" s="253"/>
    </row>
    <row r="173" spans="2:17" ht="15" thickBot="1" x14ac:dyDescent="0.35">
      <c r="B173" s="650"/>
      <c r="C173" s="346"/>
      <c r="D173" s="428"/>
      <c r="E173" s="676" t="s">
        <v>178</v>
      </c>
      <c r="F173" s="677"/>
      <c r="G173" s="347"/>
      <c r="H173" s="348"/>
      <c r="I173" s="349">
        <f t="shared" si="83"/>
        <v>0</v>
      </c>
      <c r="J173" s="428"/>
      <c r="K173" s="350"/>
      <c r="L173" s="211"/>
      <c r="M173" s="189"/>
      <c r="N173" s="253"/>
      <c r="O173" s="253"/>
      <c r="P173" s="253"/>
      <c r="Q173" s="253"/>
    </row>
    <row r="174" spans="2:17" ht="15" thickBot="1" x14ac:dyDescent="0.35">
      <c r="B174" s="431"/>
      <c r="C174" s="432"/>
      <c r="D174" s="433"/>
      <c r="E174" s="434"/>
      <c r="F174" s="434"/>
      <c r="G174" s="435"/>
      <c r="H174" s="436"/>
      <c r="I174" s="437"/>
      <c r="J174" s="438"/>
      <c r="K174" s="439"/>
      <c r="L174" s="439"/>
      <c r="M174" s="440"/>
      <c r="N174" s="433"/>
      <c r="O174" s="433"/>
      <c r="P174" s="433"/>
      <c r="Q174" s="433"/>
    </row>
    <row r="175" spans="2:17" ht="40.799999999999997" thickBot="1" x14ac:dyDescent="0.35">
      <c r="B175" s="648">
        <v>8</v>
      </c>
      <c r="C175" s="204" t="s">
        <v>153</v>
      </c>
      <c r="D175" s="200"/>
      <c r="E175" s="205"/>
      <c r="F175" s="205" t="s">
        <v>154</v>
      </c>
      <c r="G175" s="205" t="s">
        <v>155</v>
      </c>
      <c r="H175" s="199" t="s">
        <v>156</v>
      </c>
      <c r="I175" s="205" t="s">
        <v>157</v>
      </c>
      <c r="J175" s="206" t="s">
        <v>158</v>
      </c>
      <c r="K175" s="207" t="s">
        <v>159</v>
      </c>
      <c r="L175" s="208" t="s">
        <v>160</v>
      </c>
      <c r="M175" s="189"/>
      <c r="N175" s="159"/>
      <c r="O175" s="176"/>
      <c r="P175" s="253" t="s">
        <v>161</v>
      </c>
      <c r="Q175" s="253">
        <f>IF(F177="Exempt all taxes",0,(J176*FICA)+(J176*Medicare))</f>
        <v>0</v>
      </c>
    </row>
    <row r="176" spans="2:17" ht="15" thickBot="1" x14ac:dyDescent="0.35">
      <c r="B176" s="649"/>
      <c r="C176" s="651"/>
      <c r="D176" s="652"/>
      <c r="E176" s="653"/>
      <c r="F176" s="190"/>
      <c r="G176" s="191"/>
      <c r="H176" s="260">
        <f t="shared" ref="H176" si="84">P190</f>
        <v>1</v>
      </c>
      <c r="I176" s="192"/>
      <c r="J176" s="209">
        <f t="shared" ref="J176" si="85">(SUM(K180:K186))+(SUM(I191:I195))</f>
        <v>0</v>
      </c>
      <c r="K176" s="210">
        <f t="shared" ref="K176" si="86">IF(F177="No",Q176,Q175)</f>
        <v>0</v>
      </c>
      <c r="L176" s="211">
        <f t="shared" ref="L176" si="87">SUM(J176:K176)</f>
        <v>0</v>
      </c>
      <c r="M176" s="159"/>
      <c r="N176" s="259">
        <f t="shared" ref="N176" si="88">IF(ISNUMBER(L176),L176,0)</f>
        <v>0</v>
      </c>
      <c r="O176" s="253"/>
      <c r="P176" s="253" t="s">
        <v>162</v>
      </c>
      <c r="Q176" s="236">
        <f>IF(J176&gt;=SUTA_Max,((FUTA_Max*FUTA)+(SUTA_Max*I176)+(J176*FICA)+(J176*Medicare)),IF(J176&gt;=FUTA_Max,((FUTA_Max*FUTA)+(J176*I176)+(J176*FICA)+(J176*Medicare)),IF(J176&lt;FUTA_Max,(J176*(Total_Tax+I176)))))</f>
        <v>0</v>
      </c>
    </row>
    <row r="177" spans="2:17" ht="15" thickBot="1" x14ac:dyDescent="0.35">
      <c r="B177" s="649"/>
      <c r="C177" s="654" t="s">
        <v>163</v>
      </c>
      <c r="D177" s="655"/>
      <c r="E177" s="655"/>
      <c r="F177" s="701" t="s">
        <v>88</v>
      </c>
      <c r="G177" s="657"/>
      <c r="H177" s="212"/>
      <c r="I177" s="259"/>
      <c r="J177" s="249"/>
      <c r="K177" s="213"/>
      <c r="L177" s="214"/>
      <c r="M177" s="182"/>
      <c r="N177" s="253"/>
      <c r="O177" s="253"/>
      <c r="P177" s="253"/>
      <c r="Q177" s="253"/>
    </row>
    <row r="178" spans="2:17" ht="15" thickBot="1" x14ac:dyDescent="0.35">
      <c r="B178" s="649"/>
      <c r="C178" s="658"/>
      <c r="D178" s="659"/>
      <c r="E178" s="659"/>
      <c r="F178" s="659"/>
      <c r="G178" s="659"/>
      <c r="H178" s="659"/>
      <c r="I178" s="659"/>
      <c r="J178" s="659"/>
      <c r="K178" s="659"/>
      <c r="L178" s="660"/>
      <c r="M178" s="182"/>
      <c r="N178" s="253"/>
      <c r="O178" s="253"/>
      <c r="P178" s="253"/>
      <c r="Q178" s="253"/>
    </row>
    <row r="179" spans="2:17" ht="27.6" thickBot="1" x14ac:dyDescent="0.35">
      <c r="B179" s="649"/>
      <c r="C179" s="215" t="s">
        <v>164</v>
      </c>
      <c r="D179" s="172"/>
      <c r="E179" s="659"/>
      <c r="F179" s="702"/>
      <c r="G179" s="216" t="s">
        <v>165</v>
      </c>
      <c r="H179" s="217" t="s">
        <v>166</v>
      </c>
      <c r="I179" s="218" t="s">
        <v>167</v>
      </c>
      <c r="J179" s="218" t="s">
        <v>168</v>
      </c>
      <c r="K179" s="219" t="s">
        <v>169</v>
      </c>
      <c r="L179" s="214"/>
      <c r="M179" s="178"/>
      <c r="N179" s="253"/>
      <c r="O179" s="253"/>
      <c r="P179" s="253"/>
      <c r="Q179" s="253"/>
    </row>
    <row r="180" spans="2:17" ht="15" thickBot="1" x14ac:dyDescent="0.35">
      <c r="B180" s="649"/>
      <c r="C180" s="426"/>
      <c r="D180" s="703" t="s">
        <v>253</v>
      </c>
      <c r="E180" s="704"/>
      <c r="F180" s="705"/>
      <c r="G180" s="380"/>
      <c r="H180" s="232"/>
      <c r="I180" s="223">
        <f t="shared" ref="I180" si="89">H176</f>
        <v>1</v>
      </c>
      <c r="J180" s="224"/>
      <c r="K180" s="222">
        <f t="shared" ref="K180:K185" si="90">G180*H180*I180</f>
        <v>0</v>
      </c>
      <c r="L180" s="214"/>
      <c r="M180" s="189"/>
      <c r="N180" s="253"/>
      <c r="O180" s="253"/>
      <c r="P180" s="253"/>
      <c r="Q180" s="253"/>
    </row>
    <row r="181" spans="2:17" ht="15" thickBot="1" x14ac:dyDescent="0.35">
      <c r="B181" s="649"/>
      <c r="C181" s="426"/>
      <c r="D181" s="706" t="s">
        <v>293</v>
      </c>
      <c r="E181" s="707"/>
      <c r="F181" s="708"/>
      <c r="G181" s="380"/>
      <c r="H181" s="232"/>
      <c r="I181" s="223">
        <f t="shared" ref="I181" si="91">H176</f>
        <v>1</v>
      </c>
      <c r="J181" s="237"/>
      <c r="K181" s="222">
        <f t="shared" si="90"/>
        <v>0</v>
      </c>
      <c r="L181" s="214"/>
      <c r="M181" s="189"/>
      <c r="N181" s="253"/>
      <c r="O181" s="253"/>
      <c r="P181" s="253"/>
      <c r="Q181" s="253"/>
    </row>
    <row r="182" spans="2:17" ht="15" thickBot="1" x14ac:dyDescent="0.35">
      <c r="B182" s="649"/>
      <c r="C182" s="426"/>
      <c r="D182" s="706" t="s">
        <v>272</v>
      </c>
      <c r="E182" s="707"/>
      <c r="F182" s="708"/>
      <c r="G182" s="380"/>
      <c r="H182" s="232"/>
      <c r="I182" s="223">
        <f t="shared" ref="I182" si="92">H176</f>
        <v>1</v>
      </c>
      <c r="J182" s="237"/>
      <c r="K182" s="222">
        <f t="shared" si="90"/>
        <v>0</v>
      </c>
      <c r="L182" s="214"/>
      <c r="M182" s="370"/>
      <c r="N182" s="253"/>
      <c r="O182" s="368"/>
      <c r="P182" s="253"/>
      <c r="Q182" s="253"/>
    </row>
    <row r="183" spans="2:17" ht="15" thickBot="1" x14ac:dyDescent="0.35">
      <c r="B183" s="649"/>
      <c r="C183" s="426"/>
      <c r="D183" s="706" t="s">
        <v>93</v>
      </c>
      <c r="E183" s="707"/>
      <c r="F183" s="708"/>
      <c r="G183" s="380"/>
      <c r="H183" s="232"/>
      <c r="I183" s="223">
        <f t="shared" ref="I183" si="93">H176</f>
        <v>1</v>
      </c>
      <c r="J183" s="237"/>
      <c r="K183" s="222">
        <f t="shared" si="90"/>
        <v>0</v>
      </c>
      <c r="L183" s="214"/>
      <c r="M183" s="370"/>
      <c r="N183" s="253"/>
      <c r="O183" s="368"/>
      <c r="P183" s="253"/>
      <c r="Q183" s="253"/>
    </row>
    <row r="184" spans="2:17" ht="15" thickBot="1" x14ac:dyDescent="0.35">
      <c r="B184" s="649"/>
      <c r="C184" s="426"/>
      <c r="D184" s="706" t="s">
        <v>95</v>
      </c>
      <c r="E184" s="707"/>
      <c r="F184" s="708"/>
      <c r="G184" s="380"/>
      <c r="H184" s="232"/>
      <c r="I184" s="223">
        <f t="shared" ref="I184" si="94">H176</f>
        <v>1</v>
      </c>
      <c r="J184" s="237"/>
      <c r="K184" s="222">
        <f t="shared" si="90"/>
        <v>0</v>
      </c>
      <c r="L184" s="214"/>
      <c r="M184" s="370"/>
      <c r="N184" s="253"/>
      <c r="O184" s="368"/>
      <c r="P184" s="253"/>
      <c r="Q184" s="253"/>
    </row>
    <row r="185" spans="2:17" ht="15" thickBot="1" x14ac:dyDescent="0.35">
      <c r="B185" s="649"/>
      <c r="C185" s="426"/>
      <c r="D185" s="706" t="s">
        <v>285</v>
      </c>
      <c r="E185" s="707"/>
      <c r="F185" s="708"/>
      <c r="G185" s="380"/>
      <c r="H185" s="232"/>
      <c r="I185" s="223">
        <f t="shared" ref="I185" si="95">H176</f>
        <v>1</v>
      </c>
      <c r="J185" s="237"/>
      <c r="K185" s="222">
        <f t="shared" si="90"/>
        <v>0</v>
      </c>
      <c r="L185" s="214"/>
      <c r="M185" s="370"/>
      <c r="N185" s="253"/>
      <c r="O185" s="368"/>
      <c r="P185" s="253"/>
      <c r="Q185" s="253"/>
    </row>
    <row r="186" spans="2:17" ht="15" thickBot="1" x14ac:dyDescent="0.35">
      <c r="B186" s="649"/>
      <c r="C186" s="426"/>
      <c r="D186" s="709" t="s">
        <v>31</v>
      </c>
      <c r="E186" s="710"/>
      <c r="F186" s="711"/>
      <c r="G186" s="380"/>
      <c r="H186" s="234"/>
      <c r="I186" s="179"/>
      <c r="J186" s="232"/>
      <c r="K186" s="222">
        <f t="shared" ref="K186" si="96">G186*J186*I186</f>
        <v>0</v>
      </c>
      <c r="L186" s="214"/>
      <c r="M186" s="189"/>
      <c r="N186" s="253"/>
      <c r="O186" s="253"/>
      <c r="P186" s="253"/>
      <c r="Q186" s="253"/>
    </row>
    <row r="187" spans="2:17" x14ac:dyDescent="0.3">
      <c r="B187" s="649"/>
      <c r="C187" s="426"/>
      <c r="D187" s="667" t="s">
        <v>170</v>
      </c>
      <c r="E187" s="667"/>
      <c r="F187" s="667"/>
      <c r="G187" s="667"/>
      <c r="H187" s="667"/>
      <c r="I187" s="667"/>
      <c r="J187" s="667"/>
      <c r="K187" s="667"/>
      <c r="L187" s="225"/>
      <c r="M187" s="189"/>
      <c r="N187" s="253"/>
      <c r="O187" s="253"/>
      <c r="P187" s="253"/>
      <c r="Q187" s="253"/>
    </row>
    <row r="188" spans="2:17" x14ac:dyDescent="0.3">
      <c r="B188" s="649"/>
      <c r="C188" s="226"/>
      <c r="D188" s="667"/>
      <c r="E188" s="667"/>
      <c r="F188" s="667"/>
      <c r="G188" s="667"/>
      <c r="H188" s="667"/>
      <c r="I188" s="667"/>
      <c r="J188" s="667"/>
      <c r="K188" s="667"/>
      <c r="L188" s="225"/>
      <c r="M188" s="189"/>
      <c r="N188" s="159"/>
      <c r="O188" s="253"/>
      <c r="P188" s="253"/>
      <c r="Q188" s="253"/>
    </row>
    <row r="189" spans="2:17" ht="15" thickBot="1" x14ac:dyDescent="0.35">
      <c r="B189" s="649"/>
      <c r="C189" s="424"/>
      <c r="D189" s="425"/>
      <c r="E189" s="425"/>
      <c r="F189" s="425"/>
      <c r="G189" s="425"/>
      <c r="H189" s="425"/>
      <c r="I189" s="425"/>
      <c r="J189" s="425"/>
      <c r="K189" s="425"/>
      <c r="L189" s="227"/>
      <c r="M189" s="189"/>
      <c r="N189" s="159"/>
      <c r="O189" s="253"/>
      <c r="P189" s="253"/>
      <c r="Q189" s="253"/>
    </row>
    <row r="190" spans="2:17" ht="54" thickBot="1" x14ac:dyDescent="0.35">
      <c r="B190" s="649"/>
      <c r="C190" s="215" t="s">
        <v>171</v>
      </c>
      <c r="D190" s="172"/>
      <c r="E190" s="668"/>
      <c r="F190" s="669"/>
      <c r="G190" s="228" t="s">
        <v>172</v>
      </c>
      <c r="H190" s="229" t="s">
        <v>173</v>
      </c>
      <c r="I190" s="230" t="s">
        <v>169</v>
      </c>
      <c r="J190" s="427"/>
      <c r="K190" s="427"/>
      <c r="L190" s="214"/>
      <c r="M190" s="184"/>
      <c r="N190" s="268"/>
      <c r="O190" s="268">
        <f t="shared" ref="O190" si="97">G176-F176+1</f>
        <v>1</v>
      </c>
      <c r="P190" s="268">
        <f t="shared" ref="P190" si="98">IF(OR(O190=366,O190=365),52,(ROUNDUP(O190/7,0)))</f>
        <v>1</v>
      </c>
      <c r="Q190" s="253"/>
    </row>
    <row r="191" spans="2:17" ht="15" thickBot="1" x14ac:dyDescent="0.35">
      <c r="B191" s="649"/>
      <c r="C191" s="424"/>
      <c r="D191" s="427"/>
      <c r="E191" s="670" t="s">
        <v>174</v>
      </c>
      <c r="F191" s="671"/>
      <c r="G191" s="193"/>
      <c r="H191" s="194"/>
      <c r="I191" s="180">
        <f t="shared" ref="I191:I195" si="99">G191*H191</f>
        <v>0</v>
      </c>
      <c r="J191" s="427"/>
      <c r="K191" s="427"/>
      <c r="L191" s="214"/>
      <c r="M191" s="189"/>
      <c r="N191" s="159"/>
      <c r="O191" s="176"/>
      <c r="P191" s="253"/>
      <c r="Q191" s="253"/>
    </row>
    <row r="192" spans="2:17" ht="15" thickBot="1" x14ac:dyDescent="0.35">
      <c r="B192" s="649"/>
      <c r="C192" s="424"/>
      <c r="D192" s="427"/>
      <c r="E192" s="672" t="s">
        <v>175</v>
      </c>
      <c r="F192" s="673"/>
      <c r="G192" s="195"/>
      <c r="H192" s="196"/>
      <c r="I192" s="180">
        <f t="shared" si="99"/>
        <v>0</v>
      </c>
      <c r="J192" s="427"/>
      <c r="K192" s="427"/>
      <c r="L192" s="214"/>
      <c r="M192" s="159"/>
      <c r="N192" s="159"/>
      <c r="O192" s="253"/>
      <c r="P192" s="253"/>
      <c r="Q192" s="253"/>
    </row>
    <row r="193" spans="2:17" ht="15" thickBot="1" x14ac:dyDescent="0.35">
      <c r="B193" s="649"/>
      <c r="C193" s="424"/>
      <c r="D193" s="427"/>
      <c r="E193" s="672" t="s">
        <v>176</v>
      </c>
      <c r="F193" s="673"/>
      <c r="G193" s="195"/>
      <c r="H193" s="196"/>
      <c r="I193" s="180">
        <f t="shared" si="99"/>
        <v>0</v>
      </c>
      <c r="J193" s="427"/>
      <c r="K193" s="427"/>
      <c r="L193" s="214"/>
      <c r="M193" s="189"/>
      <c r="N193" s="253"/>
      <c r="O193" s="253"/>
      <c r="P193" s="253"/>
      <c r="Q193" s="253"/>
    </row>
    <row r="194" spans="2:17" ht="15" thickBot="1" x14ac:dyDescent="0.35">
      <c r="B194" s="649"/>
      <c r="C194" s="424"/>
      <c r="D194" s="427"/>
      <c r="E194" s="674" t="s">
        <v>177</v>
      </c>
      <c r="F194" s="675"/>
      <c r="G194" s="195"/>
      <c r="H194" s="196"/>
      <c r="I194" s="180">
        <f t="shared" si="99"/>
        <v>0</v>
      </c>
      <c r="J194" s="427"/>
      <c r="K194" s="427"/>
      <c r="L194" s="214"/>
      <c r="M194" s="189"/>
      <c r="N194" s="159"/>
      <c r="O194" s="253"/>
      <c r="P194" s="253"/>
      <c r="Q194" s="253"/>
    </row>
    <row r="195" spans="2:17" ht="15" thickBot="1" x14ac:dyDescent="0.35">
      <c r="B195" s="650"/>
      <c r="C195" s="346"/>
      <c r="D195" s="428"/>
      <c r="E195" s="676" t="s">
        <v>178</v>
      </c>
      <c r="F195" s="677"/>
      <c r="G195" s="347"/>
      <c r="H195" s="348"/>
      <c r="I195" s="349">
        <f t="shared" si="99"/>
        <v>0</v>
      </c>
      <c r="J195" s="428"/>
      <c r="K195" s="350"/>
      <c r="L195" s="211"/>
      <c r="M195" s="189"/>
      <c r="N195" s="253"/>
      <c r="O195" s="253"/>
      <c r="P195" s="253"/>
      <c r="Q195" s="253"/>
    </row>
  </sheetData>
  <sheetProtection algorithmName="SHA-512" hashValue="8+3TypU4nqVPOCxGY2d/4+wc4V79cLM3nPqRJtLZ+YyeRZXo2HK30v7vTBzz1miwWsIACxszv5Aq7IDsomnMcw==" saltValue="U/HN9FV+qSfB5FIBmR39Nw==" spinCount="100000" sheet="1" objects="1" scenarios="1"/>
  <mergeCells count="180">
    <mergeCell ref="E105:F105"/>
    <mergeCell ref="E106:F106"/>
    <mergeCell ref="E107:F107"/>
    <mergeCell ref="B109:B129"/>
    <mergeCell ref="C110:E110"/>
    <mergeCell ref="C111:E111"/>
    <mergeCell ref="F111:G111"/>
    <mergeCell ref="C112:L112"/>
    <mergeCell ref="E113:F113"/>
    <mergeCell ref="D114:F114"/>
    <mergeCell ref="D115:F115"/>
    <mergeCell ref="D116:F116"/>
    <mergeCell ref="D117:F117"/>
    <mergeCell ref="D118:F118"/>
    <mergeCell ref="D119:F119"/>
    <mergeCell ref="D120:F120"/>
    <mergeCell ref="E128:F128"/>
    <mergeCell ref="E129:F129"/>
    <mergeCell ref="D121:K122"/>
    <mergeCell ref="E124:F124"/>
    <mergeCell ref="E125:F125"/>
    <mergeCell ref="E126:F126"/>
    <mergeCell ref="E127:F127"/>
    <mergeCell ref="B87:B107"/>
    <mergeCell ref="D98:F98"/>
    <mergeCell ref="D99:K100"/>
    <mergeCell ref="E102:F102"/>
    <mergeCell ref="E103:F103"/>
    <mergeCell ref="E104:F104"/>
    <mergeCell ref="D93:F93"/>
    <mergeCell ref="D94:F94"/>
    <mergeCell ref="D95:F95"/>
    <mergeCell ref="D96:F96"/>
    <mergeCell ref="D97:F97"/>
    <mergeCell ref="E91:F91"/>
    <mergeCell ref="D92:F92"/>
    <mergeCell ref="E63:F63"/>
    <mergeCell ref="B65:B85"/>
    <mergeCell ref="C66:E66"/>
    <mergeCell ref="C67:E67"/>
    <mergeCell ref="F67:G67"/>
    <mergeCell ref="C68:L68"/>
    <mergeCell ref="E69:F69"/>
    <mergeCell ref="D71:F71"/>
    <mergeCell ref="D74:F74"/>
    <mergeCell ref="D75:F75"/>
    <mergeCell ref="D76:F76"/>
    <mergeCell ref="D77:K78"/>
    <mergeCell ref="E80:F80"/>
    <mergeCell ref="E81:F81"/>
    <mergeCell ref="E82:F82"/>
    <mergeCell ref="E83:F83"/>
    <mergeCell ref="B43:B63"/>
    <mergeCell ref="E84:F84"/>
    <mergeCell ref="E85:F85"/>
    <mergeCell ref="D72:F72"/>
    <mergeCell ref="D73:F73"/>
    <mergeCell ref="D70:F70"/>
    <mergeCell ref="E58:F58"/>
    <mergeCell ref="D48:F48"/>
    <mergeCell ref="D55:K56"/>
    <mergeCell ref="E59:F59"/>
    <mergeCell ref="E60:F60"/>
    <mergeCell ref="E61:F61"/>
    <mergeCell ref="E62:F62"/>
    <mergeCell ref="D50:F50"/>
    <mergeCell ref="D51:F51"/>
    <mergeCell ref="D52:F52"/>
    <mergeCell ref="D53:F53"/>
    <mergeCell ref="D54:F54"/>
    <mergeCell ref="D27:F27"/>
    <mergeCell ref="D30:F30"/>
    <mergeCell ref="C44:E44"/>
    <mergeCell ref="F45:G45"/>
    <mergeCell ref="C46:L46"/>
    <mergeCell ref="E47:F47"/>
    <mergeCell ref="D49:F49"/>
    <mergeCell ref="C45:E45"/>
    <mergeCell ref="E40:F40"/>
    <mergeCell ref="E37:F37"/>
    <mergeCell ref="O10:P10"/>
    <mergeCell ref="B10:L10"/>
    <mergeCell ref="H11:K12"/>
    <mergeCell ref="L11:L12"/>
    <mergeCell ref="B20:L20"/>
    <mergeCell ref="J17:L18"/>
    <mergeCell ref="B17:I18"/>
    <mergeCell ref="O11:P11"/>
    <mergeCell ref="B11:F11"/>
    <mergeCell ref="N19:P19"/>
    <mergeCell ref="J16:L16"/>
    <mergeCell ref="B16:I16"/>
    <mergeCell ref="B2:L2"/>
    <mergeCell ref="B14:L14"/>
    <mergeCell ref="C5:F5"/>
    <mergeCell ref="C6:F6"/>
    <mergeCell ref="B12:F12"/>
    <mergeCell ref="J8:K8"/>
    <mergeCell ref="G8:H8"/>
    <mergeCell ref="B3:L3"/>
    <mergeCell ref="B21:B41"/>
    <mergeCell ref="E41:F41"/>
    <mergeCell ref="D33:K34"/>
    <mergeCell ref="E39:F39"/>
    <mergeCell ref="C23:E23"/>
    <mergeCell ref="F23:G23"/>
    <mergeCell ref="C22:E22"/>
    <mergeCell ref="D28:F28"/>
    <mergeCell ref="E38:F38"/>
    <mergeCell ref="E36:F36"/>
    <mergeCell ref="C24:L24"/>
    <mergeCell ref="D26:F26"/>
    <mergeCell ref="D32:F32"/>
    <mergeCell ref="E25:F25"/>
    <mergeCell ref="D31:F31"/>
    <mergeCell ref="D29:F29"/>
    <mergeCell ref="C88:E88"/>
    <mergeCell ref="B131:B151"/>
    <mergeCell ref="C132:E132"/>
    <mergeCell ref="C133:E133"/>
    <mergeCell ref="F133:G133"/>
    <mergeCell ref="C134:L134"/>
    <mergeCell ref="E135:F135"/>
    <mergeCell ref="D136:F136"/>
    <mergeCell ref="D137:F137"/>
    <mergeCell ref="D138:F138"/>
    <mergeCell ref="D139:F139"/>
    <mergeCell ref="D140:F140"/>
    <mergeCell ref="D141:F141"/>
    <mergeCell ref="D142:F142"/>
    <mergeCell ref="D143:K144"/>
    <mergeCell ref="E146:F146"/>
    <mergeCell ref="E147:F147"/>
    <mergeCell ref="E148:F148"/>
    <mergeCell ref="E149:F149"/>
    <mergeCell ref="E150:F150"/>
    <mergeCell ref="E151:F151"/>
    <mergeCell ref="C89:E89"/>
    <mergeCell ref="F89:G89"/>
    <mergeCell ref="C90:L90"/>
    <mergeCell ref="B153:B173"/>
    <mergeCell ref="C154:E154"/>
    <mergeCell ref="C155:E155"/>
    <mergeCell ref="F155:G155"/>
    <mergeCell ref="C156:L156"/>
    <mergeCell ref="E157:F157"/>
    <mergeCell ref="D158:F158"/>
    <mergeCell ref="D159:F159"/>
    <mergeCell ref="D160:F160"/>
    <mergeCell ref="D161:F161"/>
    <mergeCell ref="D162:F162"/>
    <mergeCell ref="D163:F163"/>
    <mergeCell ref="D164:F164"/>
    <mergeCell ref="D165:K166"/>
    <mergeCell ref="E168:F168"/>
    <mergeCell ref="E169:F169"/>
    <mergeCell ref="E170:F170"/>
    <mergeCell ref="E171:F171"/>
    <mergeCell ref="E172:F172"/>
    <mergeCell ref="E173:F173"/>
    <mergeCell ref="B175:B195"/>
    <mergeCell ref="C176:E176"/>
    <mergeCell ref="C177:E177"/>
    <mergeCell ref="F177:G177"/>
    <mergeCell ref="C178:L178"/>
    <mergeCell ref="E179:F179"/>
    <mergeCell ref="D180:F180"/>
    <mergeCell ref="D181:F181"/>
    <mergeCell ref="D182:F182"/>
    <mergeCell ref="D183:F183"/>
    <mergeCell ref="D184:F184"/>
    <mergeCell ref="D185:F185"/>
    <mergeCell ref="D186:F186"/>
    <mergeCell ref="D187:K188"/>
    <mergeCell ref="E190:F190"/>
    <mergeCell ref="E191:F191"/>
    <mergeCell ref="E192:F192"/>
    <mergeCell ref="E193:F193"/>
    <mergeCell ref="E194:F194"/>
    <mergeCell ref="E195:F195"/>
  </mergeCells>
  <dataValidations disablePrompts="1" count="2">
    <dataValidation type="list" allowBlank="1" showInputMessage="1" showErrorMessage="1" errorTitle="Family Member" error="Make a selection from the list concerning the employee's familial relationship with the employer." promptTitle="Family Exemption" prompt="Make a selection from the list concerning the employee's tax status based on familial relationship with the employer." sqref="F23:G23 F45:G45 F67:G67 F89:G89 F111:G111 F133:G133 F155:G155 F177:G177" xr:uid="{00000000-0002-0000-0600-000000000000}">
      <formula1>$P$2:$P$4</formula1>
    </dataValidation>
    <dataValidation type="custom" allowBlank="1" showInputMessage="1" showErrorMessage="1" errorTitle="Minimum Wage" error="The minimum allowed wage is $7.25." promptTitle="Pay Rate" prompt="Enter the hourly pay rate for this service." sqref="H26:H31 H48:H53 H70:H75 H92:H97 H114:H119 H136:H141 H158:H163 H180:H185" xr:uid="{00000000-0002-0000-0600-000001000000}">
      <formula1>IF(H26&gt;=7.25,H26,)</formula1>
    </dataValidation>
  </dataValidations>
  <pageMargins left="0.7" right="0.7" top="0.75" bottom="0.75" header="0.3" footer="0.3"/>
  <pageSetup scale="59" fitToHeight="10" orientation="portrait" r:id="rId1"/>
  <headerFooter>
    <oddHeader>&amp;LTexas Health and Human Services Commission&amp;RDBMD Budget Workbook
January 22, 2020</oddHeader>
    <oddFooter>&amp;R
&amp;D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39"/>
  <sheetViews>
    <sheetView topLeftCell="A13" zoomScale="82" zoomScaleNormal="82" zoomScalePageLayoutView="55" workbookViewId="0"/>
  </sheetViews>
  <sheetFormatPr defaultColWidth="9.21875" defaultRowHeight="13.2" x14ac:dyDescent="0.25"/>
  <cols>
    <col min="1" max="1" width="3.77734375" style="100" customWidth="1"/>
    <col min="2" max="2" width="2.21875" style="69" customWidth="1"/>
    <col min="3" max="3" width="50.77734375" style="69" bestFit="1" customWidth="1"/>
    <col min="4" max="4" width="26.21875" style="69" customWidth="1"/>
    <col min="5" max="5" width="17" style="69" customWidth="1"/>
    <col min="6" max="6" width="19" style="69" bestFit="1" customWidth="1"/>
    <col min="7" max="7" width="26.21875" style="69" customWidth="1"/>
    <col min="8" max="8" width="1.77734375" style="69" customWidth="1"/>
    <col min="9" max="9" width="13.21875" style="100" hidden="1" customWidth="1"/>
    <col min="10" max="13" width="13.21875" style="100" customWidth="1"/>
    <col min="14" max="16384" width="9.21875" style="69"/>
  </cols>
  <sheetData>
    <row r="1" spans="1:9" x14ac:dyDescent="0.25">
      <c r="A1" s="86"/>
      <c r="B1" s="78"/>
      <c r="C1" s="70"/>
      <c r="D1" s="70"/>
      <c r="E1" s="70"/>
      <c r="F1" s="70"/>
      <c r="G1" s="70"/>
    </row>
    <row r="2" spans="1:9" ht="39.75" customHeight="1" x14ac:dyDescent="0.25">
      <c r="A2" s="86"/>
      <c r="B2" s="782" t="s">
        <v>266</v>
      </c>
      <c r="C2" s="782"/>
      <c r="D2" s="782"/>
      <c r="E2" s="782"/>
      <c r="F2" s="782"/>
      <c r="G2" s="782"/>
    </row>
    <row r="3" spans="1:9" ht="13.8" x14ac:dyDescent="0.25">
      <c r="A3" s="86"/>
      <c r="B3" s="783" t="s">
        <v>96</v>
      </c>
      <c r="C3" s="783"/>
      <c r="D3" s="783"/>
      <c r="E3" s="783"/>
      <c r="F3" s="783"/>
      <c r="G3" s="783"/>
    </row>
    <row r="4" spans="1:9" ht="13.8" x14ac:dyDescent="0.25">
      <c r="A4" s="86"/>
      <c r="B4" s="78"/>
      <c r="C4" s="73"/>
      <c r="D4" s="73"/>
      <c r="E4" s="73"/>
      <c r="F4" s="73"/>
      <c r="G4" s="73"/>
    </row>
    <row r="5" spans="1:9" ht="14.4" thickBot="1" x14ac:dyDescent="0.3">
      <c r="A5" s="86"/>
      <c r="B5" s="78"/>
      <c r="C5" s="74">
        <f>Consumer_Name</f>
        <v>0</v>
      </c>
      <c r="D5" s="79"/>
      <c r="E5" s="79"/>
      <c r="F5" s="74">
        <f>Medicaid_Number</f>
        <v>0</v>
      </c>
      <c r="G5" s="79"/>
    </row>
    <row r="6" spans="1:9" ht="13.8" x14ac:dyDescent="0.25">
      <c r="A6" s="86"/>
      <c r="B6" s="78"/>
      <c r="C6" s="75" t="s">
        <v>83</v>
      </c>
      <c r="D6" s="75"/>
      <c r="E6" s="75"/>
      <c r="F6" s="80" t="s">
        <v>84</v>
      </c>
      <c r="G6" s="81"/>
    </row>
    <row r="7" spans="1:9" ht="14.4" thickBot="1" x14ac:dyDescent="0.3">
      <c r="A7" s="86"/>
      <c r="B7" s="78"/>
      <c r="C7" s="75"/>
      <c r="D7" s="75"/>
      <c r="E7" s="75"/>
      <c r="F7" s="81"/>
      <c r="G7" s="81"/>
    </row>
    <row r="8" spans="1:9" ht="14.4" thickBot="1" x14ac:dyDescent="0.3">
      <c r="A8" s="86"/>
      <c r="B8" s="78"/>
      <c r="C8" s="76" t="s">
        <v>97</v>
      </c>
      <c r="D8" s="94"/>
      <c r="E8" s="76" t="s">
        <v>86</v>
      </c>
      <c r="F8" s="94"/>
      <c r="G8" s="77"/>
      <c r="I8" s="100" t="s">
        <v>98</v>
      </c>
    </row>
    <row r="9" spans="1:9" ht="16.2" thickBot="1" x14ac:dyDescent="0.35">
      <c r="A9" s="141"/>
      <c r="B9" s="72"/>
      <c r="C9" s="76" t="s">
        <v>99</v>
      </c>
      <c r="D9" s="82"/>
      <c r="E9" s="87"/>
      <c r="F9" s="72"/>
      <c r="G9" s="70"/>
      <c r="I9" s="100" t="s">
        <v>100</v>
      </c>
    </row>
    <row r="10" spans="1:9" ht="8.25" customHeight="1" x14ac:dyDescent="0.3">
      <c r="A10" s="141"/>
      <c r="B10" s="72"/>
      <c r="C10" s="76"/>
      <c r="D10" s="84"/>
      <c r="E10" s="87"/>
      <c r="F10" s="72"/>
      <c r="G10" s="70"/>
      <c r="I10" s="100" t="s">
        <v>101</v>
      </c>
    </row>
    <row r="11" spans="1:9" ht="9.75" customHeight="1" x14ac:dyDescent="0.3">
      <c r="A11" s="141"/>
      <c r="B11" s="72"/>
      <c r="C11" s="91"/>
      <c r="D11" s="85"/>
      <c r="E11" s="87"/>
      <c r="F11" s="72"/>
      <c r="G11" s="70"/>
      <c r="I11" s="100" t="s">
        <v>102</v>
      </c>
    </row>
    <row r="12" spans="1:9" ht="15.6" x14ac:dyDescent="0.3">
      <c r="A12" s="141"/>
      <c r="B12" s="525" t="s">
        <v>103</v>
      </c>
      <c r="C12" s="525"/>
      <c r="D12" s="525"/>
      <c r="E12" s="525"/>
      <c r="F12" s="525"/>
      <c r="G12" s="525"/>
    </row>
    <row r="13" spans="1:9" ht="6.75" customHeight="1" thickBot="1" x14ac:dyDescent="0.3">
      <c r="A13" s="141"/>
      <c r="B13" s="72"/>
      <c r="C13" s="72"/>
      <c r="D13" s="72"/>
      <c r="E13" s="72"/>
      <c r="F13" s="72"/>
      <c r="G13" s="70"/>
    </row>
    <row r="14" spans="1:9" ht="18" thickBot="1" x14ac:dyDescent="0.35">
      <c r="A14" s="141"/>
      <c r="B14" s="88"/>
      <c r="C14" s="89"/>
      <c r="D14" s="89"/>
      <c r="E14" s="89"/>
      <c r="F14" s="89"/>
      <c r="G14" s="90"/>
      <c r="H14" s="104"/>
    </row>
    <row r="15" spans="1:9" ht="18" thickBot="1" x14ac:dyDescent="0.35">
      <c r="A15" s="141"/>
      <c r="B15" s="92"/>
      <c r="C15" s="784" t="s">
        <v>284</v>
      </c>
      <c r="D15" s="785"/>
      <c r="E15" s="785"/>
      <c r="F15" s="785"/>
      <c r="G15" s="786"/>
      <c r="H15" s="105"/>
    </row>
    <row r="16" spans="1:9" ht="14.4" thickBot="1" x14ac:dyDescent="0.3">
      <c r="A16" s="86"/>
      <c r="B16" s="92"/>
      <c r="C16" s="117"/>
      <c r="D16" s="118" t="s">
        <v>104</v>
      </c>
      <c r="E16" s="119" t="s">
        <v>105</v>
      </c>
      <c r="F16" s="118" t="s">
        <v>106</v>
      </c>
      <c r="G16" s="120" t="s">
        <v>107</v>
      </c>
      <c r="H16" s="105"/>
    </row>
    <row r="17" spans="1:8" ht="14.4" thickBot="1" x14ac:dyDescent="0.3">
      <c r="A17" s="86"/>
      <c r="B17" s="92"/>
      <c r="C17" s="121" t="s">
        <v>108</v>
      </c>
      <c r="D17" s="122">
        <f>'Authorized Units &amp; Budget'!$B$20/4</f>
        <v>0</v>
      </c>
      <c r="E17" s="123"/>
      <c r="F17" s="124">
        <f>('Authorized Units &amp; Budget'!$B$20*CFCRate)/4</f>
        <v>0</v>
      </c>
      <c r="G17" s="125">
        <f>E17*CFCRate</f>
        <v>0</v>
      </c>
      <c r="H17" s="105"/>
    </row>
    <row r="18" spans="1:8" ht="14.4" thickBot="1" x14ac:dyDescent="0.3">
      <c r="A18" s="86"/>
      <c r="B18" s="92"/>
      <c r="C18" s="121" t="s">
        <v>109</v>
      </c>
      <c r="D18" s="122">
        <f>'Authorized Units &amp; Budget'!$B$20/4</f>
        <v>0</v>
      </c>
      <c r="E18" s="123"/>
      <c r="F18" s="124">
        <f>('Authorized Units &amp; Budget'!$B$20*CFCRate)/4</f>
        <v>0</v>
      </c>
      <c r="G18" s="361">
        <f>E18*CFCRate</f>
        <v>0</v>
      </c>
      <c r="H18" s="105"/>
    </row>
    <row r="19" spans="1:8" ht="14.4" thickBot="1" x14ac:dyDescent="0.3">
      <c r="A19" s="86"/>
      <c r="B19" s="92"/>
      <c r="C19" s="121" t="s">
        <v>110</v>
      </c>
      <c r="D19" s="122">
        <f>'Authorized Units &amp; Budget'!$B$20/4</f>
        <v>0</v>
      </c>
      <c r="E19" s="123"/>
      <c r="F19" s="124">
        <f>('Authorized Units &amp; Budget'!$B$20*CFCRate)/4</f>
        <v>0</v>
      </c>
      <c r="G19" s="361">
        <f>E19*CFCRate</f>
        <v>0</v>
      </c>
      <c r="H19" s="105"/>
    </row>
    <row r="20" spans="1:8" ht="14.4" thickBot="1" x14ac:dyDescent="0.3">
      <c r="A20" s="86"/>
      <c r="B20" s="92"/>
      <c r="C20" s="126" t="s">
        <v>111</v>
      </c>
      <c r="D20" s="122">
        <f>'Authorized Units &amp; Budget'!$B$20/4</f>
        <v>0</v>
      </c>
      <c r="E20" s="127"/>
      <c r="F20" s="124">
        <f>('Authorized Units &amp; Budget'!$B$20*CFCRate)/4</f>
        <v>0</v>
      </c>
      <c r="G20" s="361">
        <f>E20*CFCRate</f>
        <v>0</v>
      </c>
      <c r="H20" s="105"/>
    </row>
    <row r="21" spans="1:8" ht="4.5" customHeight="1" thickBot="1" x14ac:dyDescent="0.3">
      <c r="A21" s="86"/>
      <c r="B21" s="92"/>
      <c r="C21" s="787"/>
      <c r="D21" s="788"/>
      <c r="E21" s="788"/>
      <c r="F21" s="788"/>
      <c r="G21" s="789"/>
      <c r="H21" s="105"/>
    </row>
    <row r="22" spans="1:8" ht="13.8" x14ac:dyDescent="0.25">
      <c r="A22" s="86"/>
      <c r="B22" s="92"/>
      <c r="C22" s="128" t="s">
        <v>112</v>
      </c>
      <c r="D22" s="129">
        <f>SUM(D17:D20)</f>
        <v>0</v>
      </c>
      <c r="E22" s="129">
        <f>SUM(E17:E20)</f>
        <v>0</v>
      </c>
      <c r="F22" s="130">
        <f>SUM(F17:F20)</f>
        <v>0</v>
      </c>
      <c r="G22" s="131">
        <f>SUM(G17:G20)</f>
        <v>0</v>
      </c>
      <c r="H22" s="105"/>
    </row>
    <row r="23" spans="1:8" ht="14.4" thickBot="1" x14ac:dyDescent="0.3">
      <c r="A23" s="86"/>
      <c r="B23" s="92"/>
      <c r="C23" s="132" t="s">
        <v>113</v>
      </c>
      <c r="D23" s="133">
        <f>D22-E22</f>
        <v>0</v>
      </c>
      <c r="E23" s="133"/>
      <c r="F23" s="134">
        <f>F22-G22</f>
        <v>0</v>
      </c>
      <c r="G23" s="135"/>
      <c r="H23" s="105"/>
    </row>
    <row r="24" spans="1:8" ht="14.4" thickBot="1" x14ac:dyDescent="0.3">
      <c r="A24" s="86"/>
      <c r="B24" s="92"/>
      <c r="C24" s="138"/>
      <c r="D24" s="138"/>
      <c r="E24" s="138"/>
      <c r="F24" s="139"/>
      <c r="G24" s="139"/>
      <c r="H24" s="105"/>
    </row>
    <row r="25" spans="1:8" ht="16.2" thickBot="1" x14ac:dyDescent="0.35">
      <c r="A25" s="86"/>
      <c r="B25" s="92"/>
      <c r="C25" s="779" t="s">
        <v>253</v>
      </c>
      <c r="D25" s="780"/>
      <c r="E25" s="780"/>
      <c r="F25" s="780"/>
      <c r="G25" s="781"/>
      <c r="H25" s="105"/>
    </row>
    <row r="26" spans="1:8" ht="14.4" thickBot="1" x14ac:dyDescent="0.3">
      <c r="A26" s="86"/>
      <c r="B26" s="92"/>
      <c r="C26" s="117"/>
      <c r="D26" s="118" t="s">
        <v>104</v>
      </c>
      <c r="E26" s="119" t="s">
        <v>105</v>
      </c>
      <c r="F26" s="118" t="s">
        <v>106</v>
      </c>
      <c r="G26" s="120" t="s">
        <v>107</v>
      </c>
      <c r="H26" s="105"/>
    </row>
    <row r="27" spans="1:8" ht="14.4" thickBot="1" x14ac:dyDescent="0.3">
      <c r="A27" s="86"/>
      <c r="B27" s="92"/>
      <c r="C27" s="121" t="s">
        <v>108</v>
      </c>
      <c r="D27" s="122">
        <f>'Authorized Units &amp; Budget'!$B$26/4</f>
        <v>0</v>
      </c>
      <c r="E27" s="123"/>
      <c r="F27" s="124">
        <f>('Authorized Units &amp; Budget'!$B$28)/4</f>
        <v>0</v>
      </c>
      <c r="G27" s="140"/>
      <c r="H27" s="105"/>
    </row>
    <row r="28" spans="1:8" ht="14.4" thickBot="1" x14ac:dyDescent="0.3">
      <c r="A28" s="86"/>
      <c r="B28" s="92"/>
      <c r="C28" s="121" t="s">
        <v>109</v>
      </c>
      <c r="D28" s="122">
        <f>'Authorized Units &amp; Budget'!$B$26/4</f>
        <v>0</v>
      </c>
      <c r="E28" s="123"/>
      <c r="F28" s="124">
        <f>('Authorized Units &amp; Budget'!$B$28)/4</f>
        <v>0</v>
      </c>
      <c r="G28" s="140"/>
      <c r="H28" s="105"/>
    </row>
    <row r="29" spans="1:8" ht="14.4" thickBot="1" x14ac:dyDescent="0.3">
      <c r="A29" s="86"/>
      <c r="B29" s="92"/>
      <c r="C29" s="121" t="s">
        <v>110</v>
      </c>
      <c r="D29" s="122">
        <f>'Authorized Units &amp; Budget'!$B$26/4</f>
        <v>0</v>
      </c>
      <c r="E29" s="123"/>
      <c r="F29" s="124">
        <f>('Authorized Units &amp; Budget'!$B$28)/4</f>
        <v>0</v>
      </c>
      <c r="G29" s="140"/>
      <c r="H29" s="105"/>
    </row>
    <row r="30" spans="1:8" ht="14.4" thickBot="1" x14ac:dyDescent="0.3">
      <c r="A30" s="86"/>
      <c r="B30" s="92"/>
      <c r="C30" s="126" t="s">
        <v>111</v>
      </c>
      <c r="D30" s="122">
        <f>'Authorized Units &amp; Budget'!$B$26/4</f>
        <v>0</v>
      </c>
      <c r="E30" s="127"/>
      <c r="F30" s="124">
        <f>('Authorized Units &amp; Budget'!$B$28)/4</f>
        <v>0</v>
      </c>
      <c r="G30" s="396"/>
      <c r="H30" s="105"/>
    </row>
    <row r="31" spans="1:8" ht="14.4" thickBot="1" x14ac:dyDescent="0.3">
      <c r="A31" s="86"/>
      <c r="B31" s="92"/>
      <c r="C31" s="787"/>
      <c r="D31" s="788"/>
      <c r="E31" s="788"/>
      <c r="F31" s="788"/>
      <c r="G31" s="789"/>
      <c r="H31" s="105"/>
    </row>
    <row r="32" spans="1:8" ht="13.8" x14ac:dyDescent="0.25">
      <c r="A32" s="86"/>
      <c r="B32" s="92"/>
      <c r="C32" s="128" t="s">
        <v>112</v>
      </c>
      <c r="D32" s="129">
        <f>SUM(D27:D30)</f>
        <v>0</v>
      </c>
      <c r="E32" s="129">
        <f>SUM(E27:E30)</f>
        <v>0</v>
      </c>
      <c r="F32" s="130">
        <f>SUM(F27:F30)</f>
        <v>0</v>
      </c>
      <c r="G32" s="131">
        <f>SUM(G27:G30)</f>
        <v>0</v>
      </c>
      <c r="H32" s="105"/>
    </row>
    <row r="33" spans="1:13" ht="14.4" thickBot="1" x14ac:dyDescent="0.3">
      <c r="A33" s="86"/>
      <c r="B33" s="92"/>
      <c r="C33" s="132" t="s">
        <v>113</v>
      </c>
      <c r="D33" s="133">
        <f>D32-E32</f>
        <v>0</v>
      </c>
      <c r="E33" s="133"/>
      <c r="F33" s="134">
        <f>F32-G32</f>
        <v>0</v>
      </c>
      <c r="G33" s="135"/>
      <c r="H33" s="105"/>
    </row>
    <row r="34" spans="1:13" ht="14.4" thickBot="1" x14ac:dyDescent="0.3">
      <c r="A34" s="86"/>
      <c r="B34" s="92"/>
      <c r="C34" s="106"/>
      <c r="D34" s="106"/>
      <c r="E34" s="106"/>
      <c r="F34" s="106"/>
      <c r="G34" s="106"/>
      <c r="H34" s="105"/>
    </row>
    <row r="35" spans="1:13" ht="16.2" thickBot="1" x14ac:dyDescent="0.35">
      <c r="A35" s="86"/>
      <c r="B35" s="92"/>
      <c r="C35" s="779" t="s">
        <v>298</v>
      </c>
      <c r="D35" s="780"/>
      <c r="E35" s="780"/>
      <c r="F35" s="780"/>
      <c r="G35" s="781"/>
      <c r="H35" s="105"/>
      <c r="K35" s="69"/>
      <c r="L35" s="69"/>
      <c r="M35" s="69"/>
    </row>
    <row r="36" spans="1:13" ht="14.4" thickBot="1" x14ac:dyDescent="0.3">
      <c r="A36" s="86"/>
      <c r="B36" s="92"/>
      <c r="C36" s="117"/>
      <c r="D36" s="118" t="s">
        <v>104</v>
      </c>
      <c r="E36" s="119" t="s">
        <v>105</v>
      </c>
      <c r="F36" s="118" t="s">
        <v>106</v>
      </c>
      <c r="G36" s="120" t="s">
        <v>107</v>
      </c>
      <c r="H36" s="105"/>
      <c r="K36" s="69"/>
      <c r="L36" s="69"/>
      <c r="M36" s="69"/>
    </row>
    <row r="37" spans="1:13" ht="14.4" thickBot="1" x14ac:dyDescent="0.3">
      <c r="A37" s="86"/>
      <c r="B37" s="92"/>
      <c r="C37" s="121" t="s">
        <v>108</v>
      </c>
      <c r="D37" s="122">
        <f>Intervener_Hours/4</f>
        <v>0</v>
      </c>
      <c r="E37" s="123"/>
      <c r="F37" s="124">
        <f>Intervener_Dollars/4</f>
        <v>0</v>
      </c>
      <c r="G37" s="140"/>
      <c r="H37" s="105"/>
      <c r="K37" s="69"/>
      <c r="L37" s="69"/>
      <c r="M37" s="69"/>
    </row>
    <row r="38" spans="1:13" ht="14.4" thickBot="1" x14ac:dyDescent="0.3">
      <c r="A38" s="86"/>
      <c r="B38" s="92"/>
      <c r="C38" s="121" t="s">
        <v>109</v>
      </c>
      <c r="D38" s="122">
        <f>Intervener_Hours/4</f>
        <v>0</v>
      </c>
      <c r="E38" s="123"/>
      <c r="F38" s="124">
        <f>Intervener_Dollars/4</f>
        <v>0</v>
      </c>
      <c r="G38" s="140"/>
      <c r="H38" s="105"/>
      <c r="K38" s="69"/>
      <c r="L38" s="69"/>
      <c r="M38" s="69"/>
    </row>
    <row r="39" spans="1:13" ht="14.4" thickBot="1" x14ac:dyDescent="0.3">
      <c r="A39" s="86"/>
      <c r="B39" s="92"/>
      <c r="C39" s="121" t="s">
        <v>110</v>
      </c>
      <c r="D39" s="122">
        <f>Intervener_Hours/4</f>
        <v>0</v>
      </c>
      <c r="E39" s="123"/>
      <c r="F39" s="124">
        <f>Intervener_Dollars/4</f>
        <v>0</v>
      </c>
      <c r="G39" s="140"/>
      <c r="H39" s="105"/>
      <c r="K39" s="69"/>
      <c r="L39" s="69"/>
      <c r="M39" s="69"/>
    </row>
    <row r="40" spans="1:13" ht="14.4" thickBot="1" x14ac:dyDescent="0.3">
      <c r="A40" s="86"/>
      <c r="B40" s="92"/>
      <c r="C40" s="126" t="s">
        <v>111</v>
      </c>
      <c r="D40" s="122">
        <f>Intervener_Hours/4</f>
        <v>0</v>
      </c>
      <c r="E40" s="127"/>
      <c r="F40" s="124">
        <f>Intervener_Dollars/4</f>
        <v>0</v>
      </c>
      <c r="G40" s="396"/>
      <c r="H40" s="105"/>
      <c r="K40" s="69"/>
      <c r="L40" s="69"/>
      <c r="M40" s="69"/>
    </row>
    <row r="41" spans="1:13" ht="14.4" thickBot="1" x14ac:dyDescent="0.3">
      <c r="A41" s="86"/>
      <c r="B41" s="92"/>
      <c r="C41" s="386" t="s">
        <v>122</v>
      </c>
      <c r="D41" s="391">
        <f>SUM(D37:D40)</f>
        <v>0</v>
      </c>
      <c r="E41" s="391">
        <f>SUM(E37:E40)</f>
        <v>0</v>
      </c>
      <c r="F41" s="392">
        <f>SUM(F37:F40)</f>
        <v>0</v>
      </c>
      <c r="G41" s="393">
        <f>SUM(G37:G40)</f>
        <v>0</v>
      </c>
      <c r="H41" s="105"/>
      <c r="K41" s="69"/>
      <c r="L41" s="69"/>
      <c r="M41" s="69"/>
    </row>
    <row r="42" spans="1:13" ht="14.4" thickBot="1" x14ac:dyDescent="0.3">
      <c r="A42" s="86"/>
      <c r="B42" s="92"/>
      <c r="C42" s="388" t="s">
        <v>113</v>
      </c>
      <c r="D42" s="387">
        <f>D41-E41</f>
        <v>0</v>
      </c>
      <c r="E42" s="387"/>
      <c r="F42" s="389">
        <f>F41-G41</f>
        <v>0</v>
      </c>
      <c r="G42" s="390"/>
      <c r="H42" s="105"/>
      <c r="K42" s="69"/>
      <c r="L42" s="69"/>
      <c r="M42" s="69"/>
    </row>
    <row r="43" spans="1:13" ht="15" customHeight="1" thickBot="1" x14ac:dyDescent="0.3">
      <c r="A43" s="86"/>
      <c r="B43" s="92"/>
      <c r="C43" s="106"/>
      <c r="D43" s="106"/>
      <c r="E43" s="106"/>
      <c r="F43" s="106"/>
      <c r="G43" s="106"/>
      <c r="H43" s="105"/>
      <c r="K43" s="69"/>
      <c r="L43" s="69"/>
      <c r="M43" s="69"/>
    </row>
    <row r="44" spans="1:13" ht="16.2" thickBot="1" x14ac:dyDescent="0.35">
      <c r="B44" s="152"/>
      <c r="C44" s="779" t="s">
        <v>65</v>
      </c>
      <c r="D44" s="780"/>
      <c r="E44" s="780"/>
      <c r="F44" s="780"/>
      <c r="G44" s="781"/>
      <c r="H44" s="105"/>
      <c r="I44" s="69"/>
      <c r="J44" s="69"/>
      <c r="K44" s="69"/>
      <c r="L44" s="69"/>
      <c r="M44" s="69"/>
    </row>
    <row r="45" spans="1:13" ht="14.4" thickBot="1" x14ac:dyDescent="0.3">
      <c r="B45" s="152"/>
      <c r="C45" s="142"/>
      <c r="D45" s="151" t="s">
        <v>114</v>
      </c>
      <c r="E45" s="143" t="s">
        <v>115</v>
      </c>
      <c r="F45" s="144" t="s">
        <v>116</v>
      </c>
      <c r="G45" s="145" t="s">
        <v>117</v>
      </c>
      <c r="H45" s="105"/>
      <c r="I45" s="69"/>
      <c r="J45" s="69"/>
      <c r="K45" s="69"/>
      <c r="L45" s="69"/>
      <c r="M45" s="69"/>
    </row>
    <row r="46" spans="1:13" ht="14.4" thickBot="1" x14ac:dyDescent="0.3">
      <c r="B46" s="152"/>
      <c r="C46" s="156" t="s">
        <v>118</v>
      </c>
      <c r="D46" s="399">
        <f>'Authorized Units &amp; Budget'!$B$51/4</f>
        <v>0</v>
      </c>
      <c r="E46" s="146"/>
      <c r="F46" s="394">
        <f>('Authorized Units &amp; Budget'!$B$51*'Authorized Units &amp; Budget'!$B$52)/4</f>
        <v>0</v>
      </c>
      <c r="G46" s="140"/>
      <c r="H46" s="105"/>
      <c r="I46" s="69"/>
      <c r="J46" s="69"/>
      <c r="K46" s="69"/>
      <c r="L46" s="69"/>
      <c r="M46" s="69"/>
    </row>
    <row r="47" spans="1:13" ht="14.4" thickBot="1" x14ac:dyDescent="0.3">
      <c r="B47" s="152"/>
      <c r="C47" s="156" t="s">
        <v>119</v>
      </c>
      <c r="D47" s="399">
        <f>'Authorized Units &amp; Budget'!$B$51/4</f>
        <v>0</v>
      </c>
      <c r="E47" s="146"/>
      <c r="F47" s="394">
        <f>('Authorized Units &amp; Budget'!$B$51*'Authorized Units &amp; Budget'!$B$52)/4</f>
        <v>0</v>
      </c>
      <c r="G47" s="140"/>
      <c r="H47" s="105"/>
      <c r="I47" s="69"/>
      <c r="J47" s="69"/>
      <c r="K47" s="69"/>
      <c r="L47" s="69"/>
      <c r="M47" s="69"/>
    </row>
    <row r="48" spans="1:13" ht="14.4" thickBot="1" x14ac:dyDescent="0.3">
      <c r="B48" s="152"/>
      <c r="C48" s="156" t="s">
        <v>120</v>
      </c>
      <c r="D48" s="399">
        <f>'Authorized Units &amp; Budget'!$B$51/4</f>
        <v>0</v>
      </c>
      <c r="E48" s="146"/>
      <c r="F48" s="394">
        <f>('Authorized Units &amp; Budget'!$B$51*'Authorized Units &amp; Budget'!$B$52)/4</f>
        <v>0</v>
      </c>
      <c r="G48" s="140"/>
      <c r="H48" s="105"/>
      <c r="I48" s="69"/>
      <c r="J48" s="69"/>
      <c r="K48" s="69"/>
      <c r="L48" s="69"/>
      <c r="M48" s="69"/>
    </row>
    <row r="49" spans="2:13" ht="14.4" thickBot="1" x14ac:dyDescent="0.3">
      <c r="B49" s="152"/>
      <c r="C49" s="156" t="s">
        <v>121</v>
      </c>
      <c r="D49" s="399">
        <f>'Authorized Units &amp; Budget'!$B$51/4</f>
        <v>0</v>
      </c>
      <c r="E49" s="146"/>
      <c r="F49" s="394">
        <f>('Authorized Units &amp; Budget'!$B$51*'Authorized Units &amp; Budget'!$B$52)/4</f>
        <v>0</v>
      </c>
      <c r="G49" s="396"/>
      <c r="H49" s="105"/>
      <c r="I49" s="69"/>
      <c r="J49" s="69"/>
      <c r="K49" s="69"/>
      <c r="L49" s="69"/>
      <c r="M49" s="69"/>
    </row>
    <row r="50" spans="2:13" ht="14.4" thickBot="1" x14ac:dyDescent="0.3">
      <c r="B50" s="152"/>
      <c r="C50" s="147" t="s">
        <v>122</v>
      </c>
      <c r="D50" s="400">
        <f>SUM(D46:D49)</f>
        <v>0</v>
      </c>
      <c r="E50" s="148">
        <f>SUM(E46:E49)</f>
        <v>0</v>
      </c>
      <c r="F50" s="395">
        <f>SUM(F46:F49)</f>
        <v>0</v>
      </c>
      <c r="G50" s="397">
        <f>SUM(G46:G49)</f>
        <v>0</v>
      </c>
      <c r="H50" s="105"/>
      <c r="I50" s="69"/>
      <c r="J50" s="69"/>
      <c r="K50" s="69"/>
      <c r="L50" s="69"/>
      <c r="M50" s="69"/>
    </row>
    <row r="51" spans="2:13" ht="14.4" thickBot="1" x14ac:dyDescent="0.3">
      <c r="B51" s="152"/>
      <c r="C51" s="790" t="s">
        <v>123</v>
      </c>
      <c r="D51" s="791"/>
      <c r="E51" s="149">
        <f>D50-E50</f>
        <v>0</v>
      </c>
      <c r="F51" s="150"/>
      <c r="G51" s="398">
        <f>F50-G50</f>
        <v>0</v>
      </c>
      <c r="H51" s="105"/>
      <c r="I51" s="69"/>
      <c r="J51" s="69"/>
      <c r="K51" s="69"/>
      <c r="L51" s="69"/>
      <c r="M51" s="69"/>
    </row>
    <row r="52" spans="2:13" ht="14.4" thickBot="1" x14ac:dyDescent="0.3">
      <c r="B52" s="152"/>
      <c r="C52" s="103"/>
      <c r="D52" s="103"/>
      <c r="E52" s="99"/>
      <c r="F52" s="102"/>
      <c r="G52" s="102"/>
      <c r="H52" s="105"/>
      <c r="I52" s="69"/>
      <c r="J52" s="69"/>
      <c r="K52" s="69"/>
      <c r="L52" s="69"/>
      <c r="M52" s="69"/>
    </row>
    <row r="53" spans="2:13" ht="16.2" thickBot="1" x14ac:dyDescent="0.35">
      <c r="B53" s="152"/>
      <c r="C53" s="779" t="s">
        <v>254</v>
      </c>
      <c r="D53" s="780"/>
      <c r="E53" s="780"/>
      <c r="F53" s="780"/>
      <c r="G53" s="781"/>
      <c r="H53" s="105"/>
      <c r="I53" s="69"/>
      <c r="J53" s="69"/>
      <c r="K53" s="69"/>
      <c r="L53" s="69"/>
      <c r="M53" s="69"/>
    </row>
    <row r="54" spans="2:13" ht="14.4" thickBot="1" x14ac:dyDescent="0.3">
      <c r="B54" s="152"/>
      <c r="C54" s="142"/>
      <c r="D54" s="151" t="s">
        <v>114</v>
      </c>
      <c r="E54" s="143" t="s">
        <v>115</v>
      </c>
      <c r="F54" s="144" t="s">
        <v>116</v>
      </c>
      <c r="G54" s="145" t="s">
        <v>117</v>
      </c>
      <c r="H54" s="105"/>
      <c r="I54" s="69"/>
      <c r="J54" s="69"/>
      <c r="K54" s="69"/>
      <c r="L54" s="69"/>
      <c r="M54" s="69"/>
    </row>
    <row r="55" spans="2:13" ht="14.4" thickBot="1" x14ac:dyDescent="0.3">
      <c r="B55" s="152"/>
      <c r="C55" s="156" t="s">
        <v>118</v>
      </c>
      <c r="D55" s="399">
        <f>'Authorized Units &amp; Budget'!$B$56/4</f>
        <v>0</v>
      </c>
      <c r="E55" s="401"/>
      <c r="F55" s="394">
        <f>('Authorized Units &amp; Budget'!$B$56*'Authorized Units &amp; Budget'!$B$57)/4</f>
        <v>0</v>
      </c>
      <c r="G55" s="140"/>
      <c r="H55" s="105"/>
      <c r="I55" s="69"/>
      <c r="J55" s="69"/>
      <c r="K55" s="69"/>
      <c r="L55" s="69"/>
      <c r="M55" s="69"/>
    </row>
    <row r="56" spans="2:13" ht="14.4" thickBot="1" x14ac:dyDescent="0.3">
      <c r="B56" s="152"/>
      <c r="C56" s="156" t="s">
        <v>119</v>
      </c>
      <c r="D56" s="399">
        <f>'Authorized Units &amp; Budget'!$B$56/4</f>
        <v>0</v>
      </c>
      <c r="E56" s="401"/>
      <c r="F56" s="394">
        <f>('Authorized Units &amp; Budget'!$B$56*'Authorized Units &amp; Budget'!$B$57)/4</f>
        <v>0</v>
      </c>
      <c r="G56" s="140"/>
      <c r="H56" s="105"/>
      <c r="I56" s="69"/>
      <c r="J56" s="69"/>
      <c r="K56" s="69"/>
      <c r="L56" s="69"/>
      <c r="M56" s="69"/>
    </row>
    <row r="57" spans="2:13" ht="14.4" thickBot="1" x14ac:dyDescent="0.3">
      <c r="B57" s="152"/>
      <c r="C57" s="156" t="s">
        <v>120</v>
      </c>
      <c r="D57" s="399">
        <f>'Authorized Units &amp; Budget'!$B$56/4</f>
        <v>0</v>
      </c>
      <c r="E57" s="401"/>
      <c r="F57" s="394">
        <f>('Authorized Units &amp; Budget'!$B$56*'Authorized Units &amp; Budget'!$B$57)/4</f>
        <v>0</v>
      </c>
      <c r="G57" s="140"/>
      <c r="H57" s="105"/>
      <c r="I57" s="69"/>
      <c r="J57" s="69"/>
      <c r="K57" s="69"/>
      <c r="L57" s="69"/>
      <c r="M57" s="69"/>
    </row>
    <row r="58" spans="2:13" ht="14.4" thickBot="1" x14ac:dyDescent="0.3">
      <c r="B58" s="152"/>
      <c r="C58" s="156" t="s">
        <v>121</v>
      </c>
      <c r="D58" s="399">
        <f>'Authorized Units &amp; Budget'!$B$56/4</f>
        <v>0</v>
      </c>
      <c r="E58" s="401"/>
      <c r="F58" s="394">
        <f>('Authorized Units &amp; Budget'!$B$56*'Authorized Units &amp; Budget'!$B$57)/4</f>
        <v>0</v>
      </c>
      <c r="G58" s="396"/>
      <c r="H58" s="105"/>
      <c r="I58" s="69"/>
      <c r="J58" s="69"/>
      <c r="K58" s="69"/>
      <c r="L58" s="69"/>
      <c r="M58" s="69"/>
    </row>
    <row r="59" spans="2:13" ht="14.4" thickBot="1" x14ac:dyDescent="0.3">
      <c r="B59" s="152"/>
      <c r="C59" s="147" t="s">
        <v>122</v>
      </c>
      <c r="D59" s="400">
        <f>SUM(D55:D58)</f>
        <v>0</v>
      </c>
      <c r="E59" s="402">
        <f>SUM(E55:E58)</f>
        <v>0</v>
      </c>
      <c r="F59" s="395">
        <f>SUM(F55:F58)</f>
        <v>0</v>
      </c>
      <c r="G59" s="397">
        <f>SUM(G55:G58)</f>
        <v>0</v>
      </c>
      <c r="H59" s="105"/>
      <c r="I59" s="69"/>
      <c r="J59" s="69"/>
      <c r="K59" s="69"/>
      <c r="L59" s="69"/>
      <c r="M59" s="69"/>
    </row>
    <row r="60" spans="2:13" ht="14.4" thickBot="1" x14ac:dyDescent="0.3">
      <c r="B60" s="152"/>
      <c r="C60" s="790" t="s">
        <v>123</v>
      </c>
      <c r="D60" s="791"/>
      <c r="E60" s="403">
        <f>D59-E59</f>
        <v>0</v>
      </c>
      <c r="F60" s="150"/>
      <c r="G60" s="398">
        <f>F59-G59</f>
        <v>0</v>
      </c>
      <c r="H60" s="105"/>
      <c r="I60" s="69"/>
      <c r="J60" s="69"/>
      <c r="K60" s="69"/>
      <c r="L60" s="69"/>
      <c r="M60" s="69"/>
    </row>
    <row r="61" spans="2:13" ht="14.4" thickBot="1" x14ac:dyDescent="0.3">
      <c r="B61" s="152"/>
      <c r="C61" s="103"/>
      <c r="D61" s="103"/>
      <c r="E61" s="99"/>
      <c r="F61" s="102"/>
      <c r="G61" s="102"/>
      <c r="H61" s="105"/>
      <c r="I61" s="69"/>
      <c r="J61" s="69"/>
      <c r="K61" s="69"/>
      <c r="L61" s="69"/>
      <c r="M61" s="69"/>
    </row>
    <row r="62" spans="2:13" ht="16.2" thickBot="1" x14ac:dyDescent="0.35">
      <c r="B62" s="152"/>
      <c r="C62" s="779" t="s">
        <v>93</v>
      </c>
      <c r="D62" s="780"/>
      <c r="E62" s="780"/>
      <c r="F62" s="780"/>
      <c r="G62" s="781"/>
      <c r="H62" s="105"/>
      <c r="I62" s="69"/>
      <c r="J62" s="69"/>
      <c r="K62" s="69"/>
      <c r="L62" s="69"/>
      <c r="M62" s="69"/>
    </row>
    <row r="63" spans="2:13" ht="14.4" thickBot="1" x14ac:dyDescent="0.3">
      <c r="B63" s="152"/>
      <c r="C63" s="142"/>
      <c r="D63" s="404" t="s">
        <v>114</v>
      </c>
      <c r="E63" s="143" t="s">
        <v>115</v>
      </c>
      <c r="F63" s="144" t="s">
        <v>116</v>
      </c>
      <c r="G63" s="145" t="s">
        <v>117</v>
      </c>
      <c r="H63" s="105"/>
      <c r="I63" s="69"/>
      <c r="J63" s="69"/>
      <c r="K63" s="69"/>
      <c r="L63" s="69"/>
      <c r="M63" s="69"/>
    </row>
    <row r="64" spans="2:13" ht="14.4" thickBot="1" x14ac:dyDescent="0.3">
      <c r="B64" s="152"/>
      <c r="C64" s="156" t="s">
        <v>118</v>
      </c>
      <c r="D64" s="399">
        <f>'Authorized Units &amp; Budget'!$B$61/4</f>
        <v>0</v>
      </c>
      <c r="E64" s="401"/>
      <c r="F64" s="394">
        <f>('Authorized Units &amp; Budget'!$B$61*'Authorized Units &amp; Budget'!$B$63)/4</f>
        <v>0</v>
      </c>
      <c r="G64" s="140"/>
      <c r="H64" s="105"/>
      <c r="I64" s="69"/>
      <c r="J64" s="69"/>
      <c r="K64" s="69"/>
      <c r="L64" s="69"/>
      <c r="M64" s="69"/>
    </row>
    <row r="65" spans="2:13" ht="14.4" thickBot="1" x14ac:dyDescent="0.3">
      <c r="B65" s="152"/>
      <c r="C65" s="156" t="s">
        <v>119</v>
      </c>
      <c r="D65" s="399">
        <f>'Authorized Units &amp; Budget'!$B$61/4</f>
        <v>0</v>
      </c>
      <c r="E65" s="401"/>
      <c r="F65" s="394">
        <f>('Authorized Units &amp; Budget'!$B$61*'Authorized Units &amp; Budget'!$B$63)/4</f>
        <v>0</v>
      </c>
      <c r="G65" s="140"/>
      <c r="H65" s="105"/>
      <c r="I65" s="69"/>
      <c r="J65" s="69"/>
      <c r="K65" s="69"/>
      <c r="L65" s="69"/>
      <c r="M65" s="69"/>
    </row>
    <row r="66" spans="2:13" ht="14.4" thickBot="1" x14ac:dyDescent="0.3">
      <c r="B66" s="152"/>
      <c r="C66" s="156" t="s">
        <v>120</v>
      </c>
      <c r="D66" s="399">
        <f>'Authorized Units &amp; Budget'!$B$61/4</f>
        <v>0</v>
      </c>
      <c r="E66" s="401"/>
      <c r="F66" s="394">
        <f>('Authorized Units &amp; Budget'!$B$61*'Authorized Units &amp; Budget'!$B$63)/4</f>
        <v>0</v>
      </c>
      <c r="G66" s="140"/>
      <c r="H66" s="105"/>
      <c r="I66" s="69"/>
      <c r="J66" s="69"/>
      <c r="K66" s="69"/>
      <c r="L66" s="69"/>
      <c r="M66" s="69"/>
    </row>
    <row r="67" spans="2:13" ht="14.4" thickBot="1" x14ac:dyDescent="0.3">
      <c r="B67" s="152"/>
      <c r="C67" s="156" t="s">
        <v>121</v>
      </c>
      <c r="D67" s="399">
        <f>'Authorized Units &amp; Budget'!$B$61/4</f>
        <v>0</v>
      </c>
      <c r="E67" s="401"/>
      <c r="F67" s="394">
        <f>('Authorized Units &amp; Budget'!$B$61*'Authorized Units &amp; Budget'!$B$63)/4</f>
        <v>0</v>
      </c>
      <c r="G67" s="396"/>
      <c r="H67" s="105"/>
      <c r="I67" s="69"/>
      <c r="J67" s="69"/>
      <c r="K67" s="69"/>
      <c r="L67" s="69"/>
      <c r="M67" s="69"/>
    </row>
    <row r="68" spans="2:13" ht="14.4" thickBot="1" x14ac:dyDescent="0.3">
      <c r="B68" s="152"/>
      <c r="C68" s="147" t="s">
        <v>122</v>
      </c>
      <c r="D68" s="400">
        <f>SUM(D64:D67)</f>
        <v>0</v>
      </c>
      <c r="E68" s="402">
        <f>SUM(E64:E67)</f>
        <v>0</v>
      </c>
      <c r="F68" s="395">
        <f>SUM(F64:F67)</f>
        <v>0</v>
      </c>
      <c r="G68" s="397">
        <f>SUM(G64:G67)</f>
        <v>0</v>
      </c>
      <c r="H68" s="105"/>
      <c r="I68" s="69"/>
      <c r="J68" s="69"/>
      <c r="K68" s="69"/>
      <c r="L68" s="69"/>
      <c r="M68" s="69"/>
    </row>
    <row r="69" spans="2:13" ht="14.4" thickBot="1" x14ac:dyDescent="0.3">
      <c r="B69" s="152"/>
      <c r="C69" s="790" t="s">
        <v>123</v>
      </c>
      <c r="D69" s="791"/>
      <c r="E69" s="403">
        <f>D68-E68</f>
        <v>0</v>
      </c>
      <c r="F69" s="405"/>
      <c r="G69" s="398">
        <f>F68-G68</f>
        <v>0</v>
      </c>
      <c r="H69" s="105"/>
      <c r="I69" s="69"/>
      <c r="J69" s="69"/>
      <c r="K69" s="69"/>
      <c r="L69" s="69"/>
      <c r="M69" s="69"/>
    </row>
    <row r="70" spans="2:13" ht="14.4" thickBot="1" x14ac:dyDescent="0.3">
      <c r="B70" s="152"/>
      <c r="C70" s="103"/>
      <c r="D70" s="103"/>
      <c r="E70" s="99"/>
      <c r="F70" s="102"/>
      <c r="G70" s="102"/>
      <c r="H70" s="105"/>
      <c r="I70" s="69"/>
      <c r="J70" s="69"/>
      <c r="K70" s="69"/>
      <c r="L70" s="69"/>
      <c r="M70" s="69"/>
    </row>
    <row r="71" spans="2:13" ht="16.2" thickBot="1" x14ac:dyDescent="0.35">
      <c r="B71" s="152"/>
      <c r="C71" s="779" t="s">
        <v>273</v>
      </c>
      <c r="D71" s="780"/>
      <c r="E71" s="780"/>
      <c r="F71" s="780"/>
      <c r="G71" s="781"/>
      <c r="H71" s="105"/>
      <c r="I71" s="69"/>
      <c r="J71" s="69"/>
      <c r="K71" s="69"/>
      <c r="L71" s="69"/>
      <c r="M71" s="69"/>
    </row>
    <row r="72" spans="2:13" ht="14.4" thickBot="1" x14ac:dyDescent="0.3">
      <c r="B72" s="152"/>
      <c r="C72" s="142"/>
      <c r="D72" s="404" t="s">
        <v>114</v>
      </c>
      <c r="E72" s="143" t="s">
        <v>115</v>
      </c>
      <c r="F72" s="144" t="s">
        <v>116</v>
      </c>
      <c r="G72" s="145" t="s">
        <v>117</v>
      </c>
      <c r="H72" s="105"/>
      <c r="I72" s="69"/>
      <c r="J72" s="69"/>
      <c r="K72" s="69"/>
      <c r="L72" s="69"/>
      <c r="M72" s="69"/>
    </row>
    <row r="73" spans="2:13" ht="14.4" thickBot="1" x14ac:dyDescent="0.3">
      <c r="B73" s="152"/>
      <c r="C73" s="156" t="s">
        <v>118</v>
      </c>
      <c r="D73" s="399">
        <f>'Authorized Units &amp; Budget'!$B$67/4</f>
        <v>0</v>
      </c>
      <c r="E73" s="401"/>
      <c r="F73" s="394">
        <f>('Authorized Units &amp; Budget'!$B$67*'Authorized Units &amp; Budget'!$B$69)/4</f>
        <v>0</v>
      </c>
      <c r="G73" s="140"/>
      <c r="H73" s="105"/>
      <c r="I73" s="69"/>
      <c r="J73" s="69"/>
      <c r="K73" s="69"/>
      <c r="L73" s="69"/>
      <c r="M73" s="69"/>
    </row>
    <row r="74" spans="2:13" ht="14.4" thickBot="1" x14ac:dyDescent="0.3">
      <c r="B74" s="152"/>
      <c r="C74" s="156" t="s">
        <v>119</v>
      </c>
      <c r="D74" s="399">
        <f>'Authorized Units &amp; Budget'!$B$67/4</f>
        <v>0</v>
      </c>
      <c r="E74" s="401"/>
      <c r="F74" s="394">
        <f>('Authorized Units &amp; Budget'!$B$67*'Authorized Units &amp; Budget'!$B$69)/4</f>
        <v>0</v>
      </c>
      <c r="G74" s="140"/>
      <c r="H74" s="105"/>
      <c r="I74" s="69"/>
      <c r="J74" s="69"/>
      <c r="K74" s="69"/>
      <c r="L74" s="69"/>
      <c r="M74" s="69"/>
    </row>
    <row r="75" spans="2:13" ht="14.4" thickBot="1" x14ac:dyDescent="0.3">
      <c r="B75" s="152"/>
      <c r="C75" s="156" t="s">
        <v>120</v>
      </c>
      <c r="D75" s="399">
        <f>'Authorized Units &amp; Budget'!$B$67/4</f>
        <v>0</v>
      </c>
      <c r="E75" s="401"/>
      <c r="F75" s="394">
        <f>('Authorized Units &amp; Budget'!$B$67*'Authorized Units &amp; Budget'!$B$69)/4</f>
        <v>0</v>
      </c>
      <c r="G75" s="140"/>
      <c r="H75" s="105"/>
      <c r="I75" s="69"/>
      <c r="J75" s="69"/>
      <c r="K75" s="69"/>
      <c r="L75" s="69"/>
      <c r="M75" s="69"/>
    </row>
    <row r="76" spans="2:13" ht="14.4" thickBot="1" x14ac:dyDescent="0.3">
      <c r="B76" s="152"/>
      <c r="C76" s="156" t="s">
        <v>121</v>
      </c>
      <c r="D76" s="399">
        <f>'Authorized Units &amp; Budget'!$B$67/4</f>
        <v>0</v>
      </c>
      <c r="E76" s="401"/>
      <c r="F76" s="394">
        <f>('Authorized Units &amp; Budget'!$B$67*'Authorized Units &amp; Budget'!$B$69)/4</f>
        <v>0</v>
      </c>
      <c r="G76" s="396"/>
      <c r="H76" s="105"/>
      <c r="I76" s="69"/>
      <c r="J76" s="69"/>
      <c r="K76" s="69"/>
      <c r="L76" s="69"/>
      <c r="M76" s="69"/>
    </row>
    <row r="77" spans="2:13" ht="14.4" thickBot="1" x14ac:dyDescent="0.3">
      <c r="B77" s="152"/>
      <c r="C77" s="147" t="s">
        <v>122</v>
      </c>
      <c r="D77" s="400">
        <f>SUM(D73:D76)</f>
        <v>0</v>
      </c>
      <c r="E77" s="402">
        <f>SUM(E73:E76)</f>
        <v>0</v>
      </c>
      <c r="F77" s="395">
        <f>SUM(F73:F76)</f>
        <v>0</v>
      </c>
      <c r="G77" s="397">
        <f>SUM(G73:G76)</f>
        <v>0</v>
      </c>
      <c r="H77" s="105"/>
      <c r="I77" s="69"/>
      <c r="J77" s="69"/>
    </row>
    <row r="78" spans="2:13" ht="14.4" thickBot="1" x14ac:dyDescent="0.3">
      <c r="B78" s="152"/>
      <c r="C78" s="790" t="s">
        <v>123</v>
      </c>
      <c r="D78" s="791"/>
      <c r="E78" s="403">
        <f>D77-E77</f>
        <v>0</v>
      </c>
      <c r="F78" s="405"/>
      <c r="G78" s="398">
        <f>F77-G77</f>
        <v>0</v>
      </c>
      <c r="H78" s="105"/>
      <c r="I78" s="69"/>
      <c r="J78" s="69"/>
    </row>
    <row r="79" spans="2:13" ht="14.4" thickBot="1" x14ac:dyDescent="0.3">
      <c r="B79" s="152"/>
      <c r="C79" s="103"/>
      <c r="D79" s="103"/>
      <c r="E79" s="422"/>
      <c r="F79" s="143"/>
      <c r="G79" s="423"/>
      <c r="H79" s="105"/>
      <c r="I79" s="69"/>
      <c r="J79" s="69"/>
    </row>
    <row r="80" spans="2:13" ht="16.2" thickBot="1" x14ac:dyDescent="0.35">
      <c r="B80" s="152"/>
      <c r="C80" s="779" t="s">
        <v>285</v>
      </c>
      <c r="D80" s="780"/>
      <c r="E80" s="780"/>
      <c r="F80" s="780"/>
      <c r="G80" s="781"/>
      <c r="H80" s="105"/>
      <c r="I80" s="69"/>
      <c r="J80" s="69"/>
    </row>
    <row r="81" spans="1:13" ht="14.4" thickBot="1" x14ac:dyDescent="0.3">
      <c r="B81" s="152"/>
      <c r="C81" s="142"/>
      <c r="D81" s="404" t="s">
        <v>114</v>
      </c>
      <c r="E81" s="143" t="s">
        <v>115</v>
      </c>
      <c r="F81" s="144" t="s">
        <v>116</v>
      </c>
      <c r="G81" s="145" t="s">
        <v>117</v>
      </c>
      <c r="H81" s="105"/>
      <c r="I81" s="69"/>
      <c r="J81" s="69"/>
    </row>
    <row r="82" spans="1:13" ht="14.4" thickBot="1" x14ac:dyDescent="0.3">
      <c r="B82" s="152"/>
      <c r="C82" s="156" t="s">
        <v>118</v>
      </c>
      <c r="D82" s="399">
        <f>'Authorized Units &amp; Budget'!$B$73/4</f>
        <v>0</v>
      </c>
      <c r="E82" s="401"/>
      <c r="F82" s="394">
        <f>'Authorized Units &amp; Budget'!$B$75/4</f>
        <v>0</v>
      </c>
      <c r="G82" s="140"/>
      <c r="H82" s="105"/>
      <c r="I82" s="69"/>
      <c r="J82" s="69"/>
    </row>
    <row r="83" spans="1:13" ht="14.4" thickBot="1" x14ac:dyDescent="0.3">
      <c r="B83" s="152"/>
      <c r="C83" s="156" t="s">
        <v>119</v>
      </c>
      <c r="D83" s="399">
        <f>'Authorized Units &amp; Budget'!$B$73/4</f>
        <v>0</v>
      </c>
      <c r="E83" s="401"/>
      <c r="F83" s="394">
        <f>'Authorized Units &amp; Budget'!$B$75/4</f>
        <v>0</v>
      </c>
      <c r="G83" s="140"/>
      <c r="H83" s="105"/>
      <c r="I83" s="69"/>
      <c r="J83" s="69"/>
    </row>
    <row r="84" spans="1:13" ht="14.4" thickBot="1" x14ac:dyDescent="0.3">
      <c r="B84" s="152"/>
      <c r="C84" s="156" t="s">
        <v>120</v>
      </c>
      <c r="D84" s="399">
        <f>'Authorized Units &amp; Budget'!$B$73/4</f>
        <v>0</v>
      </c>
      <c r="E84" s="401"/>
      <c r="F84" s="394">
        <f>'Authorized Units &amp; Budget'!$B$75/4</f>
        <v>0</v>
      </c>
      <c r="G84" s="140"/>
      <c r="H84" s="105"/>
      <c r="I84" s="69"/>
      <c r="J84" s="69"/>
    </row>
    <row r="85" spans="1:13" ht="14.4" thickBot="1" x14ac:dyDescent="0.3">
      <c r="B85" s="152"/>
      <c r="C85" s="156" t="s">
        <v>121</v>
      </c>
      <c r="D85" s="399">
        <f>'Authorized Units &amp; Budget'!$B$73/4</f>
        <v>0</v>
      </c>
      <c r="E85" s="401"/>
      <c r="F85" s="394">
        <f>'Authorized Units &amp; Budget'!$B$75/4</f>
        <v>0</v>
      </c>
      <c r="G85" s="396"/>
      <c r="H85" s="105"/>
      <c r="I85" s="69"/>
      <c r="J85" s="69"/>
    </row>
    <row r="86" spans="1:13" ht="14.4" thickBot="1" x14ac:dyDescent="0.3">
      <c r="B86" s="152"/>
      <c r="C86" s="147" t="s">
        <v>289</v>
      </c>
      <c r="D86" s="400">
        <f>SUM(D82:D85)</f>
        <v>0</v>
      </c>
      <c r="E86" s="402">
        <f>SUM(E82:E85)</f>
        <v>0</v>
      </c>
      <c r="F86" s="395">
        <f>SUM(F82:F85)</f>
        <v>0</v>
      </c>
      <c r="G86" s="397">
        <f>SUM(G82:G85)</f>
        <v>0</v>
      </c>
      <c r="H86" s="105"/>
      <c r="I86" s="69"/>
      <c r="J86" s="69"/>
    </row>
    <row r="87" spans="1:13" ht="14.4" thickBot="1" x14ac:dyDescent="0.3">
      <c r="B87" s="152"/>
      <c r="C87" s="790" t="s">
        <v>123</v>
      </c>
      <c r="D87" s="791"/>
      <c r="E87" s="403">
        <f>D86-E86</f>
        <v>0</v>
      </c>
      <c r="F87" s="405"/>
      <c r="G87" s="398">
        <f>F86-G86</f>
        <v>0</v>
      </c>
      <c r="H87" s="105"/>
      <c r="I87" s="69"/>
      <c r="J87" s="69"/>
    </row>
    <row r="88" spans="1:13" ht="13.8" thickBot="1" x14ac:dyDescent="0.3">
      <c r="B88" s="152"/>
      <c r="C88" s="71"/>
      <c r="D88" s="71"/>
      <c r="E88" s="71"/>
      <c r="F88" s="71"/>
      <c r="G88" s="71"/>
      <c r="H88" s="105"/>
      <c r="I88" s="69"/>
      <c r="J88" s="69"/>
      <c r="K88" s="69"/>
      <c r="L88" s="69"/>
      <c r="M88" s="69"/>
    </row>
    <row r="89" spans="1:13" ht="18" customHeight="1" thickBot="1" x14ac:dyDescent="0.3">
      <c r="A89" s="86"/>
      <c r="B89" s="92"/>
      <c r="C89" s="755" t="s">
        <v>124</v>
      </c>
      <c r="D89" s="756"/>
      <c r="E89" s="756"/>
      <c r="F89" s="756"/>
      <c r="G89" s="756"/>
      <c r="H89" s="412"/>
      <c r="K89" s="69"/>
      <c r="L89" s="69"/>
      <c r="M89" s="69"/>
    </row>
    <row r="90" spans="1:13" ht="15.75" customHeight="1" thickBot="1" x14ac:dyDescent="0.3">
      <c r="A90" s="86"/>
      <c r="B90" s="92"/>
      <c r="C90" s="406"/>
      <c r="D90" s="772" t="s">
        <v>274</v>
      </c>
      <c r="E90" s="773"/>
      <c r="F90" s="774" t="s">
        <v>275</v>
      </c>
      <c r="G90" s="792"/>
      <c r="H90" s="411"/>
      <c r="K90" s="69"/>
      <c r="L90" s="69"/>
      <c r="M90" s="69"/>
    </row>
    <row r="91" spans="1:13" ht="15.75" customHeight="1" thickBot="1" x14ac:dyDescent="0.3">
      <c r="A91" s="86"/>
      <c r="B91" s="92"/>
      <c r="C91" s="408" t="s">
        <v>276</v>
      </c>
      <c r="D91" s="762">
        <f>ESSPurchases/4</f>
        <v>0</v>
      </c>
      <c r="E91" s="763"/>
      <c r="F91" s="764"/>
      <c r="G91" s="793"/>
      <c r="H91" s="409"/>
      <c r="J91" s="410"/>
      <c r="K91" s="69"/>
      <c r="L91" s="69"/>
      <c r="M91" s="69"/>
    </row>
    <row r="92" spans="1:13" ht="15.75" customHeight="1" thickBot="1" x14ac:dyDescent="0.3">
      <c r="A92" s="86"/>
      <c r="B92" s="92"/>
      <c r="C92" s="408" t="s">
        <v>277</v>
      </c>
      <c r="D92" s="762">
        <f>ESSPurchases/4</f>
        <v>0</v>
      </c>
      <c r="E92" s="763"/>
      <c r="F92" s="764"/>
      <c r="G92" s="793"/>
      <c r="H92" s="409"/>
      <c r="J92" s="410"/>
      <c r="K92" s="69"/>
      <c r="L92" s="69"/>
      <c r="M92" s="69"/>
    </row>
    <row r="93" spans="1:13" ht="15.75" customHeight="1" thickBot="1" x14ac:dyDescent="0.3">
      <c r="A93" s="86"/>
      <c r="B93" s="92"/>
      <c r="C93" s="408" t="s">
        <v>278</v>
      </c>
      <c r="D93" s="762">
        <f>ESSPurchases/4</f>
        <v>0</v>
      </c>
      <c r="E93" s="763"/>
      <c r="F93" s="764"/>
      <c r="G93" s="793"/>
      <c r="H93" s="409"/>
      <c r="J93" s="410"/>
      <c r="K93" s="69"/>
      <c r="L93" s="69"/>
      <c r="M93" s="69"/>
    </row>
    <row r="94" spans="1:13" ht="15.75" customHeight="1" thickBot="1" x14ac:dyDescent="0.3">
      <c r="A94" s="86"/>
      <c r="B94" s="92"/>
      <c r="C94" s="408" t="s">
        <v>279</v>
      </c>
      <c r="D94" s="762">
        <f>ESSPurchases/4</f>
        <v>0</v>
      </c>
      <c r="E94" s="763"/>
      <c r="F94" s="766"/>
      <c r="G94" s="794"/>
      <c r="H94" s="409"/>
      <c r="J94" s="410"/>
      <c r="K94" s="69"/>
      <c r="L94" s="69"/>
      <c r="M94" s="69"/>
    </row>
    <row r="95" spans="1:13" ht="14.4" thickBot="1" x14ac:dyDescent="0.3">
      <c r="A95" s="86"/>
      <c r="B95" s="92"/>
      <c r="C95" s="407" t="s">
        <v>280</v>
      </c>
      <c r="D95" s="768">
        <f>SUM(D91:E94)</f>
        <v>0</v>
      </c>
      <c r="E95" s="769"/>
      <c r="F95" s="770">
        <f>SUM(F91:G94)</f>
        <v>0</v>
      </c>
      <c r="G95" s="771"/>
      <c r="H95" s="413"/>
      <c r="K95" s="69"/>
      <c r="L95" s="69"/>
      <c r="M95" s="69"/>
    </row>
    <row r="96" spans="1:13" ht="14.4" thickBot="1" x14ac:dyDescent="0.3">
      <c r="A96" s="86"/>
      <c r="B96" s="92"/>
      <c r="C96" s="138"/>
      <c r="D96" s="138"/>
      <c r="E96" s="138"/>
      <c r="F96" s="139"/>
      <c r="G96" s="139"/>
      <c r="H96" s="105"/>
      <c r="K96" s="69"/>
      <c r="L96" s="69"/>
      <c r="M96" s="69"/>
    </row>
    <row r="97" spans="1:13" ht="16.2" thickBot="1" x14ac:dyDescent="0.3">
      <c r="A97" s="86"/>
      <c r="B97" s="92"/>
      <c r="C97" s="755" t="s">
        <v>125</v>
      </c>
      <c r="D97" s="756"/>
      <c r="E97" s="756"/>
      <c r="F97" s="756"/>
      <c r="G97" s="757"/>
      <c r="H97" s="105"/>
      <c r="K97" s="69"/>
      <c r="L97" s="69"/>
      <c r="M97" s="69"/>
    </row>
    <row r="98" spans="1:13" ht="14.4" thickBot="1" x14ac:dyDescent="0.3">
      <c r="A98" s="86"/>
      <c r="B98" s="92"/>
      <c r="C98" s="406"/>
      <c r="D98" s="772" t="s">
        <v>274</v>
      </c>
      <c r="E98" s="773"/>
      <c r="F98" s="774" t="s">
        <v>275</v>
      </c>
      <c r="G98" s="775"/>
      <c r="H98" s="105"/>
      <c r="K98" s="69"/>
      <c r="L98" s="69"/>
      <c r="M98" s="69"/>
    </row>
    <row r="99" spans="1:13" ht="14.4" thickBot="1" x14ac:dyDescent="0.3">
      <c r="A99" s="86"/>
      <c r="B99" s="92"/>
      <c r="C99" s="408" t="s">
        <v>276</v>
      </c>
      <c r="D99" s="762">
        <f>TotalSCSCosts/4</f>
        <v>0</v>
      </c>
      <c r="E99" s="763"/>
      <c r="F99" s="764"/>
      <c r="G99" s="765"/>
      <c r="H99" s="105"/>
      <c r="K99" s="69"/>
      <c r="L99" s="69"/>
      <c r="M99" s="69"/>
    </row>
    <row r="100" spans="1:13" ht="14.4" thickBot="1" x14ac:dyDescent="0.3">
      <c r="A100" s="86"/>
      <c r="B100" s="92"/>
      <c r="C100" s="408" t="s">
        <v>277</v>
      </c>
      <c r="D100" s="762">
        <f>TotalSCSCosts/4</f>
        <v>0</v>
      </c>
      <c r="E100" s="763"/>
      <c r="F100" s="764"/>
      <c r="G100" s="765"/>
      <c r="H100" s="105"/>
      <c r="K100" s="69"/>
      <c r="L100" s="69"/>
      <c r="M100" s="69"/>
    </row>
    <row r="101" spans="1:13" ht="14.4" thickBot="1" x14ac:dyDescent="0.3">
      <c r="A101" s="86"/>
      <c r="B101" s="92"/>
      <c r="C101" s="408" t="s">
        <v>278</v>
      </c>
      <c r="D101" s="762">
        <f>TotalSCSCosts/4</f>
        <v>0</v>
      </c>
      <c r="E101" s="763"/>
      <c r="F101" s="764"/>
      <c r="G101" s="765"/>
      <c r="H101" s="105"/>
      <c r="K101" s="69"/>
      <c r="L101" s="69"/>
      <c r="M101" s="69"/>
    </row>
    <row r="102" spans="1:13" ht="14.4" thickBot="1" x14ac:dyDescent="0.3">
      <c r="A102" s="86"/>
      <c r="B102" s="92"/>
      <c r="C102" s="414" t="s">
        <v>279</v>
      </c>
      <c r="D102" s="762">
        <f>TotalSCSCosts/4</f>
        <v>0</v>
      </c>
      <c r="E102" s="763"/>
      <c r="F102" s="766"/>
      <c r="G102" s="767"/>
      <c r="H102" s="105"/>
      <c r="K102" s="69"/>
      <c r="L102" s="69"/>
      <c r="M102" s="69"/>
    </row>
    <row r="103" spans="1:13" ht="14.4" thickBot="1" x14ac:dyDescent="0.3">
      <c r="A103" s="86"/>
      <c r="B103" s="92"/>
      <c r="C103" s="407" t="s">
        <v>280</v>
      </c>
      <c r="D103" s="768">
        <f>SUM(D99:E102)</f>
        <v>0</v>
      </c>
      <c r="E103" s="769"/>
      <c r="F103" s="770">
        <f>SUM(F99:G102)</f>
        <v>0</v>
      </c>
      <c r="G103" s="771"/>
      <c r="H103" s="105"/>
      <c r="K103" s="69"/>
      <c r="L103" s="69"/>
      <c r="M103" s="69"/>
    </row>
    <row r="104" spans="1:13" ht="14.4" thickBot="1" x14ac:dyDescent="0.3">
      <c r="A104" s="86"/>
      <c r="B104" s="92"/>
      <c r="C104" s="138"/>
      <c r="D104" s="138"/>
      <c r="E104" s="138"/>
      <c r="F104" s="139"/>
      <c r="G104" s="139"/>
      <c r="H104" s="105"/>
    </row>
    <row r="105" spans="1:13" ht="16.2" thickBot="1" x14ac:dyDescent="0.3">
      <c r="A105" s="86"/>
      <c r="B105" s="92"/>
      <c r="C105" s="755" t="s">
        <v>126</v>
      </c>
      <c r="D105" s="756"/>
      <c r="E105" s="756"/>
      <c r="F105" s="756"/>
      <c r="G105" s="757"/>
      <c r="H105" s="105"/>
    </row>
    <row r="106" spans="1:13" ht="14.4" thickBot="1" x14ac:dyDescent="0.3">
      <c r="A106" s="86"/>
      <c r="B106" s="92"/>
      <c r="C106" s="406"/>
      <c r="D106" s="772" t="s">
        <v>274</v>
      </c>
      <c r="E106" s="773"/>
      <c r="F106" s="774" t="s">
        <v>275</v>
      </c>
      <c r="G106" s="775"/>
      <c r="H106" s="105"/>
    </row>
    <row r="107" spans="1:13" ht="14.4" thickBot="1" x14ac:dyDescent="0.3">
      <c r="A107" s="86"/>
      <c r="B107" s="92"/>
      <c r="C107" s="408" t="s">
        <v>276</v>
      </c>
      <c r="D107" s="762">
        <f>NonTaxableCosts/4</f>
        <v>0</v>
      </c>
      <c r="E107" s="763"/>
      <c r="F107" s="764"/>
      <c r="G107" s="765"/>
      <c r="H107" s="105"/>
    </row>
    <row r="108" spans="1:13" ht="14.4" thickBot="1" x14ac:dyDescent="0.3">
      <c r="A108" s="86"/>
      <c r="B108" s="92"/>
      <c r="C108" s="408" t="s">
        <v>277</v>
      </c>
      <c r="D108" s="762">
        <f>NonTaxableCosts/4</f>
        <v>0</v>
      </c>
      <c r="E108" s="763"/>
      <c r="F108" s="764"/>
      <c r="G108" s="765"/>
      <c r="H108" s="105"/>
    </row>
    <row r="109" spans="1:13" ht="14.4" thickBot="1" x14ac:dyDescent="0.3">
      <c r="A109" s="86"/>
      <c r="B109" s="92"/>
      <c r="C109" s="408" t="s">
        <v>278</v>
      </c>
      <c r="D109" s="762">
        <f>NonTaxableCosts/4</f>
        <v>0</v>
      </c>
      <c r="E109" s="763"/>
      <c r="F109" s="764"/>
      <c r="G109" s="765"/>
      <c r="H109" s="105"/>
    </row>
    <row r="110" spans="1:13" ht="14.4" thickBot="1" x14ac:dyDescent="0.3">
      <c r="A110" s="86"/>
      <c r="B110" s="92"/>
      <c r="C110" s="414" t="s">
        <v>279</v>
      </c>
      <c r="D110" s="762">
        <f>NonTaxableCosts/4</f>
        <v>0</v>
      </c>
      <c r="E110" s="763"/>
      <c r="F110" s="766"/>
      <c r="G110" s="767"/>
      <c r="H110" s="105"/>
    </row>
    <row r="111" spans="1:13" ht="14.4" thickBot="1" x14ac:dyDescent="0.3">
      <c r="A111" s="86"/>
      <c r="B111" s="92"/>
      <c r="C111" s="407" t="s">
        <v>280</v>
      </c>
      <c r="D111" s="768">
        <f>SUM(D107:E110)</f>
        <v>0</v>
      </c>
      <c r="E111" s="769"/>
      <c r="F111" s="770">
        <f>SUM(F107:G110)</f>
        <v>0</v>
      </c>
      <c r="G111" s="771"/>
      <c r="H111" s="105"/>
    </row>
    <row r="112" spans="1:13" ht="14.4" thickBot="1" x14ac:dyDescent="0.3">
      <c r="A112" s="86"/>
      <c r="B112" s="92"/>
      <c r="C112" s="103"/>
      <c r="D112" s="758"/>
      <c r="E112" s="758"/>
      <c r="F112" s="99"/>
      <c r="G112" s="71"/>
      <c r="H112" s="105"/>
    </row>
    <row r="113" spans="1:13" ht="21.6" thickBot="1" x14ac:dyDescent="0.45">
      <c r="A113" s="86"/>
      <c r="B113" s="92"/>
      <c r="C113" s="759" t="s">
        <v>127</v>
      </c>
      <c r="D113" s="760"/>
      <c r="E113" s="760"/>
      <c r="F113" s="760"/>
      <c r="G113" s="761"/>
      <c r="H113" s="105"/>
    </row>
    <row r="114" spans="1:13" ht="13.8" x14ac:dyDescent="0.25">
      <c r="A114" s="86"/>
      <c r="B114" s="92"/>
      <c r="C114" s="136"/>
      <c r="D114" s="776" t="s">
        <v>106</v>
      </c>
      <c r="E114" s="776"/>
      <c r="F114" s="777" t="s">
        <v>107</v>
      </c>
      <c r="G114" s="778"/>
      <c r="H114" s="108"/>
      <c r="L114" s="69"/>
      <c r="M114" s="69"/>
    </row>
    <row r="115" spans="1:13" ht="13.8" x14ac:dyDescent="0.25">
      <c r="A115" s="86"/>
      <c r="B115" s="92"/>
      <c r="C115" s="121" t="s">
        <v>108</v>
      </c>
      <c r="D115" s="748">
        <f>SUM(D107,D99,D91,F73,F64,F55,F46,F37,F17,F82,F27)</f>
        <v>0</v>
      </c>
      <c r="E115" s="748"/>
      <c r="F115" s="748">
        <f>SUM(F107,F99,F91,G73,G64,G55,G46,G37,G17,G82,G27)</f>
        <v>0</v>
      </c>
      <c r="G115" s="749"/>
      <c r="H115" s="108"/>
      <c r="L115" s="69"/>
      <c r="M115" s="69"/>
    </row>
    <row r="116" spans="1:13" ht="13.8" x14ac:dyDescent="0.25">
      <c r="A116" s="86"/>
      <c r="B116" s="92"/>
      <c r="C116" s="121" t="s">
        <v>109</v>
      </c>
      <c r="D116" s="748">
        <f t="shared" ref="D116:D118" si="0">SUM(D108,D100,D92,F74,F65,F56,F47,F38,F18,F83,F28)</f>
        <v>0</v>
      </c>
      <c r="E116" s="748"/>
      <c r="F116" s="748">
        <f t="shared" ref="F116:F118" si="1">SUM(F108,F100,F92,G74,G65,G56,G47,G38,G18,G83,G28)</f>
        <v>0</v>
      </c>
      <c r="G116" s="749"/>
      <c r="H116" s="108"/>
      <c r="L116" s="69"/>
      <c r="M116" s="69"/>
    </row>
    <row r="117" spans="1:13" ht="13.8" x14ac:dyDescent="0.25">
      <c r="A117" s="86"/>
      <c r="B117" s="92"/>
      <c r="C117" s="121" t="s">
        <v>110</v>
      </c>
      <c r="D117" s="748">
        <f t="shared" si="0"/>
        <v>0</v>
      </c>
      <c r="E117" s="748"/>
      <c r="F117" s="748">
        <f t="shared" si="1"/>
        <v>0</v>
      </c>
      <c r="G117" s="749"/>
      <c r="H117" s="108"/>
      <c r="L117" s="69"/>
      <c r="M117" s="69"/>
    </row>
    <row r="118" spans="1:13" ht="14.4" thickBot="1" x14ac:dyDescent="0.3">
      <c r="A118" s="86"/>
      <c r="B118" s="92"/>
      <c r="C118" s="126" t="s">
        <v>111</v>
      </c>
      <c r="D118" s="748">
        <f t="shared" si="0"/>
        <v>0</v>
      </c>
      <c r="E118" s="748"/>
      <c r="F118" s="748">
        <f t="shared" si="1"/>
        <v>0</v>
      </c>
      <c r="G118" s="749"/>
      <c r="H118" s="108"/>
      <c r="L118" s="69"/>
      <c r="M118" s="69"/>
    </row>
    <row r="119" spans="1:13" ht="4.5" customHeight="1" thickBot="1" x14ac:dyDescent="0.3">
      <c r="A119" s="86"/>
      <c r="B119" s="92"/>
      <c r="C119" s="750"/>
      <c r="D119" s="751"/>
      <c r="E119" s="751"/>
      <c r="F119" s="751"/>
      <c r="G119" s="752"/>
      <c r="H119" s="105"/>
    </row>
    <row r="120" spans="1:13" ht="14.4" thickBot="1" x14ac:dyDescent="0.3">
      <c r="A120" s="86"/>
      <c r="B120" s="92"/>
      <c r="C120" s="137" t="s">
        <v>112</v>
      </c>
      <c r="D120" s="753">
        <f>SUM(D115:D118)</f>
        <v>0</v>
      </c>
      <c r="E120" s="753"/>
      <c r="F120" s="753">
        <f>SUM(F115:F118)</f>
        <v>0</v>
      </c>
      <c r="G120" s="754"/>
      <c r="H120" s="105"/>
    </row>
    <row r="121" spans="1:13" ht="4.5" customHeight="1" thickBot="1" x14ac:dyDescent="0.3">
      <c r="A121" s="86"/>
      <c r="B121" s="92"/>
      <c r="C121" s="745"/>
      <c r="D121" s="746"/>
      <c r="E121" s="746"/>
      <c r="F121" s="746"/>
      <c r="G121" s="747"/>
      <c r="H121" s="105"/>
    </row>
    <row r="122" spans="1:13" s="112" customFormat="1" ht="15.6" thickBot="1" x14ac:dyDescent="0.3">
      <c r="A122" s="153"/>
      <c r="B122" s="109"/>
      <c r="C122" s="719" t="s">
        <v>128</v>
      </c>
      <c r="D122" s="720"/>
      <c r="E122" s="721"/>
      <c r="F122" s="722">
        <f>Total_Budget-F120</f>
        <v>0</v>
      </c>
      <c r="G122" s="723"/>
      <c r="H122" s="110"/>
      <c r="I122" s="111"/>
      <c r="J122" s="111"/>
      <c r="K122" s="111"/>
      <c r="L122" s="111"/>
      <c r="M122" s="111"/>
    </row>
    <row r="123" spans="1:13" ht="14.4" thickBot="1" x14ac:dyDescent="0.3">
      <c r="A123" s="86"/>
      <c r="B123" s="92"/>
      <c r="C123" s="103"/>
      <c r="D123" s="99"/>
      <c r="E123" s="99"/>
      <c r="F123" s="99"/>
      <c r="G123" s="71"/>
      <c r="H123" s="105"/>
    </row>
    <row r="124" spans="1:13" s="116" customFormat="1" ht="36" customHeight="1" x14ac:dyDescent="0.3">
      <c r="A124" s="154"/>
      <c r="B124" s="113"/>
      <c r="C124" s="724" t="s">
        <v>129</v>
      </c>
      <c r="D124" s="725"/>
      <c r="E124" s="725"/>
      <c r="F124" s="726">
        <f>F122</f>
        <v>0</v>
      </c>
      <c r="G124" s="727"/>
      <c r="H124" s="114"/>
      <c r="I124" s="115"/>
      <c r="J124" s="115"/>
      <c r="K124" s="115"/>
      <c r="L124" s="115"/>
      <c r="M124" s="115"/>
    </row>
    <row r="125" spans="1:13" s="116" customFormat="1" ht="36" customHeight="1" thickBot="1" x14ac:dyDescent="0.35">
      <c r="A125" s="154"/>
      <c r="B125" s="113"/>
      <c r="C125" s="728" t="s">
        <v>130</v>
      </c>
      <c r="D125" s="729"/>
      <c r="E125" s="729"/>
      <c r="F125" s="730" t="e">
        <f>F120/Total_Budget</f>
        <v>#DIV/0!</v>
      </c>
      <c r="G125" s="731"/>
      <c r="H125" s="114"/>
      <c r="I125" s="115"/>
      <c r="J125" s="115"/>
      <c r="K125" s="115"/>
      <c r="L125" s="115"/>
      <c r="M125" s="115"/>
    </row>
    <row r="126" spans="1:13" ht="31.5" customHeight="1" thickBot="1" x14ac:dyDescent="0.3">
      <c r="A126" s="86"/>
      <c r="B126" s="93"/>
      <c r="C126" s="734" t="s">
        <v>131</v>
      </c>
      <c r="D126" s="734"/>
      <c r="E126" s="734"/>
      <c r="F126" s="734"/>
      <c r="G126" s="734"/>
      <c r="H126" s="107"/>
    </row>
    <row r="127" spans="1:13" ht="13.8" x14ac:dyDescent="0.25">
      <c r="A127" s="155"/>
      <c r="B127" s="75"/>
      <c r="C127" s="75"/>
      <c r="D127" s="75"/>
      <c r="E127" s="75"/>
      <c r="F127" s="75"/>
      <c r="G127" s="81"/>
    </row>
    <row r="128" spans="1:13" ht="12.75" customHeight="1" x14ac:dyDescent="0.25">
      <c r="A128" s="86"/>
      <c r="B128" s="70"/>
      <c r="C128" s="735" t="s">
        <v>132</v>
      </c>
      <c r="D128" s="735"/>
      <c r="E128" s="735"/>
      <c r="F128" s="735"/>
      <c r="G128" s="735"/>
    </row>
    <row r="129" spans="1:7" x14ac:dyDescent="0.25">
      <c r="A129" s="86"/>
      <c r="B129" s="70"/>
      <c r="C129" s="735"/>
      <c r="D129" s="735"/>
      <c r="E129" s="735"/>
      <c r="F129" s="735"/>
      <c r="G129" s="735"/>
    </row>
    <row r="130" spans="1:7" x14ac:dyDescent="0.25">
      <c r="A130" s="86"/>
      <c r="B130" s="70"/>
      <c r="C130" s="70"/>
      <c r="D130" s="70"/>
      <c r="E130" s="70"/>
      <c r="F130" s="70"/>
      <c r="G130" s="70"/>
    </row>
    <row r="131" spans="1:7" ht="13.8" thickBot="1" x14ac:dyDescent="0.3">
      <c r="A131" s="86"/>
      <c r="B131" s="70"/>
      <c r="C131" s="70"/>
      <c r="D131" s="70"/>
      <c r="E131" s="70"/>
      <c r="F131" s="70"/>
      <c r="G131" s="70"/>
    </row>
    <row r="132" spans="1:7" x14ac:dyDescent="0.25">
      <c r="A132" s="86"/>
      <c r="B132" s="70"/>
      <c r="C132" s="736"/>
      <c r="D132" s="737"/>
      <c r="E132" s="70"/>
      <c r="F132" s="740"/>
      <c r="G132" s="741"/>
    </row>
    <row r="133" spans="1:7" ht="13.8" thickBot="1" x14ac:dyDescent="0.3">
      <c r="A133" s="86"/>
      <c r="B133" s="70"/>
      <c r="C133" s="738"/>
      <c r="D133" s="739"/>
      <c r="E133" s="70"/>
      <c r="F133" s="742"/>
      <c r="G133" s="743"/>
    </row>
    <row r="134" spans="1:7" x14ac:dyDescent="0.25">
      <c r="A134" s="86"/>
      <c r="B134" s="70"/>
      <c r="C134" s="733" t="s">
        <v>133</v>
      </c>
      <c r="D134" s="733"/>
      <c r="E134" s="70"/>
      <c r="F134" s="744" t="s">
        <v>134</v>
      </c>
      <c r="G134" s="744"/>
    </row>
    <row r="135" spans="1:7" x14ac:dyDescent="0.25">
      <c r="A135" s="86"/>
      <c r="B135" s="70"/>
      <c r="C135" s="70"/>
      <c r="D135" s="70"/>
      <c r="E135" s="70"/>
      <c r="F135" s="735"/>
      <c r="G135" s="735"/>
    </row>
    <row r="136" spans="1:7" x14ac:dyDescent="0.25">
      <c r="A136" s="86"/>
      <c r="B136" s="70"/>
      <c r="C136" s="70"/>
      <c r="D136" s="70"/>
      <c r="E136" s="70"/>
      <c r="F136" s="70"/>
      <c r="G136" s="70"/>
    </row>
    <row r="137" spans="1:7" x14ac:dyDescent="0.25">
      <c r="A137" s="86"/>
      <c r="B137" s="70"/>
      <c r="C137" s="70"/>
      <c r="D137" s="70"/>
      <c r="E137" s="70"/>
      <c r="F137" s="70"/>
      <c r="G137" s="70"/>
    </row>
    <row r="138" spans="1:7" ht="13.8" thickBot="1" x14ac:dyDescent="0.3">
      <c r="A138" s="86"/>
      <c r="B138" s="70"/>
      <c r="C138" s="70"/>
      <c r="D138" s="70"/>
      <c r="E138" s="70"/>
      <c r="F138" s="732"/>
      <c r="G138" s="732"/>
    </row>
    <row r="139" spans="1:7" x14ac:dyDescent="0.25">
      <c r="A139" s="86"/>
      <c r="B139" s="70"/>
      <c r="C139" s="733" t="s">
        <v>135</v>
      </c>
      <c r="D139" s="733"/>
      <c r="E139" s="70"/>
      <c r="F139" s="70" t="s">
        <v>79</v>
      </c>
      <c r="G139" s="70"/>
    </row>
  </sheetData>
  <sheetProtection password="E7F0" sheet="1" objects="1" scenarios="1"/>
  <mergeCells count="87">
    <mergeCell ref="C25:G25"/>
    <mergeCell ref="C31:G31"/>
    <mergeCell ref="C78:D78"/>
    <mergeCell ref="D94:E94"/>
    <mergeCell ref="D93:E93"/>
    <mergeCell ref="D92:E92"/>
    <mergeCell ref="D91:E91"/>
    <mergeCell ref="D90:E90"/>
    <mergeCell ref="C80:G80"/>
    <mergeCell ref="C87:D87"/>
    <mergeCell ref="F90:G90"/>
    <mergeCell ref="F91:G91"/>
    <mergeCell ref="F92:G92"/>
    <mergeCell ref="F93:G93"/>
    <mergeCell ref="F94:G94"/>
    <mergeCell ref="D95:E95"/>
    <mergeCell ref="C89:G89"/>
    <mergeCell ref="F95:G95"/>
    <mergeCell ref="C35:G35"/>
    <mergeCell ref="B2:G2"/>
    <mergeCell ref="B3:G3"/>
    <mergeCell ref="B12:G12"/>
    <mergeCell ref="C15:G15"/>
    <mergeCell ref="C21:G21"/>
    <mergeCell ref="C44:G44"/>
    <mergeCell ref="C51:D51"/>
    <mergeCell ref="C53:G53"/>
    <mergeCell ref="C60:D60"/>
    <mergeCell ref="C62:G62"/>
    <mergeCell ref="C69:D69"/>
    <mergeCell ref="C71:G71"/>
    <mergeCell ref="D98:E98"/>
    <mergeCell ref="F98:G98"/>
    <mergeCell ref="D99:E99"/>
    <mergeCell ref="F99:G99"/>
    <mergeCell ref="D114:E114"/>
    <mergeCell ref="F114:G114"/>
    <mergeCell ref="D108:E108"/>
    <mergeCell ref="F108:G108"/>
    <mergeCell ref="D109:E109"/>
    <mergeCell ref="F109:G109"/>
    <mergeCell ref="D110:E110"/>
    <mergeCell ref="F110:G110"/>
    <mergeCell ref="D111:E111"/>
    <mergeCell ref="F111:G111"/>
    <mergeCell ref="C97:G97"/>
    <mergeCell ref="C105:G105"/>
    <mergeCell ref="D112:E112"/>
    <mergeCell ref="C113:G113"/>
    <mergeCell ref="D100:E100"/>
    <mergeCell ref="F100:G100"/>
    <mergeCell ref="D101:E101"/>
    <mergeCell ref="F101:G101"/>
    <mergeCell ref="D102:E102"/>
    <mergeCell ref="F102:G102"/>
    <mergeCell ref="D103:E103"/>
    <mergeCell ref="F103:G103"/>
    <mergeCell ref="D106:E106"/>
    <mergeCell ref="F106:G106"/>
    <mergeCell ref="D107:E107"/>
    <mergeCell ref="F107:G107"/>
    <mergeCell ref="C121:G121"/>
    <mergeCell ref="D115:E115"/>
    <mergeCell ref="F115:G115"/>
    <mergeCell ref="D116:E116"/>
    <mergeCell ref="F116:G116"/>
    <mergeCell ref="D117:E117"/>
    <mergeCell ref="F117:G117"/>
    <mergeCell ref="D118:E118"/>
    <mergeCell ref="F118:G118"/>
    <mergeCell ref="C119:G119"/>
    <mergeCell ref="D120:E120"/>
    <mergeCell ref="F120:G120"/>
    <mergeCell ref="F138:G138"/>
    <mergeCell ref="C139:D139"/>
    <mergeCell ref="C126:G126"/>
    <mergeCell ref="C128:G129"/>
    <mergeCell ref="C132:D133"/>
    <mergeCell ref="F132:G133"/>
    <mergeCell ref="C134:D134"/>
    <mergeCell ref="F134:G135"/>
    <mergeCell ref="C122:E122"/>
    <mergeCell ref="F122:G122"/>
    <mergeCell ref="C124:E124"/>
    <mergeCell ref="F124:G124"/>
    <mergeCell ref="C125:E125"/>
    <mergeCell ref="F125:G125"/>
  </mergeCells>
  <dataValidations disablePrompts="1" count="3">
    <dataValidation type="list" allowBlank="1" showInputMessage="1" showErrorMessage="1" promptTitle="Quarter Number" prompt="Select the appropriate Quarter Number from the drop-down list.  Be sure to change the number for each quarterly report." sqref="D9" xr:uid="{00000000-0002-0000-0700-000000000000}">
      <formula1>$I$8:$I$11</formula1>
    </dataValidation>
    <dataValidation allowBlank="1" showInputMessage="1" showErrorMessage="1" promptTitle="Quarterly Report- To Date" prompt="Enter the end date for the period of this quarterly report.  Be sure to change the date for each quarterly report." sqref="F8" xr:uid="{00000000-0002-0000-0700-000001000000}"/>
    <dataValidation allowBlank="1" showInputMessage="1" showErrorMessage="1" promptTitle="Quarterly Report - From Date" prompt="Enter the begin date for the period of this quarterly report.  Be sure to change the date for each quarterly report." sqref="D8" xr:uid="{00000000-0002-0000-0700-000002000000}"/>
  </dataValidations>
  <printOptions horizontalCentered="1"/>
  <pageMargins left="0.17" right="0.17" top="0.46" bottom="0.37" header="0.17" footer="0.17"/>
  <pageSetup scale="68" fitToHeight="3" orientation="portrait" r:id="rId1"/>
  <headerFooter alignWithMargins="0">
    <oddHeader>&amp;LTexas Health and Human Services Commission&amp;RDBMD Budget Workbook
January 22, 2020</oddHeader>
    <oddFooter>&amp;R&amp;8
&amp;D &amp;T</oddFooter>
  </headerFooter>
  <rowBreaks count="2" manualBreakCount="2">
    <brk id="87" min="1" max="7" man="1"/>
    <brk id="103" min="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40"/>
  <sheetViews>
    <sheetView topLeftCell="A4" zoomScaleNormal="100" workbookViewId="0">
      <selection activeCell="F1" sqref="F1"/>
    </sheetView>
  </sheetViews>
  <sheetFormatPr defaultRowHeight="14.4" x14ac:dyDescent="0.3"/>
  <cols>
    <col min="1" max="1" width="3.77734375" customWidth="1"/>
    <col min="2" max="2" width="4.77734375" customWidth="1"/>
    <col min="3" max="3" width="34.77734375" customWidth="1"/>
    <col min="4" max="4" width="6" customWidth="1"/>
    <col min="5" max="5" width="4.77734375" customWidth="1"/>
    <col min="6" max="6" width="34.77734375" customWidth="1"/>
  </cols>
  <sheetData>
    <row r="1" spans="1:6" x14ac:dyDescent="0.3">
      <c r="A1" s="17"/>
      <c r="B1" s="18"/>
      <c r="C1" s="18"/>
      <c r="D1" s="18"/>
      <c r="E1" s="17"/>
      <c r="F1" s="17"/>
    </row>
    <row r="2" spans="1:6" ht="39.75" customHeight="1" x14ac:dyDescent="0.3">
      <c r="A2" s="16"/>
      <c r="B2" s="795" t="s">
        <v>266</v>
      </c>
      <c r="C2" s="795"/>
      <c r="D2" s="795"/>
      <c r="E2" s="795"/>
      <c r="F2" s="795"/>
    </row>
    <row r="3" spans="1:6" ht="15.6" x14ac:dyDescent="0.3">
      <c r="A3" s="16"/>
      <c r="B3" s="796" t="s">
        <v>22</v>
      </c>
      <c r="C3" s="796"/>
      <c r="D3" s="796"/>
      <c r="E3" s="796"/>
      <c r="F3" s="796"/>
    </row>
    <row r="4" spans="1:6" ht="15.6" x14ac:dyDescent="0.3">
      <c r="A4" s="16"/>
      <c r="B4" s="18"/>
      <c r="C4" s="22"/>
      <c r="D4" s="22"/>
      <c r="E4" s="16"/>
      <c r="F4" s="16"/>
    </row>
    <row r="5" spans="1:6" ht="15.6" x14ac:dyDescent="0.3">
      <c r="A5" s="16"/>
      <c r="B5" s="797" t="s">
        <v>23</v>
      </c>
      <c r="C5" s="797"/>
      <c r="D5" s="797"/>
      <c r="E5" s="797"/>
      <c r="F5" s="797"/>
    </row>
    <row r="6" spans="1:6" ht="15.6" x14ac:dyDescent="0.3">
      <c r="A6" s="16"/>
      <c r="B6" s="23"/>
      <c r="C6" s="23"/>
      <c r="D6" s="23"/>
      <c r="E6" s="23"/>
      <c r="F6" s="23"/>
    </row>
    <row r="7" spans="1:6" ht="15.6" x14ac:dyDescent="0.3">
      <c r="A7" s="16"/>
      <c r="B7" s="23"/>
      <c r="C7" s="23"/>
      <c r="D7" s="23"/>
      <c r="E7" s="23"/>
      <c r="F7" s="23"/>
    </row>
    <row r="8" spans="1:6" ht="15.6" x14ac:dyDescent="0.3">
      <c r="A8" s="16"/>
      <c r="B8" s="23"/>
      <c r="C8" s="23"/>
      <c r="D8" s="23"/>
      <c r="E8" s="23"/>
      <c r="F8" s="23"/>
    </row>
    <row r="9" spans="1:6" ht="15.6" x14ac:dyDescent="0.3">
      <c r="A9" s="16"/>
      <c r="B9" s="796" t="s">
        <v>24</v>
      </c>
      <c r="C9" s="796"/>
      <c r="D9" s="796"/>
      <c r="E9" s="796"/>
      <c r="F9" s="796"/>
    </row>
    <row r="10" spans="1:6" x14ac:dyDescent="0.3">
      <c r="A10" s="16"/>
      <c r="B10" s="18"/>
      <c r="C10" s="18"/>
      <c r="D10" s="18"/>
      <c r="E10" s="21"/>
      <c r="F10" s="16"/>
    </row>
    <row r="11" spans="1:6" x14ac:dyDescent="0.3">
      <c r="A11" s="24"/>
      <c r="B11" s="798" t="s">
        <v>25</v>
      </c>
      <c r="C11" s="798"/>
      <c r="D11" s="24"/>
      <c r="E11" s="798" t="s">
        <v>26</v>
      </c>
      <c r="F11" s="798"/>
    </row>
    <row r="12" spans="1:6" x14ac:dyDescent="0.3">
      <c r="A12" s="24"/>
      <c r="B12" s="803" t="s">
        <v>27</v>
      </c>
      <c r="C12" s="803"/>
      <c r="D12" s="19"/>
      <c r="E12" s="799" t="s">
        <v>28</v>
      </c>
      <c r="F12" s="799"/>
    </row>
    <row r="13" spans="1:6" x14ac:dyDescent="0.3">
      <c r="A13" s="24"/>
      <c r="B13" s="24"/>
      <c r="C13" s="24" t="s">
        <v>29</v>
      </c>
      <c r="D13" s="24"/>
      <c r="E13" s="24"/>
      <c r="F13" s="24" t="s">
        <v>30</v>
      </c>
    </row>
    <row r="14" spans="1:6" x14ac:dyDescent="0.3">
      <c r="A14" s="24"/>
      <c r="B14" s="24"/>
      <c r="C14" s="24" t="s">
        <v>31</v>
      </c>
      <c r="D14" s="24"/>
      <c r="E14" s="16"/>
      <c r="F14" s="16"/>
    </row>
    <row r="15" spans="1:6" x14ac:dyDescent="0.3">
      <c r="A15" s="24"/>
      <c r="B15" s="24"/>
      <c r="C15" s="24" t="s">
        <v>32</v>
      </c>
      <c r="D15" s="24"/>
      <c r="E15" s="16"/>
      <c r="F15" s="16"/>
    </row>
    <row r="16" spans="1:6" x14ac:dyDescent="0.3">
      <c r="A16" s="24"/>
      <c r="B16" s="24"/>
      <c r="C16" s="24" t="s">
        <v>33</v>
      </c>
      <c r="D16" s="24"/>
      <c r="E16" s="16"/>
      <c r="F16" s="16"/>
    </row>
    <row r="17" spans="1:6" x14ac:dyDescent="0.3">
      <c r="A17" s="24"/>
      <c r="B17" s="24"/>
      <c r="C17" s="24" t="s">
        <v>34</v>
      </c>
      <c r="D17" s="24"/>
      <c r="E17" s="16"/>
      <c r="F17" s="16"/>
    </row>
    <row r="18" spans="1:6" x14ac:dyDescent="0.3">
      <c r="A18" s="24"/>
      <c r="B18" s="24"/>
      <c r="C18" s="24" t="s">
        <v>35</v>
      </c>
      <c r="D18" s="24"/>
      <c r="E18" s="16"/>
      <c r="F18" s="16"/>
    </row>
    <row r="19" spans="1:6" x14ac:dyDescent="0.3">
      <c r="A19" s="24"/>
      <c r="B19" s="24"/>
      <c r="C19" s="24"/>
      <c r="D19" s="24"/>
      <c r="E19" s="16"/>
      <c r="F19" s="16"/>
    </row>
    <row r="20" spans="1:6" x14ac:dyDescent="0.3">
      <c r="A20" s="24"/>
      <c r="B20" s="24"/>
      <c r="C20" s="24"/>
      <c r="D20" s="19"/>
      <c r="E20" s="16"/>
      <c r="F20" s="16"/>
    </row>
    <row r="21" spans="1:6" ht="15.6" x14ac:dyDescent="0.3">
      <c r="A21" s="16"/>
      <c r="B21" s="796" t="s">
        <v>36</v>
      </c>
      <c r="C21" s="796"/>
      <c r="D21" s="796"/>
      <c r="E21" s="796"/>
      <c r="F21" s="796"/>
    </row>
    <row r="22" spans="1:6" x14ac:dyDescent="0.3">
      <c r="A22" s="24"/>
      <c r="B22" s="24"/>
      <c r="C22" s="24"/>
      <c r="D22" s="19"/>
      <c r="E22" s="16"/>
      <c r="F22" s="16"/>
    </row>
    <row r="23" spans="1:6" x14ac:dyDescent="0.3">
      <c r="A23" s="24"/>
      <c r="B23" s="801" t="s">
        <v>37</v>
      </c>
      <c r="C23" s="801"/>
      <c r="D23" s="24"/>
      <c r="E23" s="798" t="s">
        <v>26</v>
      </c>
      <c r="F23" s="798"/>
    </row>
    <row r="24" spans="1:6" ht="30.75" customHeight="1" x14ac:dyDescent="0.3">
      <c r="A24" s="24"/>
      <c r="B24" s="24"/>
      <c r="C24" s="24" t="s">
        <v>38</v>
      </c>
      <c r="D24" s="24"/>
      <c r="E24" s="802" t="s">
        <v>39</v>
      </c>
      <c r="F24" s="802"/>
    </row>
    <row r="25" spans="1:6" x14ac:dyDescent="0.3">
      <c r="A25" s="24"/>
      <c r="B25" s="24"/>
      <c r="C25" s="24" t="s">
        <v>40</v>
      </c>
      <c r="D25" s="24"/>
      <c r="E25" s="802" t="s">
        <v>41</v>
      </c>
      <c r="F25" s="802"/>
    </row>
    <row r="26" spans="1:6" x14ac:dyDescent="0.3">
      <c r="A26" s="24"/>
      <c r="B26" s="24"/>
      <c r="C26" s="24" t="s">
        <v>42</v>
      </c>
      <c r="D26" s="24"/>
      <c r="E26" s="25"/>
      <c r="F26" s="24" t="s">
        <v>43</v>
      </c>
    </row>
    <row r="27" spans="1:6" x14ac:dyDescent="0.3">
      <c r="A27" s="24"/>
      <c r="B27" s="24"/>
      <c r="C27" s="24" t="s">
        <v>44</v>
      </c>
      <c r="D27" s="24"/>
      <c r="E27" s="25"/>
      <c r="F27" s="24" t="s">
        <v>45</v>
      </c>
    </row>
    <row r="28" spans="1:6" x14ac:dyDescent="0.3">
      <c r="A28" s="24"/>
      <c r="B28" s="24"/>
      <c r="C28" s="24" t="s">
        <v>46</v>
      </c>
      <c r="D28" s="24"/>
      <c r="E28" s="25"/>
      <c r="F28" s="24" t="s">
        <v>47</v>
      </c>
    </row>
    <row r="29" spans="1:6" x14ac:dyDescent="0.3">
      <c r="A29" s="24"/>
      <c r="B29" s="24"/>
      <c r="C29" s="24" t="s">
        <v>48</v>
      </c>
      <c r="D29" s="24"/>
      <c r="E29" s="24"/>
      <c r="F29" s="24"/>
    </row>
    <row r="30" spans="1:6" x14ac:dyDescent="0.3">
      <c r="A30" s="24"/>
      <c r="B30" s="24"/>
      <c r="C30" s="24" t="s">
        <v>49</v>
      </c>
      <c r="D30" s="24"/>
      <c r="E30" s="798" t="s">
        <v>50</v>
      </c>
      <c r="F30" s="798"/>
    </row>
    <row r="31" spans="1:6" x14ac:dyDescent="0.3">
      <c r="A31" s="24"/>
      <c r="B31" s="24"/>
      <c r="C31" s="24" t="s">
        <v>51</v>
      </c>
      <c r="D31" s="24"/>
      <c r="E31" s="16"/>
      <c r="F31" s="24" t="s">
        <v>52</v>
      </c>
    </row>
    <row r="32" spans="1:6" x14ac:dyDescent="0.3">
      <c r="A32" s="24"/>
      <c r="B32" s="24"/>
      <c r="C32" s="24"/>
      <c r="D32" s="24"/>
      <c r="E32" s="16"/>
      <c r="F32" s="24" t="s">
        <v>53</v>
      </c>
    </row>
    <row r="33" spans="1:6" x14ac:dyDescent="0.3">
      <c r="A33" s="24"/>
      <c r="B33" s="798" t="s">
        <v>54</v>
      </c>
      <c r="C33" s="798"/>
      <c r="D33" s="24"/>
      <c r="E33" s="16"/>
      <c r="F33" s="24" t="s">
        <v>55</v>
      </c>
    </row>
    <row r="34" spans="1:6" x14ac:dyDescent="0.3">
      <c r="A34" s="24"/>
      <c r="B34" s="16"/>
      <c r="C34" s="24" t="s">
        <v>56</v>
      </c>
      <c r="D34" s="24"/>
      <c r="E34" s="16"/>
      <c r="F34" s="24" t="s">
        <v>57</v>
      </c>
    </row>
    <row r="35" spans="1:6" x14ac:dyDescent="0.3">
      <c r="A35" s="24"/>
      <c r="B35" s="16"/>
      <c r="C35" s="24" t="s">
        <v>58</v>
      </c>
      <c r="D35" s="24"/>
      <c r="E35" s="16"/>
      <c r="F35" s="16"/>
    </row>
    <row r="36" spans="1:6" x14ac:dyDescent="0.3">
      <c r="A36" s="24"/>
      <c r="B36" s="16"/>
      <c r="C36" s="24" t="s">
        <v>59</v>
      </c>
      <c r="D36" s="24"/>
      <c r="E36" s="800" t="s">
        <v>60</v>
      </c>
      <c r="F36" s="800"/>
    </row>
    <row r="37" spans="1:6" x14ac:dyDescent="0.3">
      <c r="A37" s="16"/>
      <c r="B37" s="16"/>
      <c r="C37" s="24" t="s">
        <v>61</v>
      </c>
      <c r="D37" s="24"/>
      <c r="E37" s="799" t="s">
        <v>62</v>
      </c>
      <c r="F37" s="799"/>
    </row>
    <row r="38" spans="1:6" x14ac:dyDescent="0.3">
      <c r="A38" s="24"/>
      <c r="B38" s="24"/>
      <c r="C38" s="24" t="s">
        <v>63</v>
      </c>
      <c r="D38" s="24"/>
      <c r="E38" s="16"/>
      <c r="F38" s="20" t="s">
        <v>64</v>
      </c>
    </row>
    <row r="39" spans="1:6" x14ac:dyDescent="0.3">
      <c r="A39" s="24"/>
      <c r="B39" s="25"/>
      <c r="C39" s="24"/>
      <c r="D39" s="24"/>
      <c r="E39" s="16"/>
      <c r="F39" s="20" t="s">
        <v>65</v>
      </c>
    </row>
    <row r="40" spans="1:6" x14ac:dyDescent="0.3">
      <c r="A40" s="16"/>
      <c r="B40" s="16"/>
      <c r="C40" s="16"/>
      <c r="D40" s="24"/>
      <c r="E40" s="16"/>
      <c r="F40" s="16"/>
    </row>
  </sheetData>
  <sheetProtection password="E7F0" sheet="1" objects="1" scenarios="1"/>
  <mergeCells count="17">
    <mergeCell ref="E37:F37"/>
    <mergeCell ref="E36:F36"/>
    <mergeCell ref="B33:C33"/>
    <mergeCell ref="B23:C23"/>
    <mergeCell ref="E12:F12"/>
    <mergeCell ref="E23:F23"/>
    <mergeCell ref="E25:F25"/>
    <mergeCell ref="E30:F30"/>
    <mergeCell ref="B21:F21"/>
    <mergeCell ref="B12:C12"/>
    <mergeCell ref="E24:F24"/>
    <mergeCell ref="B2:F2"/>
    <mergeCell ref="B3:F3"/>
    <mergeCell ref="B5:F5"/>
    <mergeCell ref="E11:F11"/>
    <mergeCell ref="B9:F9"/>
    <mergeCell ref="B11:C11"/>
  </mergeCells>
  <pageMargins left="0.7" right="0.7" top="0.75" bottom="0.75" header="0.3" footer="0.3"/>
  <pageSetup orientation="portrait" r:id="rId1"/>
  <headerFooter>
    <oddHeader>&amp;LTexas Health and Human Services Commission&amp;RDBMD Budget Workbook
January 22, 2020</oddHeader>
    <oddFooter>&amp;R
&amp;D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28</vt:i4>
      </vt:variant>
    </vt:vector>
  </HeadingPairs>
  <TitlesOfParts>
    <vt:vector size="37" baseType="lpstr">
      <vt:lpstr>General Information</vt:lpstr>
      <vt:lpstr>Consumer Information &amp; Approval</vt:lpstr>
      <vt:lpstr>Notes</vt:lpstr>
      <vt:lpstr>Authorized Units &amp; Budget</vt:lpstr>
      <vt:lpstr>ESS, OHR, &amp; Non-Taxable</vt:lpstr>
      <vt:lpstr>CFC Taxable Wage &amp; Comp</vt:lpstr>
      <vt:lpstr>Non-CFC Taxable Wage &amp; Comp</vt:lpstr>
      <vt:lpstr>Quarterly Report</vt:lpstr>
      <vt:lpstr>Definitions</vt:lpstr>
      <vt:lpstr>AuthCFC</vt:lpstr>
      <vt:lpstr>AuthSCS</vt:lpstr>
      <vt:lpstr>AuthSHL</vt:lpstr>
      <vt:lpstr>CFCBudget</vt:lpstr>
      <vt:lpstr>CFCRate</vt:lpstr>
      <vt:lpstr>Consumer_Name</vt:lpstr>
      <vt:lpstr>DR_LAR</vt:lpstr>
      <vt:lpstr>ESSPurchases</vt:lpstr>
      <vt:lpstr>FICA</vt:lpstr>
      <vt:lpstr>From</vt:lpstr>
      <vt:lpstr>FUTA</vt:lpstr>
      <vt:lpstr>FUTA_Max</vt:lpstr>
      <vt:lpstr>Intervener_Dollars</vt:lpstr>
      <vt:lpstr>Intervener_Hours</vt:lpstr>
      <vt:lpstr>Medicaid_Number</vt:lpstr>
      <vt:lpstr>Medicare</vt:lpstr>
      <vt:lpstr>NONCFCBudget</vt:lpstr>
      <vt:lpstr>NonTaxableCosts</vt:lpstr>
      <vt:lpstr>'Quarterly Report'!Print_Area</vt:lpstr>
      <vt:lpstr>'Quarterly Report'!Print_Titles</vt:lpstr>
      <vt:lpstr>SCSRate</vt:lpstr>
      <vt:lpstr>SUTA_Max</vt:lpstr>
      <vt:lpstr>To</vt:lpstr>
      <vt:lpstr>Total_Budget</vt:lpstr>
      <vt:lpstr>Total_Tax</vt:lpstr>
      <vt:lpstr>TotalOHR</vt:lpstr>
      <vt:lpstr>TotalSCSCosts</vt:lpstr>
      <vt:lpstr>Weeks</vt:lpstr>
    </vt:vector>
  </TitlesOfParts>
  <Company>Texas Department on Ageing and Disability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Texas Health and Human Services</dc:creator>
  <cp:lastModifiedBy>Clark,Jacqueline (HHSC)</cp:lastModifiedBy>
  <cp:lastPrinted>2017-06-01T18:21:29Z</cp:lastPrinted>
  <dcterms:created xsi:type="dcterms:W3CDTF">2015-01-29T18:07:42Z</dcterms:created>
  <dcterms:modified xsi:type="dcterms:W3CDTF">2023-08-31T13:44:58Z</dcterms:modified>
</cp:coreProperties>
</file>