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75" yWindow="-45" windowWidth="5970" windowHeight="6990" tabRatio="857" firstSheet="2" activeTab="7"/>
  </bookViews>
  <sheets>
    <sheet name="General Information" sheetId="1" r:id="rId1"/>
    <sheet name="Consumer Information &amp; Approval" sheetId="14" r:id="rId2"/>
    <sheet name="Notes" sheetId="7" r:id="rId3"/>
    <sheet name="Authorized Units &amp; Budget" sheetId="3" r:id="rId4"/>
    <sheet name="ESS &amp; Non-Taxable" sheetId="4" r:id="rId5"/>
    <sheet name="Taxable Wage &amp; Compensation" sheetId="5" r:id="rId6"/>
    <sheet name="Quarterly Report" sheetId="6" r:id="rId7"/>
    <sheet name="Definitions" sheetId="15" r:id="rId8"/>
  </sheets>
  <externalReferences>
    <externalReference r:id="rId9"/>
  </externalReferences>
  <definedNames>
    <definedName name="Admin">#REF!</definedName>
    <definedName name="Administrative_Percent" localSheetId="2">Notes!#REF!</definedName>
    <definedName name="Annual_Auth_Hours">'Authorized Units &amp; Budget'!$J$18</definedName>
    <definedName name="Benefits">#REF!</definedName>
    <definedName name="Billing_Percent" localSheetId="2">Notes!#REF!</definedName>
    <definedName name="Budget_Balance">'Taxable Wage &amp; Compensation'!$L$11</definedName>
    <definedName name="Client">#REF!</definedName>
    <definedName name="Client_Name">#REF!</definedName>
    <definedName name="CMPAS_Rate">#REF!</definedName>
    <definedName name="Consumer_Name">'Consumer Information &amp; Approval'!$D$5</definedName>
    <definedName name="Days">'Consumer Information &amp; Approval'!$I$23</definedName>
    <definedName name="DR_LAR">'Consumer Information &amp; Approval'!$E$18</definedName>
    <definedName name="Employer_Tax">#REF!</definedName>
    <definedName name="ESS_Purchases">'ESS &amp; Non-Taxable'!$G$21</definedName>
    <definedName name="FICA" localSheetId="7">#REF!</definedName>
    <definedName name="FICA">'Taxable Wage &amp; Compensation'!$Q$13</definedName>
    <definedName name="From" localSheetId="7">#REF!</definedName>
    <definedName name="From">'Consumer Information &amp; Approval'!$D$23</definedName>
    <definedName name="FUTA" localSheetId="7">#REF!</definedName>
    <definedName name="FUTA">'Taxable Wage &amp; Compensation'!$Q$12</definedName>
    <definedName name="FUTA_Max" localSheetId="7">#REF!</definedName>
    <definedName name="FUTA_Max">'Taxable Wage &amp; Compensation'!$Q$9</definedName>
    <definedName name="HMO_Percentage" localSheetId="2">Notes!#REF!</definedName>
    <definedName name="Hourly">#REF!</definedName>
    <definedName name="Hourly_Back">#REF!</definedName>
    <definedName name="Hourly_Max">#REF!</definedName>
    <definedName name="Hourly_Min">#REF!</definedName>
    <definedName name="Hourly_Reg">#REF!</definedName>
    <definedName name="Hourly_Total">#REF!</definedName>
    <definedName name="Max_Admin" localSheetId="7">#REF!</definedName>
    <definedName name="Max_Admin" localSheetId="2">Notes!#REF!</definedName>
    <definedName name="Max_Admin">'[1]Admin &amp; Compensation'!$F$38</definedName>
    <definedName name="Medicaid_Number">'Consumer Information &amp; Approval'!$D$7</definedName>
    <definedName name="Medicare" localSheetId="7">#REF!</definedName>
    <definedName name="Medicare">'Taxable Wage &amp; Compensation'!$Q$14</definedName>
    <definedName name="Min_Compensation" localSheetId="7">#REF!</definedName>
    <definedName name="Min_Compensation" localSheetId="2">Notes!#REF!</definedName>
    <definedName name="Min_Compensation">'ESS &amp; Non-Taxable'!$G$24</definedName>
    <definedName name="Min_Employee_Comp">'ESS &amp; Non-Taxable'!$G$24</definedName>
    <definedName name="Min_Employee_Compensation">'Taxable Wage &amp; Compensation'!$Q$18</definedName>
    <definedName name="Name">#REF!</definedName>
    <definedName name="Non_Taxable">'ESS &amp; Non-Taxable'!$G$30</definedName>
    <definedName name="Number">#REF!</definedName>
    <definedName name="_xlnm.Print_Area" localSheetId="3">'Authorized Units &amp; Budget'!$A$1:$G$19</definedName>
    <definedName name="_xlnm.Print_Area" localSheetId="1">'Consumer Information &amp; Approval'!$A$1:$H$38</definedName>
    <definedName name="_xlnm.Print_Area" localSheetId="7">Definitions!$A$1:$G$43</definedName>
    <definedName name="_xlnm.Print_Area" localSheetId="4">'ESS &amp; Non-Taxable'!$A$1:$H$33</definedName>
    <definedName name="_xlnm.Print_Area" localSheetId="0">'General Information'!$A$1:$E$30</definedName>
    <definedName name="_xlnm.Print_Area" localSheetId="2">Notes!$A$1:$G$52</definedName>
    <definedName name="_xlnm.Print_Titles" localSheetId="5">'Taxable Wage &amp; Compensation'!$1:$8</definedName>
    <definedName name="Program">#REF!</definedName>
    <definedName name="Service_Type">'Authorized Units &amp; Budget'!$D$14</definedName>
    <definedName name="SUTA">#REF!</definedName>
    <definedName name="SUTA_Max" localSheetId="7">#REF!</definedName>
    <definedName name="SUTA_Max">'Taxable Wage &amp; Compensation'!$Q$10</definedName>
    <definedName name="Taxable">'ESS &amp; Non-Taxable'!$G$32</definedName>
    <definedName name="Taxable_Funds">'ESS &amp; Non-Taxable'!$G$32</definedName>
    <definedName name="To" localSheetId="7">#REF!</definedName>
    <definedName name="To">'Consumer Information &amp; Approval'!$F$23</definedName>
    <definedName name="Total_Budget">'Authorized Units &amp; Budget'!$D$10</definedName>
    <definedName name="Total_PAS_Dollars">'Authorized Units &amp; Budget'!$D$17</definedName>
    <definedName name="Total_Rate" localSheetId="2">Notes!#REF!</definedName>
    <definedName name="Total_Tax">'Taxable Wage &amp; Compensation'!$Q$15</definedName>
    <definedName name="Units" localSheetId="2">Notes!#REF!</definedName>
    <definedName name="Units">#REF!</definedName>
    <definedName name="Weekly_Authorized_Supported_Home_Living_Hours">'Authorized Units &amp; Budget'!$D$15</definedName>
    <definedName name="Weeks" localSheetId="7">#REF!</definedName>
    <definedName name="Weeks">'Consumer Information &amp; Approval'!$J$23</definedName>
    <definedName name="Z_346F6C38_467E_4277_A934_45FBB069E11D_.wvu.PrintArea" localSheetId="3" hidden="1">'Authorized Units &amp; Budget'!$A$1:$G$13</definedName>
    <definedName name="Z_346F6C38_467E_4277_A934_45FBB069E11D_.wvu.PrintArea" localSheetId="4" hidden="1">'ESS &amp; Non-Taxable'!$A$1:$H$33</definedName>
    <definedName name="Z_346F6C38_467E_4277_A934_45FBB069E11D_.wvu.PrintArea" localSheetId="0" hidden="1">'General Information'!$A$1:$E$30</definedName>
    <definedName name="Z_346F6C38_467E_4277_A934_45FBB069E11D_.wvu.PrintArea" localSheetId="2" hidden="1">Notes!$A$1:$G$11</definedName>
    <definedName name="Z_346F6C38_467E_4277_A934_45FBB069E11D_.wvu.PrintArea" localSheetId="5" hidden="1">'Taxable Wage &amp; Compensation'!$A$1:$N$29</definedName>
    <definedName name="Z_454ECA60_FBCC_11D6_AB9B_00C04F5868C8_.wvu.PrintArea" localSheetId="3" hidden="1">'Authorized Units &amp; Budget'!$A$1:$G$13</definedName>
    <definedName name="Z_454ECA60_FBCC_11D6_AB9B_00C04F5868C8_.wvu.PrintArea" localSheetId="4" hidden="1">'ESS &amp; Non-Taxable'!$A$1:$H$33</definedName>
    <definedName name="Z_454ECA60_FBCC_11D6_AB9B_00C04F5868C8_.wvu.PrintArea" localSheetId="0" hidden="1">'General Information'!$A$1:$E$30</definedName>
    <definedName name="Z_454ECA60_FBCC_11D6_AB9B_00C04F5868C8_.wvu.PrintArea" localSheetId="2" hidden="1">Notes!$A$1:$G$11</definedName>
    <definedName name="Z_454ECA60_FBCC_11D6_AB9B_00C04F5868C8_.wvu.PrintArea" localSheetId="5" hidden="1">'Taxable Wage &amp; Compensation'!$A$1:$N$29</definedName>
  </definedNames>
  <calcPr calcId="145621"/>
  <customWorkbookViews>
    <customWorkbookView name="Sarah E. Hambrick - Personal View" guid="{454ECA60-FBCC-11D6-AB9B-00C04F5868C8}" mergeInterval="0" personalView="1" maximized="1" windowWidth="796" windowHeight="385" tabRatio="764" activeSheetId="2"/>
    <customWorkbookView name="Tford - Personal View" guid="{346F6C38-467E-4277-A934-45FBB069E11D}" mergeInterval="0" personalView="1" maximized="1" windowWidth="987" windowHeight="566" tabRatio="764" activeSheetId="5"/>
  </customWorkbookViews>
</workbook>
</file>

<file path=xl/calcChain.xml><?xml version="1.0" encoding="utf-8"?>
<calcChain xmlns="http://schemas.openxmlformats.org/spreadsheetml/2006/main">
  <c r="G11" i="5" l="1"/>
  <c r="E144" i="5"/>
  <c r="N144" i="5"/>
  <c r="J145" i="5"/>
  <c r="O146" i="5"/>
  <c r="P146" i="5" s="1"/>
  <c r="H140" i="5" s="1"/>
  <c r="I150" i="5"/>
  <c r="I151" i="5"/>
  <c r="I152" i="5"/>
  <c r="I153" i="5"/>
  <c r="I154" i="5"/>
  <c r="E161" i="5"/>
  <c r="N161" i="5"/>
  <c r="J162" i="5"/>
  <c r="O163" i="5"/>
  <c r="P163" i="5"/>
  <c r="H157" i="5" s="1"/>
  <c r="I167" i="5"/>
  <c r="I168" i="5"/>
  <c r="I169" i="5"/>
  <c r="I170" i="5"/>
  <c r="I171" i="5"/>
  <c r="E178" i="5"/>
  <c r="N178" i="5"/>
  <c r="J179" i="5"/>
  <c r="O180" i="5"/>
  <c r="P180" i="5" s="1"/>
  <c r="H174" i="5" s="1"/>
  <c r="I184" i="5"/>
  <c r="I185" i="5"/>
  <c r="I186" i="5"/>
  <c r="I187" i="5"/>
  <c r="I188" i="5"/>
  <c r="E59" i="5"/>
  <c r="N59" i="5"/>
  <c r="J60" i="5"/>
  <c r="O61" i="5"/>
  <c r="P61" i="5" s="1"/>
  <c r="H55" i="5" s="1"/>
  <c r="I65" i="5"/>
  <c r="I66" i="5"/>
  <c r="I67" i="5"/>
  <c r="I68" i="5"/>
  <c r="I69" i="5"/>
  <c r="E76" i="5"/>
  <c r="N76" i="5"/>
  <c r="J77" i="5"/>
  <c r="O78" i="5"/>
  <c r="P78" i="5" s="1"/>
  <c r="H72" i="5" s="1"/>
  <c r="I82" i="5"/>
  <c r="I83" i="5"/>
  <c r="I84" i="5"/>
  <c r="I85" i="5"/>
  <c r="I86" i="5"/>
  <c r="E93" i="5"/>
  <c r="N93" i="5"/>
  <c r="J94" i="5"/>
  <c r="O95" i="5"/>
  <c r="P95" i="5"/>
  <c r="H89" i="5" s="1"/>
  <c r="I99" i="5"/>
  <c r="I100" i="5"/>
  <c r="I101" i="5"/>
  <c r="I102" i="5"/>
  <c r="I103" i="5"/>
  <c r="E110" i="5"/>
  <c r="N110" i="5"/>
  <c r="J111" i="5"/>
  <c r="O112" i="5"/>
  <c r="P112" i="5" s="1"/>
  <c r="H106" i="5" s="1"/>
  <c r="I116" i="5"/>
  <c r="I117" i="5"/>
  <c r="I118" i="5"/>
  <c r="I119" i="5"/>
  <c r="I120" i="5"/>
  <c r="E127" i="5"/>
  <c r="N127" i="5"/>
  <c r="J128" i="5"/>
  <c r="O129" i="5"/>
  <c r="P129" i="5" s="1"/>
  <c r="H123" i="5" s="1"/>
  <c r="I133" i="5"/>
  <c r="I134" i="5"/>
  <c r="I135" i="5"/>
  <c r="I136" i="5"/>
  <c r="I137" i="5"/>
  <c r="E42" i="5"/>
  <c r="N42" i="5"/>
  <c r="J43" i="5"/>
  <c r="O44" i="5"/>
  <c r="P44" i="5" s="1"/>
  <c r="H38" i="5" s="1"/>
  <c r="I48" i="5"/>
  <c r="I49" i="5"/>
  <c r="I50" i="5"/>
  <c r="I51" i="5"/>
  <c r="I52" i="5"/>
  <c r="I162" i="5" l="1"/>
  <c r="K162" i="5" s="1"/>
  <c r="I161" i="5"/>
  <c r="K161" i="5" s="1"/>
  <c r="J157" i="5" s="1"/>
  <c r="I144" i="5"/>
  <c r="K144" i="5" s="1"/>
  <c r="I145" i="5"/>
  <c r="K145" i="5" s="1"/>
  <c r="I178" i="5"/>
  <c r="K178" i="5" s="1"/>
  <c r="I179" i="5"/>
  <c r="K179" i="5" s="1"/>
  <c r="I93" i="5"/>
  <c r="K93" i="5" s="1"/>
  <c r="I94" i="5"/>
  <c r="K94" i="5" s="1"/>
  <c r="I77" i="5"/>
  <c r="K77" i="5" s="1"/>
  <c r="I76" i="5"/>
  <c r="K76" i="5" s="1"/>
  <c r="J72" i="5" s="1"/>
  <c r="I127" i="5"/>
  <c r="K127" i="5" s="1"/>
  <c r="I128" i="5"/>
  <c r="K128" i="5" s="1"/>
  <c r="I111" i="5"/>
  <c r="K111" i="5" s="1"/>
  <c r="I110" i="5"/>
  <c r="K110" i="5" s="1"/>
  <c r="J106" i="5" s="1"/>
  <c r="I59" i="5"/>
  <c r="K59" i="5" s="1"/>
  <c r="I60" i="5"/>
  <c r="K60" i="5" s="1"/>
  <c r="I42" i="5"/>
  <c r="K42" i="5" s="1"/>
  <c r="I43" i="5"/>
  <c r="K43" i="5" s="1"/>
  <c r="Q157" i="5" l="1"/>
  <c r="J174" i="5"/>
  <c r="J140" i="5"/>
  <c r="Q106" i="5"/>
  <c r="Q72" i="5"/>
  <c r="J55" i="5"/>
  <c r="J123" i="5"/>
  <c r="J89" i="5"/>
  <c r="J38" i="5"/>
  <c r="Q174" i="5" l="1"/>
  <c r="Q140" i="5"/>
  <c r="Q123" i="5"/>
  <c r="Q89" i="5"/>
  <c r="Q55" i="5"/>
  <c r="Q38" i="5"/>
  <c r="Q15" i="5" l="1"/>
  <c r="F20" i="6"/>
  <c r="J26" i="5"/>
  <c r="O27" i="5"/>
  <c r="P27" i="5" s="1"/>
  <c r="H21" i="5" s="1"/>
  <c r="I31" i="5"/>
  <c r="I32" i="5"/>
  <c r="I33" i="5"/>
  <c r="I34" i="5"/>
  <c r="I35" i="5"/>
  <c r="F8" i="4"/>
  <c r="D8" i="4"/>
  <c r="J7" i="5"/>
  <c r="G7" i="5"/>
  <c r="K4" i="5"/>
  <c r="C4" i="5"/>
  <c r="C36" i="6"/>
  <c r="E25" i="5"/>
  <c r="F42" i="6"/>
  <c r="I23" i="14"/>
  <c r="J23" i="14" s="1"/>
  <c r="D17" i="3" s="1"/>
  <c r="G21" i="4"/>
  <c r="D18" i="6" s="1"/>
  <c r="G30" i="4"/>
  <c r="N25" i="5"/>
  <c r="E5" i="7"/>
  <c r="F5" i="6"/>
  <c r="E5" i="4"/>
  <c r="E5" i="3"/>
  <c r="C5" i="3"/>
  <c r="D8" i="3"/>
  <c r="F8" i="3"/>
  <c r="B5" i="4"/>
  <c r="C5" i="7"/>
  <c r="D8" i="7"/>
  <c r="F8" i="7"/>
  <c r="F34" i="6"/>
  <c r="C5" i="6"/>
  <c r="Q158" i="5" l="1"/>
  <c r="K157" i="5" s="1"/>
  <c r="L157" i="5" s="1"/>
  <c r="N157" i="5" s="1"/>
  <c r="Q107" i="5"/>
  <c r="K106" i="5" s="1"/>
  <c r="L106" i="5" s="1"/>
  <c r="N106" i="5" s="1"/>
  <c r="Q73" i="5"/>
  <c r="K72" i="5" s="1"/>
  <c r="L72" i="5" s="1"/>
  <c r="N72" i="5" s="1"/>
  <c r="Q175" i="5"/>
  <c r="K174" i="5" s="1"/>
  <c r="L174" i="5" s="1"/>
  <c r="N174" i="5" s="1"/>
  <c r="Q141" i="5"/>
  <c r="K140" i="5" s="1"/>
  <c r="L140" i="5" s="1"/>
  <c r="N140" i="5" s="1"/>
  <c r="Q90" i="5"/>
  <c r="K89" i="5" s="1"/>
  <c r="L89" i="5" s="1"/>
  <c r="N89" i="5" s="1"/>
  <c r="Q56" i="5"/>
  <c r="K55" i="5" s="1"/>
  <c r="L55" i="5" s="1"/>
  <c r="N55" i="5" s="1"/>
  <c r="Q124" i="5"/>
  <c r="K123" i="5" s="1"/>
  <c r="L123" i="5" s="1"/>
  <c r="N123" i="5" s="1"/>
  <c r="Q39" i="5"/>
  <c r="K38" i="5" s="1"/>
  <c r="L38" i="5" s="1"/>
  <c r="N38" i="5" s="1"/>
  <c r="J22" i="6"/>
  <c r="D10" i="3"/>
  <c r="L10" i="5"/>
  <c r="F26" i="6" s="1"/>
  <c r="I25" i="5"/>
  <c r="K25" i="5" s="1"/>
  <c r="I26" i="5"/>
  <c r="K26" i="5" s="1"/>
  <c r="F47" i="6"/>
  <c r="D19" i="6"/>
  <c r="D17" i="6"/>
  <c r="J18" i="3"/>
  <c r="D16" i="6"/>
  <c r="D40" i="6" l="1"/>
  <c r="D38" i="6"/>
  <c r="D39" i="6"/>
  <c r="D41" i="6"/>
  <c r="D20" i="6"/>
  <c r="J21" i="5"/>
  <c r="G10" i="4"/>
  <c r="F46" i="6"/>
  <c r="Q22" i="5" l="1"/>
  <c r="Q21" i="5"/>
  <c r="D42" i="6"/>
  <c r="F43" i="6" s="1"/>
  <c r="G24" i="4"/>
  <c r="G13" i="4"/>
  <c r="G32" i="4"/>
  <c r="K21" i="5" l="1"/>
  <c r="L21" i="5" s="1"/>
  <c r="N21" i="5" s="1"/>
  <c r="L14" i="5" s="1"/>
  <c r="F25" i="6"/>
  <c r="G10" i="5"/>
  <c r="L11" i="5" l="1"/>
  <c r="L16" i="5" s="1"/>
  <c r="F25" i="14" s="1"/>
  <c r="D33" i="6"/>
  <c r="D31" i="6"/>
  <c r="D30" i="6"/>
  <c r="D32" i="6"/>
  <c r="D34" i="6" l="1"/>
</calcChain>
</file>

<file path=xl/sharedStrings.xml><?xml version="1.0" encoding="utf-8"?>
<sst xmlns="http://schemas.openxmlformats.org/spreadsheetml/2006/main" count="518" uniqueCount="205">
  <si>
    <t>Date</t>
  </si>
  <si>
    <t xml:space="preserve">Advertising  </t>
  </si>
  <si>
    <t xml:space="preserve">Criminal History Check </t>
  </si>
  <si>
    <t>Worker's comp or liability insurance</t>
  </si>
  <si>
    <t>Other - Specify</t>
  </si>
  <si>
    <t>Coverage Period From:</t>
  </si>
  <si>
    <t>To:</t>
  </si>
  <si>
    <t>*</t>
  </si>
  <si>
    <t>Change in Administrative Costs</t>
  </si>
  <si>
    <t>Change in Reimbursement Rate</t>
  </si>
  <si>
    <t>Change in Payment Option back to Agency Option</t>
  </si>
  <si>
    <t>General Information and Instructions for Use of Workbook</t>
  </si>
  <si>
    <t>Be sure to read any error messages carefully.  They give you instructions on how to correct data entry errors.</t>
  </si>
  <si>
    <t>Enter the appropriate information in the "Blue" cells (the cells with "dashed" lines around them).  Be sure the information you enter is accurate, as the budget calculations are based on the entries made in these cells.</t>
  </si>
  <si>
    <t>F.I.C.A.:</t>
  </si>
  <si>
    <t>Medicare:</t>
  </si>
  <si>
    <t xml:space="preserve">Equipment &amp; Supplies </t>
  </si>
  <si>
    <t xml:space="preserve">Copies &amp; Mailing </t>
  </si>
  <si>
    <t>Amount:</t>
  </si>
  <si>
    <t>Comments:</t>
  </si>
  <si>
    <t>CDS Agency Representative</t>
  </si>
  <si>
    <t>Initially and at Annual Reassessment</t>
  </si>
  <si>
    <t>Health Insurance Premium(s)</t>
  </si>
  <si>
    <t>Overtime</t>
  </si>
  <si>
    <t>Paid Holidays</t>
  </si>
  <si>
    <t>Vacation Pay</t>
  </si>
  <si>
    <t>Sick Leave</t>
  </si>
  <si>
    <t>Bonuses</t>
  </si>
  <si>
    <t>Termination of Services</t>
  </si>
  <si>
    <t>Consumer Name:</t>
  </si>
  <si>
    <t>Consumer Medicaid Number:</t>
  </si>
  <si>
    <r>
      <t xml:space="preserve">Effective / Coverage Period </t>
    </r>
    <r>
      <rPr>
        <b/>
        <sz val="8"/>
        <rFont val="Arial"/>
        <family val="2"/>
      </rPr>
      <t>(This does not guarantee eligibility for the entire period)</t>
    </r>
    <r>
      <rPr>
        <b/>
        <sz val="12"/>
        <rFont val="Arial"/>
        <family val="2"/>
      </rPr>
      <t>:</t>
    </r>
  </si>
  <si>
    <t>Use the "TAB" key to move between the "Blue" cells.  Entries may only be made in the "Blue" cells; all other cells are locked.</t>
  </si>
  <si>
    <t>Anytime Other Time Required by Program Policy</t>
  </si>
  <si>
    <t>Complete the Quarterly Report at least Quarterly (more frequently if required by Program Policy)</t>
  </si>
  <si>
    <t>Watch for "Pop-Up" information windows for many of the cells.  If the "Pop-Up" windows are covering the body of the budget, you may "drag and drop" them to a different area.</t>
  </si>
  <si>
    <t>Consumer Name</t>
  </si>
  <si>
    <t>Medicaid Number</t>
  </si>
  <si>
    <t>Dollars Needed to Meet Minimum Compensation:</t>
  </si>
  <si>
    <t>Available Amounts</t>
  </si>
  <si>
    <t>Pay Rate</t>
  </si>
  <si>
    <t>Wages</t>
  </si>
  <si>
    <t>Total Annual Wages</t>
  </si>
  <si>
    <t>Annual Taxes</t>
  </si>
  <si>
    <t>Annual Total</t>
  </si>
  <si>
    <t>Weeks</t>
  </si>
  <si>
    <t>Begin Date</t>
  </si>
  <si>
    <t>End Date</t>
  </si>
  <si>
    <t>Hours per Week</t>
  </si>
  <si>
    <t>Amount</t>
  </si>
  <si>
    <t>OT Pay Rate</t>
  </si>
  <si>
    <t>Other -Specify</t>
  </si>
  <si>
    <t>S.U.T.A. Rate</t>
  </si>
  <si>
    <t>Hourly Pay</t>
  </si>
  <si>
    <t>Other Compensation</t>
  </si>
  <si>
    <t>Number of Payments</t>
  </si>
  <si>
    <t>Notes</t>
  </si>
  <si>
    <t>Dollars Left in Budget:</t>
  </si>
  <si>
    <t>Within Total Budget for Consumer?</t>
  </si>
  <si>
    <t>THIS PAGE IS NOT CONSIDERED PART OF THE BUDGET</t>
  </si>
  <si>
    <t>You can use the keyboard to move between the pages in the workbook.  Press "CTRL" and "Page Down" at the same time to move to the next worksheet; Press "CTRL" and "Page Up" at the same time to move to the previous worksheet.</t>
  </si>
  <si>
    <t>Budget Calculations are:</t>
  </si>
  <si>
    <t>Funds Available for Taxable Compensation Costs</t>
  </si>
  <si>
    <t>Total Estimated Non-Taxable Compensation Costs:</t>
  </si>
  <si>
    <t>Total Available for Taxable Compensation:</t>
  </si>
  <si>
    <t>Total Taxable Compensation:</t>
  </si>
  <si>
    <t>Quarterly Report</t>
  </si>
  <si>
    <t>Quarterly Report Coverage Period From:</t>
  </si>
  <si>
    <t>Quarter Number:</t>
  </si>
  <si>
    <t>Budgeted</t>
  </si>
  <si>
    <t>Actual</t>
  </si>
  <si>
    <t>Quarter 1 Dollars</t>
  </si>
  <si>
    <t>Quarter 2 Dollars</t>
  </si>
  <si>
    <t>Quarter 3 Dollars</t>
  </si>
  <si>
    <t>Quarter 4 Dollars</t>
  </si>
  <si>
    <t>Quarter 1 Units</t>
  </si>
  <si>
    <t>Quarter 2 Units</t>
  </si>
  <si>
    <t>Quarter 3 Units</t>
  </si>
  <si>
    <t>Quarter 4 Units</t>
  </si>
  <si>
    <t>NOTE - All Budgeted Amounts on the Quarterly Report are Estimates</t>
  </si>
  <si>
    <t>Authorized</t>
  </si>
  <si>
    <t>Dollars</t>
  </si>
  <si>
    <t>Percent of Budgeted Dollars Spent (negative amount indicates the consumer has overspent):</t>
  </si>
  <si>
    <t>Dollars Remaining (negative indicates the consumer has overspent):</t>
  </si>
  <si>
    <t>CDS Agency Representative Signature</t>
  </si>
  <si>
    <t>Phone Number (with Area Code)</t>
  </si>
  <si>
    <t>CERTIFICATION:  By signature below I certify that the numbers entered into this quarterly report are accurate as reported to me.</t>
  </si>
  <si>
    <t>CDS Agency Representative Printed Name</t>
  </si>
  <si>
    <t>F.U.T.A. Max Wage:</t>
  </si>
  <si>
    <t>F.U.T.A.:</t>
  </si>
  <si>
    <t>Taxable Wage and Compensation Validation</t>
  </si>
  <si>
    <t>S.U.T.A. Max Wage:</t>
  </si>
  <si>
    <t>Change in Number of Authorized Units for Hourly Services</t>
  </si>
  <si>
    <t>Use of Respite Services</t>
  </si>
  <si>
    <t>Consumer's Address:</t>
  </si>
  <si>
    <t>Consumer's City, State, Zip Code:</t>
  </si>
  <si>
    <t>Consumer's Telephone Number:</t>
  </si>
  <si>
    <t>Yes</t>
  </si>
  <si>
    <t>No</t>
  </si>
  <si>
    <t>Employer (Consumer or Legally Authorized Representative)</t>
  </si>
  <si>
    <t>Service</t>
  </si>
  <si>
    <t>Rate</t>
  </si>
  <si>
    <t>Total Annual CDS Budget</t>
  </si>
  <si>
    <t>Total  Annual CDS Budget:</t>
  </si>
  <si>
    <t>Estimated Employer Support Services Costs</t>
  </si>
  <si>
    <t>Total Estimated Employer Support Services Costs:</t>
  </si>
  <si>
    <r>
      <t>Maximum</t>
    </r>
    <r>
      <rPr>
        <sz val="10"/>
        <rFont val="Arial"/>
      </rPr>
      <t xml:space="preserve"> Amount Available for Employer Support Services Costs:</t>
    </r>
  </si>
  <si>
    <t>Weeks Employed</t>
  </si>
  <si>
    <t>Do the Total Employee Compensation Costs Fall Within the Required Parameters for Employee Compensation?</t>
  </si>
  <si>
    <t>Amount Available for Employee Compensation Costs:</t>
  </si>
  <si>
    <t>Non-Taxable Employee Compensation Costs</t>
  </si>
  <si>
    <t>Complete the entire Workbook for each Consumer at the following times (and when required by program policy):</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</si>
  <si>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</si>
  <si>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Total Tax:</t>
  </si>
  <si>
    <t>Submit a copy of the current Budget Workbook to the appropriate Case Manager/Service Coordinator initially, annually, and as required by program policy.</t>
  </si>
  <si>
    <t>DR's Name:</t>
  </si>
  <si>
    <t>LAR's Name:</t>
  </si>
  <si>
    <t>Consumer Information &amp; Budget Approval</t>
  </si>
  <si>
    <t>Authorized Units and Budget Calculations</t>
  </si>
  <si>
    <t>Taxable Wage and Compensation Costs</t>
  </si>
  <si>
    <t>Employee Hours, Pay Rates and Other Compensation</t>
  </si>
  <si>
    <t>Employee Name</t>
  </si>
  <si>
    <t>Minimum Employee Compensation %</t>
  </si>
  <si>
    <t>NOTE - The consumer must not develop a regular employee schedule that contains fewer than or more than the weekly authorized units.</t>
  </si>
  <si>
    <t>Employee Compensation</t>
  </si>
  <si>
    <t>Annual Dollars Budgeted for Employee Compensation:</t>
  </si>
  <si>
    <t>Minimum Dollars Required for Employee Compensation:</t>
  </si>
  <si>
    <t>Employee Compensation Totals (Dollars):</t>
  </si>
  <si>
    <t>Employee Compensation Totals (Units):</t>
  </si>
  <si>
    <t>Remaining Units</t>
  </si>
  <si>
    <t>Region:</t>
  </si>
  <si>
    <t>Region 1</t>
  </si>
  <si>
    <t>Region 2</t>
  </si>
  <si>
    <t>Region 3</t>
  </si>
  <si>
    <t>Region 4</t>
  </si>
  <si>
    <t>Region 5</t>
  </si>
  <si>
    <t>Region 6</t>
  </si>
  <si>
    <t>Region 7</t>
  </si>
  <si>
    <t>Region 8</t>
  </si>
  <si>
    <t>Region 9</t>
  </si>
  <si>
    <t>Region 10</t>
  </si>
  <si>
    <t>Region 11</t>
  </si>
  <si>
    <t>Priority</t>
  </si>
  <si>
    <t>Non-Priority</t>
  </si>
  <si>
    <t>Change in Employee</t>
  </si>
  <si>
    <t>Change in Number of Hours Employee Works, Rate of Pay, Bonus, or Benefits</t>
  </si>
  <si>
    <t xml:space="preserve">Change in Employee Pay Rate or Benefits </t>
  </si>
  <si>
    <t>Does the Consumer Have a  Designated Representative (DR) or Legally Authorized Representative (LAR)?</t>
  </si>
  <si>
    <t>Designated Representative (If Applicable)</t>
  </si>
  <si>
    <t>Minimum Amount for Employee Compensation Costs met?</t>
  </si>
  <si>
    <t>Weekly Authorized PAS Hours</t>
  </si>
  <si>
    <t>Total PAS Dollars</t>
  </si>
  <si>
    <r>
      <t xml:space="preserve">Consumer Managed Personal Attendant Services
</t>
    </r>
    <r>
      <rPr>
        <sz val="12"/>
        <rFont val="Arial"/>
        <family val="2"/>
      </rPr>
      <t>Consumer Directed Services Budget</t>
    </r>
  </si>
  <si>
    <t>Employer Support Services &amp; Non-Taxable Costs</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</si>
  <si>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</si>
  <si>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</si>
  <si>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</si>
  <si>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</si>
  <si>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</si>
  <si>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</si>
  <si>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</si>
  <si>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</si>
  <si>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</si>
  <si>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</si>
  <si>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</si>
  <si>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</si>
  <si>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</si>
  <si>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</si>
  <si>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</si>
  <si>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</si>
  <si>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</si>
  <si>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</si>
  <si>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</si>
  <si>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</si>
  <si>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</si>
  <si>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</si>
  <si>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</si>
  <si>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</si>
  <si>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</si>
  <si>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</si>
  <si>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</si>
  <si>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</si>
  <si>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</si>
  <si>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</si>
  <si>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</si>
  <si>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</si>
  <si>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</si>
  <si>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</si>
  <si>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</si>
  <si>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</si>
  <si>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</si>
  <si>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</si>
  <si>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</si>
  <si>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</si>
  <si>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</si>
  <si>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</si>
  <si>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</si>
  <si>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t>Be sure both the Employer (Consumer or Legal Guardian), Designated Representative (if applicable), and the CDS Agency Representative sign Consumer Information &amp; Budget Approval Page of the workbook, and that the budget Calculations are listed as "VALID".</t>
  </si>
  <si>
    <t>Employer Support Services</t>
  </si>
  <si>
    <t>Family Member?</t>
  </si>
  <si>
    <t>Exempt all taxes</t>
  </si>
  <si>
    <t>Exempt SUTA and FUTA</t>
  </si>
  <si>
    <t>Family Exemption</t>
  </si>
  <si>
    <t>Not exempt</t>
  </si>
  <si>
    <t>household exemption eligible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</si>
</sst>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0%"/>
    <numFmt numFmtId="166" formatCode="0.000%"/>
  </numFmts>
  <fonts count="21" x14ac:knownFonts="1">
    <font>
      <sz val="10"/>
      <name val="Arial"/>
    </font>
    <font>
      <b/>
      <sz val="10"/>
      <name val="Arial"/>
      <family val="2"/>
    </font>
    <font>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sz val="12"/>
      <name val="Arial"/>
      <family val="2"/>
    </font>
    <font>
      <sz val="8"/>
      <name val="Arial"/>
      <family val="2"/>
    </font>
    <font>
      <sz val="12"/>
      <name val="Arial"/>
      <family val="2"/>
    </font>
    <font>
      <sz val="14"/>
      <name val="Arial"/>
      <family val="2"/>
    </font>
    <font>
      <b/>
      <sz val="8"/>
      <name val="Arial"/>
      <family val="2"/>
    </font>
    <font>
      <sz val="9"/>
      <name val="Arial"/>
      <family val="2"/>
    </font>
    <font>
      <b/>
      <sz val="10"/>
      <color indexed="10"/>
      <name val="Arial"/>
      <family val="2"/>
    </font>
    <font>
      <sz val="8"/>
      <name val="Arial"/>
    </font>
    <font>
      <sz val="11"/>
      <name val="Arial"/>
    </font>
    <font>
      <i/>
      <sz val="9"/>
      <name val="Arial"/>
      <family val="2"/>
    </font>
    <font>
      <i/>
      <sz val="10"/>
      <name val="Arial"/>
      <family val="2"/>
    </font>
  </fonts>
  <fills count="6">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s>
  <borders count="106">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thin">
        <color indexed="64"/>
      </right>
      <top style="mediumDashDot">
        <color indexed="64"/>
      </top>
      <bottom style="mediumDashDot">
        <color indexed="64"/>
      </bottom>
      <diagonal/>
    </border>
    <border>
      <left style="medium">
        <color indexed="64"/>
      </left>
      <right style="thin">
        <color indexed="64"/>
      </right>
      <top style="mediumDashDot">
        <color indexed="64"/>
      </top>
      <bottom/>
      <diagonal/>
    </border>
    <border>
      <left style="medium">
        <color indexed="64"/>
      </left>
      <right style="thin">
        <color indexed="64"/>
      </right>
      <top/>
      <bottom style="mediumDashDot">
        <color indexed="64"/>
      </bottom>
      <diagonal/>
    </border>
    <border>
      <left style="medium">
        <color indexed="64"/>
      </left>
      <right style="thin">
        <color indexed="64"/>
      </right>
      <top style="medium">
        <color indexed="64"/>
      </top>
      <bottom style="mediumDashDot">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DashDot">
        <color indexed="64"/>
      </left>
      <right style="thin">
        <color indexed="64"/>
      </right>
      <top style="medium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DashDot">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style="mediumDashDot">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DashDot">
        <color indexed="64"/>
      </left>
      <right/>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right style="mediumDashDot">
        <color indexed="64"/>
      </right>
      <top/>
      <bottom style="mediumDashDot">
        <color indexed="64"/>
      </bottom>
      <diagonal/>
    </border>
    <border>
      <left/>
      <right style="mediumDashDot">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DashDot">
        <color indexed="64"/>
      </bottom>
      <diagonal/>
    </border>
    <border>
      <left/>
      <right style="medium">
        <color indexed="64"/>
      </right>
      <top/>
      <bottom style="mediumDashDot">
        <color indexed="64"/>
      </bottom>
      <diagonal/>
    </border>
    <border>
      <left style="medium">
        <color indexed="64"/>
      </left>
      <right style="thin">
        <color indexed="64"/>
      </right>
      <top style="mediumDashDot">
        <color indexed="64"/>
      </top>
      <bottom style="medium">
        <color indexed="64"/>
      </bottom>
      <diagonal/>
    </border>
    <border>
      <left style="medium">
        <color indexed="64"/>
      </left>
      <right style="mediumDashDot">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8"/>
      </left>
      <right style="thin">
        <color indexed="64"/>
      </right>
      <top style="medium">
        <color indexed="8"/>
      </top>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DashDot">
        <color indexed="64"/>
      </right>
      <top style="medium">
        <color indexed="64"/>
      </top>
      <bottom style="medium">
        <color indexed="64"/>
      </bottom>
      <diagonal/>
    </border>
    <border>
      <left style="mediumDashDot">
        <color indexed="64"/>
      </left>
      <right/>
      <top style="mediumDashDot">
        <color indexed="64"/>
      </top>
      <bottom style="mediumDashDot">
        <color indexed="64"/>
      </bottom>
      <diagonal/>
    </border>
    <border>
      <left style="thin">
        <color indexed="64"/>
      </left>
      <right/>
      <top style="mediumDashDot">
        <color indexed="64"/>
      </top>
      <bottom/>
      <diagonal/>
    </border>
    <border>
      <left/>
      <right style="medium">
        <color indexed="64"/>
      </right>
      <top style="mediumDashDot">
        <color indexed="64"/>
      </top>
      <bottom/>
      <diagonal/>
    </border>
    <border>
      <left style="thin">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thin">
        <color indexed="64"/>
      </left>
      <right/>
      <top style="mediumDashDot">
        <color indexed="64"/>
      </top>
      <bottom style="medium">
        <color indexed="64"/>
      </bottom>
      <diagonal/>
    </border>
    <border>
      <left/>
      <right style="medium">
        <color indexed="64"/>
      </right>
      <top style="mediumDashDot">
        <color indexed="64"/>
      </top>
      <bottom style="medium">
        <color indexed="64"/>
      </bottom>
      <diagonal/>
    </border>
    <border>
      <left style="thin">
        <color indexed="64"/>
      </left>
      <right/>
      <top style="medium">
        <color indexed="64"/>
      </top>
      <bottom style="mediumDashDot">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right style="mediumDashDot">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DashDot">
        <color indexed="64"/>
      </top>
      <bottom style="thin">
        <color indexed="64"/>
      </bottom>
      <diagonal/>
    </border>
    <border>
      <left/>
      <right/>
      <top style="mediumDashDot">
        <color indexed="64"/>
      </top>
      <bottom style="thin">
        <color indexed="64"/>
      </bottom>
      <diagonal/>
    </border>
    <border>
      <left/>
      <right style="mediumDashDot">
        <color indexed="64"/>
      </right>
      <top style="mediumDashDot">
        <color indexed="64"/>
      </top>
      <bottom style="thin">
        <color indexed="64"/>
      </bottom>
      <diagonal/>
    </border>
    <border>
      <left/>
      <right style="thin">
        <color indexed="64"/>
      </right>
      <top/>
      <bottom/>
      <diagonal/>
    </border>
    <border>
      <left style="thin">
        <color indexed="64"/>
      </left>
      <right/>
      <top style="thin">
        <color indexed="64"/>
      </top>
      <bottom style="mediumDashDot">
        <color indexed="64"/>
      </bottom>
      <diagonal/>
    </border>
    <border>
      <left/>
      <right/>
      <top style="thin">
        <color indexed="64"/>
      </top>
      <bottom style="mediumDashDot">
        <color indexed="64"/>
      </bottom>
      <diagonal/>
    </border>
    <border>
      <left/>
      <right style="medium">
        <color indexed="64"/>
      </right>
      <top style="thin">
        <color indexed="64"/>
      </top>
      <bottom style="mediumDashDot">
        <color indexed="64"/>
      </bottom>
      <diagonal/>
    </border>
    <border>
      <left style="medium">
        <color indexed="64"/>
      </left>
      <right/>
      <top style="mediumDashDot">
        <color indexed="64"/>
      </top>
      <bottom style="thin">
        <color indexed="64"/>
      </bottom>
      <diagonal/>
    </border>
    <border>
      <left/>
      <right style="thin">
        <color indexed="64"/>
      </right>
      <top style="mediumDashDot">
        <color indexed="64"/>
      </top>
      <bottom style="thin">
        <color indexed="64"/>
      </bottom>
      <diagonal/>
    </border>
    <border>
      <left style="medium">
        <color indexed="64"/>
      </left>
      <right/>
      <top style="thin">
        <color indexed="64"/>
      </top>
      <bottom style="mediumDashDot">
        <color indexed="64"/>
      </bottom>
      <diagonal/>
    </border>
    <border>
      <left/>
      <right style="thin">
        <color indexed="64"/>
      </right>
      <top style="thin">
        <color indexed="64"/>
      </top>
      <bottom style="mediumDashDot">
        <color indexed="64"/>
      </bottom>
      <diagonal/>
    </border>
    <border>
      <left style="mediumDashDot">
        <color indexed="64"/>
      </left>
      <right/>
      <top style="mediumDashDot">
        <color indexed="64"/>
      </top>
      <bottom style="thin">
        <color indexed="64"/>
      </bottom>
      <diagonal/>
    </border>
    <border>
      <left/>
      <right style="mediumDashDot">
        <color indexed="64"/>
      </right>
      <top style="thin">
        <color indexed="64"/>
      </top>
      <bottom style="mediumDashDot">
        <color indexed="64"/>
      </bottom>
      <diagonal/>
    </border>
    <border>
      <left style="medium">
        <color indexed="64"/>
      </left>
      <right/>
      <top/>
      <bottom style="thin">
        <color indexed="64"/>
      </bottom>
      <diagonal/>
    </border>
    <border>
      <left style="medium">
        <color indexed="64"/>
      </left>
      <right/>
      <top style="mediumDashDot">
        <color indexed="64"/>
      </top>
      <bottom style="medium">
        <color indexed="64"/>
      </bottom>
      <diagonal/>
    </border>
    <border>
      <left/>
      <right/>
      <top style="mediumDashDot">
        <color indexed="64"/>
      </top>
      <bottom style="medium">
        <color indexed="64"/>
      </bottom>
      <diagonal/>
    </border>
    <border>
      <left style="mediumDashDot">
        <color indexed="64"/>
      </left>
      <right/>
      <top style="thin">
        <color indexed="64"/>
      </top>
      <bottom style="mediumDashDot">
        <color indexed="64"/>
      </bottom>
      <diagonal/>
    </border>
    <border>
      <left style="mediumDashDot">
        <color indexed="64"/>
      </left>
      <right/>
      <top style="mediumDashDot">
        <color indexed="64"/>
      </top>
      <bottom style="medium">
        <color indexed="64"/>
      </bottom>
      <diagonal/>
    </border>
    <border>
      <left/>
      <right style="mediumDashDot">
        <color indexed="8"/>
      </right>
      <top style="mediumDashDot">
        <color indexed="64"/>
      </top>
      <bottom style="medium">
        <color indexed="64"/>
      </bottom>
      <diagonal/>
    </border>
    <border>
      <left/>
      <right style="medium">
        <color indexed="8"/>
      </right>
      <top/>
      <bottom style="medium">
        <color indexed="64"/>
      </bottom>
      <diagonal/>
    </border>
    <border>
      <left/>
      <right style="mediumDashDot">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DashDot">
        <color indexed="64"/>
      </left>
      <right/>
      <top/>
      <bottom style="medium">
        <color indexed="64"/>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style="medium">
        <color indexed="64"/>
      </bottom>
      <diagonal/>
    </border>
    <border>
      <left style="medium">
        <color indexed="64"/>
      </left>
      <right/>
      <top style="mediumDashDot">
        <color indexed="64"/>
      </top>
      <bottom/>
      <diagonal/>
    </border>
  </borders>
  <cellStyleXfs count="1">
    <xf numFmtId="0" fontId="0" fillId="0" borderId="0"/>
  </cellStyleXfs>
  <cellXfs count="463">
    <xf numFmtId="0" fontId="0" fillId="0" borderId="0" xfId="0"/>
    <xf numFmtId="0" fontId="0" fillId="0" borderId="0" xfId="0" applyProtection="1"/>
    <xf numFmtId="0" fontId="5" fillId="0" borderId="0" xfId="0" applyFont="1" applyAlignment="1" applyProtection="1">
      <alignment horizontal="center"/>
    </xf>
    <xf numFmtId="0" fontId="0" fillId="0" borderId="0" xfId="0" applyBorder="1" applyProtection="1"/>
    <xf numFmtId="0" fontId="0" fillId="0" borderId="0" xfId="0" applyBorder="1" applyAlignment="1" applyProtection="1">
      <alignment horizontal="right"/>
    </xf>
    <xf numFmtId="0" fontId="0" fillId="0" borderId="0" xfId="0" applyFill="1" applyBorder="1" applyAlignment="1" applyProtection="1">
      <alignment horizontal="left"/>
    </xf>
    <xf numFmtId="0" fontId="0" fillId="0" borderId="0" xfId="0" applyFill="1" applyBorder="1" applyProtection="1"/>
    <xf numFmtId="0" fontId="6" fillId="0" borderId="1" xfId="0" applyFont="1" applyFill="1" applyBorder="1" applyAlignment="1" applyProtection="1">
      <alignment horizontal="right"/>
    </xf>
    <xf numFmtId="0" fontId="0" fillId="0" borderId="2" xfId="0" applyBorder="1" applyProtection="1"/>
    <xf numFmtId="0" fontId="2" fillId="0" borderId="0" xfId="0" applyFont="1" applyProtection="1"/>
    <xf numFmtId="0" fontId="2" fillId="0" borderId="0" xfId="0" applyFont="1" applyBorder="1" applyProtection="1"/>
    <xf numFmtId="0" fontId="2" fillId="0" borderId="0" xfId="0" applyFont="1" applyBorder="1" applyAlignment="1" applyProtection="1">
      <alignment horizontal="right"/>
    </xf>
    <xf numFmtId="0" fontId="8" fillId="0" borderId="0" xfId="0" applyFont="1" applyAlignment="1" applyProtection="1">
      <alignment horizontal="center"/>
    </xf>
    <xf numFmtId="0" fontId="8" fillId="0" borderId="2" xfId="0" applyFont="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right"/>
    </xf>
    <xf numFmtId="14" fontId="8" fillId="0" borderId="0" xfId="0" applyNumberFormat="1" applyFont="1" applyBorder="1" applyAlignment="1" applyProtection="1">
      <alignment horizontal="center"/>
    </xf>
    <xf numFmtId="0" fontId="0" fillId="0" borderId="3" xfId="0" applyBorder="1" applyProtection="1"/>
    <xf numFmtId="0" fontId="0" fillId="0" borderId="0" xfId="0" applyAlignment="1" applyProtection="1">
      <alignment horizontal="right"/>
    </xf>
    <xf numFmtId="0" fontId="8" fillId="0" borderId="0" xfId="0" applyFont="1" applyBorder="1" applyAlignment="1" applyProtection="1">
      <alignment horizontal="center"/>
    </xf>
    <xf numFmtId="0" fontId="7" fillId="0" borderId="1" xfId="0" applyFont="1" applyBorder="1" applyAlignment="1" applyProtection="1">
      <alignment horizontal="center"/>
    </xf>
    <xf numFmtId="0" fontId="7" fillId="0" borderId="0" xfId="0" applyFont="1" applyBorder="1" applyAlignment="1" applyProtection="1">
      <alignment horizontal="center"/>
    </xf>
    <xf numFmtId="164" fontId="0" fillId="0" borderId="0" xfId="0" applyNumberFormat="1" applyBorder="1" applyProtection="1"/>
    <xf numFmtId="164" fontId="1" fillId="0" borderId="0" xfId="0" applyNumberFormat="1" applyFont="1" applyFill="1" applyBorder="1" applyProtection="1"/>
    <xf numFmtId="0" fontId="1" fillId="0" borderId="0" xfId="0" applyFont="1" applyFill="1" applyBorder="1" applyProtection="1"/>
    <xf numFmtId="164" fontId="3" fillId="0" borderId="0" xfId="0" applyNumberFormat="1" applyFont="1" applyFill="1" applyBorder="1" applyProtection="1"/>
    <xf numFmtId="14" fontId="6" fillId="2" borderId="4" xfId="0" applyNumberFormat="1"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14" fontId="8" fillId="0" borderId="2" xfId="0" applyNumberFormat="1" applyFont="1" applyBorder="1" applyAlignment="1" applyProtection="1">
      <alignment horizontal="center"/>
    </xf>
    <xf numFmtId="0" fontId="2" fillId="0" borderId="0" xfId="0" applyFont="1" applyFill="1" applyBorder="1" applyAlignment="1" applyProtection="1">
      <alignment horizontal="right"/>
    </xf>
    <xf numFmtId="0" fontId="6" fillId="0" borderId="0" xfId="0" applyFont="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wrapText="1"/>
    </xf>
    <xf numFmtId="0" fontId="1" fillId="0" borderId="8" xfId="0" applyFont="1" applyBorder="1" applyAlignment="1">
      <alignment horizontal="center" vertical="center" wrapText="1"/>
    </xf>
    <xf numFmtId="164" fontId="6" fillId="0" borderId="9" xfId="0" applyNumberFormat="1" applyFont="1" applyBorder="1" applyAlignment="1" applyProtection="1">
      <alignment horizontal="right"/>
    </xf>
    <xf numFmtId="0" fontId="6" fillId="0" borderId="0" xfId="0" applyFont="1" applyFill="1" applyBorder="1" applyAlignment="1" applyProtection="1">
      <alignment horizontal="center"/>
    </xf>
    <xf numFmtId="0" fontId="0" fillId="0" borderId="1" xfId="0" applyBorder="1" applyProtection="1"/>
    <xf numFmtId="164" fontId="6" fillId="0" borderId="10" xfId="0" applyNumberFormat="1" applyFont="1" applyBorder="1" applyAlignment="1" applyProtection="1">
      <alignment horizontal="right"/>
    </xf>
    <xf numFmtId="164" fontId="6" fillId="0" borderId="10" xfId="0" applyNumberFormat="1" applyFont="1" applyBorder="1" applyProtection="1"/>
    <xf numFmtId="164" fontId="0" fillId="2" borderId="11" xfId="0" applyNumberFormat="1" applyFill="1" applyBorder="1" applyProtection="1">
      <protection locked="0"/>
    </xf>
    <xf numFmtId="164" fontId="0" fillId="2" borderId="12" xfId="0" applyNumberFormat="1" applyFill="1" applyBorder="1" applyProtection="1">
      <protection locked="0"/>
    </xf>
    <xf numFmtId="0" fontId="0" fillId="0" borderId="13" xfId="0" applyBorder="1" applyAlignment="1" applyProtection="1">
      <alignment horizontal="right"/>
    </xf>
    <xf numFmtId="164" fontId="0" fillId="2" borderId="12"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5" xfId="0" applyNumberFormat="1" applyFill="1" applyBorder="1" applyAlignment="1" applyProtection="1">
      <alignment horizontal="right"/>
      <protection locked="0"/>
    </xf>
    <xf numFmtId="0" fontId="12" fillId="0" borderId="0" xfId="0" applyFont="1" applyAlignment="1">
      <alignment horizontal="center"/>
    </xf>
    <xf numFmtId="0" fontId="1" fillId="0" borderId="0" xfId="0" applyFont="1" applyBorder="1" applyAlignment="1">
      <alignment horizontal="center" vertical="center"/>
    </xf>
    <xf numFmtId="0" fontId="1" fillId="0" borderId="0" xfId="0" applyFont="1" applyBorder="1" applyAlignment="1">
      <alignment wrapText="1"/>
    </xf>
    <xf numFmtId="0" fontId="6" fillId="0" borderId="0" xfId="0" applyFont="1" applyFill="1" applyBorder="1" applyProtection="1"/>
    <xf numFmtId="0" fontId="6" fillId="0" borderId="0" xfId="0" applyFont="1" applyBorder="1" applyProtection="1"/>
    <xf numFmtId="0" fontId="0" fillId="0" borderId="0" xfId="0" applyFill="1" applyProtection="1"/>
    <xf numFmtId="0" fontId="0" fillId="0" borderId="0" xfId="0" applyFill="1" applyAlignment="1" applyProtection="1">
      <alignment horizontal="right"/>
    </xf>
    <xf numFmtId="49" fontId="0" fillId="0" borderId="0" xfId="0" applyNumberFormat="1" applyFill="1" applyAlignment="1" applyProtection="1"/>
    <xf numFmtId="164" fontId="6" fillId="0" borderId="16" xfId="0" applyNumberFormat="1" applyFont="1" applyBorder="1" applyAlignment="1" applyProtection="1"/>
    <xf numFmtId="164" fontId="2" fillId="0" borderId="0" xfId="0" applyNumberFormat="1" applyFont="1" applyFill="1" applyBorder="1" applyProtection="1"/>
    <xf numFmtId="165" fontId="2" fillId="0" borderId="0" xfId="0" applyNumberFormat="1" applyFont="1" applyFill="1" applyBorder="1" applyProtection="1"/>
    <xf numFmtId="165" fontId="2" fillId="0" borderId="0" xfId="0" applyNumberFormat="1" applyFont="1" applyFill="1" applyBorder="1" applyAlignment="1" applyProtection="1">
      <alignment horizontal="right"/>
    </xf>
    <xf numFmtId="0" fontId="0" fillId="0" borderId="0" xfId="0" applyFill="1" applyBorder="1" applyAlignment="1" applyProtection="1">
      <alignment horizontal="center" wrapText="1"/>
    </xf>
    <xf numFmtId="0" fontId="6" fillId="0" borderId="0" xfId="0" applyFont="1" applyProtection="1"/>
    <xf numFmtId="0" fontId="0" fillId="0" borderId="0" xfId="0" applyFill="1" applyBorder="1" applyAlignment="1" applyProtection="1">
      <alignment horizontal="right"/>
    </xf>
    <xf numFmtId="2" fontId="0" fillId="2" borderId="4" xfId="0" applyNumberFormat="1" applyFill="1" applyBorder="1" applyProtection="1">
      <protection locked="0"/>
    </xf>
    <xf numFmtId="164" fontId="0" fillId="0" borderId="17" xfId="0" applyNumberFormat="1" applyBorder="1" applyProtection="1"/>
    <xf numFmtId="164" fontId="0" fillId="0" borderId="0" xfId="0" applyNumberFormat="1" applyProtection="1"/>
    <xf numFmtId="164" fontId="2" fillId="0" borderId="18" xfId="0" applyNumberFormat="1" applyFont="1" applyFill="1" applyBorder="1" applyAlignment="1" applyProtection="1">
      <alignment horizontal="left"/>
    </xf>
    <xf numFmtId="4" fontId="0" fillId="0" borderId="0" xfId="0" applyNumberFormat="1" applyFill="1" applyAlignment="1" applyProtection="1"/>
    <xf numFmtId="164" fontId="2" fillId="0" borderId="19" xfId="0" applyNumberFormat="1" applyFont="1" applyFill="1" applyBorder="1" applyAlignment="1" applyProtection="1">
      <alignment horizontal="center"/>
    </xf>
    <xf numFmtId="0" fontId="9" fillId="0" borderId="20" xfId="0" applyFont="1" applyBorder="1" applyAlignment="1" applyProtection="1">
      <alignment horizontal="center"/>
    </xf>
    <xf numFmtId="0" fontId="9" fillId="0" borderId="1" xfId="0" applyFont="1" applyBorder="1" applyAlignment="1" applyProtection="1">
      <alignment horizontal="center"/>
    </xf>
    <xf numFmtId="0" fontId="9" fillId="0" borderId="18" xfId="0" applyFont="1" applyBorder="1" applyAlignment="1" applyProtection="1">
      <alignment horizontal="center"/>
    </xf>
    <xf numFmtId="0" fontId="0" fillId="0" borderId="16" xfId="0" applyBorder="1" applyProtection="1"/>
    <xf numFmtId="0" fontId="16" fillId="0" borderId="0" xfId="0" applyFont="1" applyBorder="1" applyAlignment="1" applyProtection="1">
      <alignment horizontal="center"/>
    </xf>
    <xf numFmtId="0" fontId="6" fillId="0" borderId="0" xfId="0" applyFont="1" applyFill="1" applyAlignment="1" applyProtection="1">
      <alignment horizontal="right"/>
    </xf>
    <xf numFmtId="0" fontId="7" fillId="0" borderId="20" xfId="0" applyFont="1" applyBorder="1" applyAlignment="1" applyProtection="1">
      <alignment horizontal="right" vertical="center"/>
    </xf>
    <xf numFmtId="164" fontId="7" fillId="0" borderId="18" xfId="0" applyNumberFormat="1" applyFont="1" applyBorder="1" applyAlignment="1" applyProtection="1">
      <alignment horizontal="left"/>
    </xf>
    <xf numFmtId="164" fontId="7" fillId="0" borderId="21" xfId="0" applyNumberFormat="1" applyFont="1" applyBorder="1" applyAlignment="1" applyProtection="1">
      <alignment horizontal="left"/>
    </xf>
    <xf numFmtId="164" fontId="7" fillId="0" borderId="16" xfId="0" applyNumberFormat="1" applyFont="1" applyBorder="1" applyAlignment="1" applyProtection="1">
      <alignment horizontal="left"/>
    </xf>
    <xf numFmtId="0" fontId="7" fillId="0" borderId="0" xfId="0" applyFont="1" applyBorder="1" applyAlignment="1" applyProtection="1">
      <alignment horizontal="right" vertical="center"/>
    </xf>
    <xf numFmtId="164" fontId="7" fillId="0" borderId="0" xfId="0" applyNumberFormat="1" applyFont="1" applyBorder="1" applyAlignment="1" applyProtection="1">
      <alignment horizontal="left"/>
    </xf>
    <xf numFmtId="0" fontId="7" fillId="0" borderId="3" xfId="0" applyFont="1" applyBorder="1" applyProtection="1"/>
    <xf numFmtId="0" fontId="0" fillId="0" borderId="21" xfId="0" applyBorder="1" applyProtection="1"/>
    <xf numFmtId="0" fontId="7" fillId="0" borderId="22" xfId="0" applyFont="1" applyBorder="1" applyAlignment="1" applyProtection="1">
      <alignment horizontal="right"/>
    </xf>
    <xf numFmtId="0" fontId="7" fillId="0" borderId="23" xfId="0" applyFont="1" applyBorder="1" applyAlignment="1" applyProtection="1">
      <alignment horizontal="right"/>
    </xf>
    <xf numFmtId="0" fontId="8" fillId="0" borderId="24" xfId="0" applyFont="1" applyBorder="1" applyAlignment="1" applyProtection="1">
      <alignment horizontal="right"/>
    </xf>
    <xf numFmtId="164" fontId="8" fillId="0" borderId="16" xfId="0" applyNumberFormat="1" applyFont="1" applyFill="1" applyBorder="1" applyProtection="1"/>
    <xf numFmtId="0" fontId="8" fillId="0" borderId="0" xfId="0" applyFont="1" applyBorder="1" applyAlignment="1" applyProtection="1">
      <alignment horizontal="right"/>
    </xf>
    <xf numFmtId="164" fontId="8" fillId="0" borderId="0" xfId="0" applyNumberFormat="1" applyFont="1" applyBorder="1" applyProtection="1"/>
    <xf numFmtId="164" fontId="8" fillId="0" borderId="0" xfId="0" applyNumberFormat="1" applyFont="1" applyFill="1" applyBorder="1" applyProtection="1"/>
    <xf numFmtId="0" fontId="7" fillId="0" borderId="20" xfId="0" applyFont="1" applyBorder="1" applyAlignment="1" applyProtection="1">
      <alignment horizontal="right"/>
    </xf>
    <xf numFmtId="164" fontId="7" fillId="0" borderId="18" xfId="0" applyNumberFormat="1" applyFont="1" applyFill="1" applyBorder="1" applyAlignment="1" applyProtection="1">
      <alignment horizontal="right"/>
    </xf>
    <xf numFmtId="0" fontId="7" fillId="0" borderId="3" xfId="0" applyFont="1" applyBorder="1" applyAlignment="1" applyProtection="1">
      <alignment horizontal="right"/>
    </xf>
    <xf numFmtId="2" fontId="8" fillId="0" borderId="16" xfId="0" applyNumberFormat="1" applyFont="1" applyFill="1" applyBorder="1" applyProtection="1"/>
    <xf numFmtId="166" fontId="8" fillId="0" borderId="25" xfId="0" applyNumberFormat="1" applyFont="1" applyBorder="1" applyAlignment="1" applyProtection="1">
      <alignment horizontal="right"/>
    </xf>
    <xf numFmtId="2" fontId="8" fillId="0" borderId="25" xfId="0" applyNumberFormat="1" applyFont="1" applyBorder="1" applyAlignment="1" applyProtection="1">
      <alignment horizontal="right"/>
    </xf>
    <xf numFmtId="0" fontId="0" fillId="0" borderId="26" xfId="0" applyBorder="1" applyProtection="1"/>
    <xf numFmtId="14" fontId="8" fillId="2" borderId="4" xfId="0" applyNumberFormat="1" applyFont="1" applyFill="1" applyBorder="1" applyAlignment="1" applyProtection="1">
      <alignment horizontal="center"/>
      <protection locked="0"/>
    </xf>
    <xf numFmtId="164" fontId="7" fillId="2" borderId="4" xfId="0" applyNumberFormat="1" applyFont="1" applyFill="1" applyBorder="1" applyAlignment="1" applyProtection="1">
      <alignment horizontal="right"/>
      <protection locked="0"/>
    </xf>
    <xf numFmtId="2" fontId="7" fillId="2" borderId="4" xfId="0" applyNumberFormat="1" applyFont="1" applyFill="1" applyBorder="1" applyAlignment="1" applyProtection="1">
      <alignment horizontal="right"/>
      <protection locked="0"/>
    </xf>
    <xf numFmtId="0" fontId="6" fillId="0" borderId="0" xfId="0" applyFont="1" applyBorder="1" applyAlignment="1" applyProtection="1">
      <alignment horizontal="right"/>
    </xf>
    <xf numFmtId="0" fontId="6" fillId="0" borderId="0" xfId="0" applyFont="1" applyFill="1" applyBorder="1" applyAlignment="1" applyProtection="1">
      <alignment horizontal="center"/>
      <protection locked="0"/>
    </xf>
    <xf numFmtId="0" fontId="6" fillId="0" borderId="27" xfId="0" applyFont="1" applyFill="1" applyBorder="1" applyAlignment="1" applyProtection="1">
      <alignment horizontal="center"/>
    </xf>
    <xf numFmtId="1" fontId="2" fillId="0" borderId="0" xfId="0" applyNumberFormat="1" applyFont="1" applyFill="1" applyBorder="1" applyProtection="1"/>
    <xf numFmtId="164" fontId="0" fillId="0" borderId="0" xfId="0" applyNumberFormat="1" applyFill="1" applyProtection="1"/>
    <xf numFmtId="164" fontId="6" fillId="0" borderId="9" xfId="0" applyNumberFormat="1" applyFont="1" applyBorder="1" applyProtection="1"/>
    <xf numFmtId="164" fontId="9" fillId="0" borderId="28" xfId="0" applyNumberFormat="1" applyFont="1" applyBorder="1" applyAlignment="1" applyProtection="1">
      <alignment horizontal="center"/>
    </xf>
    <xf numFmtId="10" fontId="0" fillId="0" borderId="0" xfId="0" applyNumberFormat="1" applyFill="1" applyProtection="1"/>
    <xf numFmtId="0" fontId="5" fillId="0" borderId="0" xfId="0" applyFont="1" applyAlignment="1">
      <alignment horizontal="center" vertical="center" wrapText="1"/>
    </xf>
    <xf numFmtId="0" fontId="0" fillId="0" borderId="0" xfId="0" applyBorder="1" applyAlignment="1" applyProtection="1">
      <alignment horizontal="center" wrapText="1"/>
    </xf>
    <xf numFmtId="3" fontId="0" fillId="0" borderId="0" xfId="0" applyNumberFormat="1" applyFill="1" applyProtection="1"/>
    <xf numFmtId="164" fontId="0" fillId="0" borderId="29" xfId="0" applyNumberFormat="1" applyFill="1" applyBorder="1" applyAlignment="1" applyProtection="1">
      <alignment horizontal="center"/>
    </xf>
    <xf numFmtId="0" fontId="9" fillId="0" borderId="0" xfId="0" applyFont="1" applyBorder="1" applyAlignment="1" applyProtection="1">
      <alignment horizontal="center"/>
    </xf>
    <xf numFmtId="164" fontId="6" fillId="0" borderId="0" xfId="0" applyNumberFormat="1" applyFont="1" applyBorder="1" applyAlignment="1" applyProtection="1"/>
    <xf numFmtId="0" fontId="2" fillId="0" borderId="0" xfId="0" applyFont="1" applyBorder="1" applyAlignment="1" applyProtection="1">
      <alignment horizontal="center" wrapText="1"/>
    </xf>
    <xf numFmtId="0" fontId="1" fillId="0" borderId="0" xfId="0" applyFont="1" applyBorder="1" applyAlignment="1" applyProtection="1">
      <alignment horizontal="center"/>
    </xf>
    <xf numFmtId="164" fontId="0" fillId="0" borderId="0" xfId="0" applyNumberFormat="1" applyFill="1" applyBorder="1" applyAlignment="1" applyProtection="1">
      <alignment horizontal="right"/>
    </xf>
    <xf numFmtId="0" fontId="0" fillId="0" borderId="0" xfId="0" applyFill="1" applyBorder="1" applyAlignment="1" applyProtection="1">
      <alignment horizontal="right" vertical="top"/>
    </xf>
    <xf numFmtId="14" fontId="0" fillId="3" borderId="30" xfId="0" applyNumberFormat="1" applyFill="1" applyBorder="1" applyProtection="1">
      <protection locked="0"/>
    </xf>
    <xf numFmtId="14" fontId="0" fillId="3" borderId="4" xfId="0" applyNumberFormat="1" applyFill="1" applyBorder="1" applyProtection="1">
      <protection locked="0"/>
    </xf>
    <xf numFmtId="165"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31" xfId="0" applyFill="1" applyBorder="1" applyProtection="1">
      <protection locked="0"/>
    </xf>
    <xf numFmtId="164" fontId="0" fillId="3" borderId="32" xfId="0" applyNumberFormat="1" applyFill="1" applyBorder="1" applyProtection="1">
      <protection locked="0"/>
    </xf>
    <xf numFmtId="0" fontId="0" fillId="3" borderId="33" xfId="0" applyFill="1" applyBorder="1" applyProtection="1">
      <protection locked="0"/>
    </xf>
    <xf numFmtId="164" fontId="0" fillId="3" borderId="34" xfId="0" applyNumberFormat="1" applyFill="1" applyBorder="1" applyProtection="1">
      <protection locked="0"/>
    </xf>
    <xf numFmtId="0" fontId="0" fillId="3" borderId="34" xfId="0" applyFill="1" applyBorder="1" applyProtection="1">
      <protection locked="0"/>
    </xf>
    <xf numFmtId="164" fontId="6" fillId="0" borderId="0" xfId="0" applyNumberFormat="1" applyFont="1" applyBorder="1" applyAlignment="1" applyProtection="1">
      <alignment horizontal="right"/>
    </xf>
    <xf numFmtId="164" fontId="0" fillId="2" borderId="14" xfId="0" applyNumberFormat="1" applyFill="1" applyBorder="1" applyProtection="1">
      <protection locked="0"/>
    </xf>
    <xf numFmtId="164" fontId="0" fillId="2" borderId="15" xfId="0" applyNumberFormat="1" applyFill="1" applyBorder="1" applyProtection="1">
      <protection locked="0"/>
    </xf>
    <xf numFmtId="10" fontId="2" fillId="0" borderId="0" xfId="0" applyNumberFormat="1" applyFont="1" applyBorder="1" applyProtection="1"/>
    <xf numFmtId="165" fontId="0" fillId="0" borderId="0" xfId="0" applyNumberFormat="1" applyProtection="1"/>
    <xf numFmtId="0" fontId="18" fillId="0" borderId="35" xfId="0" applyFont="1" applyBorder="1" applyAlignment="1" applyProtection="1">
      <alignment horizontal="right"/>
    </xf>
    <xf numFmtId="0" fontId="18" fillId="0" borderId="36" xfId="0" applyFont="1" applyBorder="1" applyAlignment="1" applyProtection="1">
      <alignment horizontal="right"/>
    </xf>
    <xf numFmtId="0" fontId="18" fillId="0" borderId="37" xfId="0" applyFont="1" applyBorder="1" applyAlignment="1" applyProtection="1">
      <alignment horizontal="right"/>
    </xf>
    <xf numFmtId="2" fontId="8" fillId="0" borderId="0" xfId="0" applyNumberFormat="1" applyFont="1" applyBorder="1" applyProtection="1"/>
    <xf numFmtId="2" fontId="8" fillId="0" borderId="0" xfId="0" applyNumberFormat="1" applyFont="1" applyFill="1" applyBorder="1" applyProtection="1"/>
    <xf numFmtId="0" fontId="0" fillId="0" borderId="3" xfId="0" applyBorder="1" applyAlignment="1" applyProtection="1">
      <alignment horizontal="right"/>
    </xf>
    <xf numFmtId="0" fontId="0" fillId="0" borderId="1" xfId="0" applyBorder="1" applyAlignment="1" applyProtection="1">
      <alignment wrapText="1"/>
    </xf>
    <xf numFmtId="0" fontId="0" fillId="0" borderId="1" xfId="0" applyBorder="1" applyAlignment="1" applyProtection="1">
      <alignment horizontal="center" wrapText="1"/>
    </xf>
    <xf numFmtId="0" fontId="1" fillId="0" borderId="6" xfId="0" applyFont="1" applyFill="1" applyBorder="1" applyAlignment="1">
      <alignment horizontal="center" vertical="center"/>
    </xf>
    <xf numFmtId="0" fontId="0" fillId="0" borderId="0" xfId="0" applyFill="1"/>
    <xf numFmtId="0" fontId="1" fillId="0" borderId="23" xfId="0" applyFont="1" applyFill="1" applyBorder="1" applyAlignment="1">
      <alignment horizontal="center" vertical="center"/>
    </xf>
    <xf numFmtId="0" fontId="1" fillId="0" borderId="0" xfId="0" applyFont="1" applyFill="1" applyBorder="1"/>
    <xf numFmtId="0" fontId="1" fillId="0" borderId="21" xfId="0" applyFont="1" applyFill="1" applyBorder="1"/>
    <xf numFmtId="0" fontId="0" fillId="0" borderId="23" xfId="0" applyFill="1" applyBorder="1" applyAlignment="1">
      <alignment horizontal="center" vertical="center"/>
    </xf>
    <xf numFmtId="0" fontId="0" fillId="0" borderId="0" xfId="0" applyFill="1" applyBorder="1"/>
    <xf numFmtId="0" fontId="0" fillId="0" borderId="7" xfId="0" applyFill="1" applyBorder="1" applyAlignment="1">
      <alignment horizontal="center" vertical="center"/>
    </xf>
    <xf numFmtId="0" fontId="0" fillId="0" borderId="38" xfId="0" applyFill="1" applyBorder="1"/>
    <xf numFmtId="0" fontId="1" fillId="0" borderId="39" xfId="0" applyFont="1" applyFill="1" applyBorder="1"/>
    <xf numFmtId="0" fontId="1" fillId="0" borderId="40" xfId="0" applyFont="1" applyFill="1" applyBorder="1" applyAlignment="1">
      <alignment horizontal="center" vertical="center"/>
    </xf>
    <xf numFmtId="2" fontId="8" fillId="0" borderId="0" xfId="0" applyNumberFormat="1" applyFont="1" applyFill="1" applyBorder="1" applyAlignment="1" applyProtection="1">
      <alignment horizontal="right"/>
    </xf>
    <xf numFmtId="0" fontId="7" fillId="0" borderId="41" xfId="0" applyFont="1" applyBorder="1" applyAlignment="1" applyProtection="1">
      <alignment horizontal="right"/>
    </xf>
    <xf numFmtId="0" fontId="5" fillId="0" borderId="0" xfId="0" applyFont="1" applyAlignment="1" applyProtection="1">
      <alignment horizontal="center" vertical="center" wrapText="1"/>
    </xf>
    <xf numFmtId="164" fontId="0" fillId="0" borderId="21" xfId="0" applyNumberFormat="1" applyBorder="1" applyProtection="1"/>
    <xf numFmtId="49" fontId="0" fillId="0" borderId="0" xfId="0" applyNumberFormat="1" applyProtection="1"/>
    <xf numFmtId="0" fontId="0" fillId="0" borderId="15" xfId="0" applyBorder="1" applyAlignment="1" applyProtection="1">
      <alignment horizontal="right"/>
    </xf>
    <xf numFmtId="164" fontId="0" fillId="0" borderId="0" xfId="0" applyNumberFormat="1" applyFill="1" applyBorder="1" applyProtection="1"/>
    <xf numFmtId="0" fontId="0" fillId="0" borderId="0" xfId="0" applyAlignment="1" applyProtection="1">
      <alignment horizontal="center"/>
    </xf>
    <xf numFmtId="0" fontId="0" fillId="0" borderId="20" xfId="0" applyBorder="1" applyAlignment="1" applyProtection="1">
      <alignment horizontal="center" wrapText="1"/>
    </xf>
    <xf numFmtId="0" fontId="0" fillId="0" borderId="42" xfId="0" applyBorder="1" applyAlignment="1" applyProtection="1">
      <alignment horizontal="center" wrapText="1"/>
    </xf>
    <xf numFmtId="0" fontId="2" fillId="0" borderId="43" xfId="0" applyFont="1" applyBorder="1" applyAlignment="1" applyProtection="1">
      <alignment horizontal="center" wrapText="1"/>
    </xf>
    <xf numFmtId="0" fontId="0" fillId="0" borderId="43" xfId="0" applyBorder="1" applyAlignment="1" applyProtection="1">
      <alignment horizontal="center" wrapText="1"/>
    </xf>
    <xf numFmtId="0" fontId="0" fillId="0" borderId="28" xfId="0" applyBorder="1" applyAlignment="1" applyProtection="1">
      <alignment horizontal="center" wrapText="1"/>
    </xf>
    <xf numFmtId="2" fontId="0" fillId="0" borderId="44" xfId="0" applyNumberFormat="1" applyBorder="1" applyProtection="1"/>
    <xf numFmtId="164" fontId="0" fillId="0" borderId="45" xfId="0" applyNumberFormat="1" applyBorder="1" applyProtection="1"/>
    <xf numFmtId="164" fontId="0" fillId="0" borderId="45" xfId="0" applyNumberFormat="1" applyBorder="1" applyAlignment="1" applyProtection="1">
      <alignment horizontal="right"/>
    </xf>
    <xf numFmtId="164" fontId="0" fillId="0" borderId="16" xfId="0" applyNumberFormat="1" applyBorder="1" applyAlignment="1" applyProtection="1">
      <alignment horizontal="right"/>
    </xf>
    <xf numFmtId="165" fontId="0" fillId="0" borderId="0" xfId="0" applyNumberFormat="1" applyFill="1" applyBorder="1" applyProtection="1"/>
    <xf numFmtId="164" fontId="0" fillId="0" borderId="0" xfId="0" applyNumberFormat="1" applyBorder="1" applyAlignment="1" applyProtection="1">
      <alignment horizontal="right"/>
    </xf>
    <xf numFmtId="164" fontId="0" fillId="0" borderId="21" xfId="0" applyNumberFormat="1" applyBorder="1" applyAlignment="1" applyProtection="1">
      <alignment horizontal="right"/>
    </xf>
    <xf numFmtId="0" fontId="6" fillId="0" borderId="3" xfId="0" applyFont="1" applyBorder="1" applyProtection="1"/>
    <xf numFmtId="0" fontId="0" fillId="0" borderId="46" xfId="0" applyBorder="1" applyAlignment="1" applyProtection="1">
      <alignment horizontal="center" wrapText="1"/>
    </xf>
    <xf numFmtId="0" fontId="0" fillId="0" borderId="47" xfId="0" applyBorder="1" applyProtection="1"/>
    <xf numFmtId="0" fontId="0" fillId="0" borderId="48" xfId="0" applyBorder="1" applyAlignment="1" applyProtection="1">
      <alignment horizontal="center" wrapText="1"/>
    </xf>
    <xf numFmtId="0" fontId="0" fillId="0" borderId="49" xfId="0" applyBorder="1" applyAlignment="1" applyProtection="1">
      <alignment horizontal="center"/>
    </xf>
    <xf numFmtId="2" fontId="0" fillId="0" borderId="50" xfId="0" applyNumberFormat="1" applyFill="1" applyBorder="1" applyProtection="1"/>
    <xf numFmtId="0" fontId="0" fillId="4" borderId="51" xfId="0" applyFill="1" applyBorder="1" applyProtection="1"/>
    <xf numFmtId="164" fontId="0" fillId="0" borderId="52" xfId="0" applyNumberFormat="1" applyFill="1" applyBorder="1" applyProtection="1"/>
    <xf numFmtId="2" fontId="0" fillId="0" borderId="53" xfId="0" applyNumberFormat="1" applyFill="1" applyBorder="1" applyProtection="1"/>
    <xf numFmtId="164" fontId="0" fillId="0" borderId="53" xfId="0" applyNumberFormat="1" applyFill="1" applyBorder="1" applyProtection="1"/>
    <xf numFmtId="164" fontId="0" fillId="0" borderId="54" xfId="0" applyNumberFormat="1" applyFill="1" applyBorder="1" applyProtection="1"/>
    <xf numFmtId="0" fontId="16" fillId="0" borderId="21" xfId="0" applyFont="1" applyBorder="1" applyAlignment="1" applyProtection="1">
      <alignment horizontal="center"/>
    </xf>
    <xf numFmtId="0" fontId="16" fillId="0" borderId="3" xfId="0" applyFont="1" applyBorder="1" applyAlignment="1" applyProtection="1">
      <alignment horizontal="center"/>
    </xf>
    <xf numFmtId="0" fontId="0" fillId="0" borderId="21" xfId="0" applyBorder="1" applyAlignment="1" applyProtection="1">
      <alignment horizontal="right"/>
    </xf>
    <xf numFmtId="0" fontId="0" fillId="5" borderId="42" xfId="0" applyFill="1" applyBorder="1" applyAlignment="1" applyProtection="1">
      <alignment horizontal="center"/>
    </xf>
    <xf numFmtId="0" fontId="0" fillId="5" borderId="42" xfId="0" applyFill="1" applyBorder="1" applyAlignment="1" applyProtection="1">
      <alignment horizontal="center" wrapText="1"/>
    </xf>
    <xf numFmtId="0" fontId="0" fillId="0" borderId="28" xfId="0" applyBorder="1" applyAlignment="1" applyProtection="1">
      <alignment horizontal="center"/>
    </xf>
    <xf numFmtId="0" fontId="0" fillId="0" borderId="26" xfId="0" applyBorder="1" applyAlignment="1" applyProtection="1">
      <alignment horizontal="right"/>
    </xf>
    <xf numFmtId="164" fontId="0" fillId="0" borderId="16" xfId="0" applyNumberFormat="1" applyBorder="1" applyProtection="1"/>
    <xf numFmtId="164" fontId="0" fillId="0" borderId="2" xfId="0" applyNumberFormat="1" applyBorder="1" applyAlignment="1" applyProtection="1">
      <alignment horizontal="right"/>
    </xf>
    <xf numFmtId="164" fontId="0" fillId="2" borderId="4" xfId="0" applyNumberFormat="1" applyFill="1" applyBorder="1" applyProtection="1">
      <protection locked="0"/>
    </xf>
    <xf numFmtId="2" fontId="8" fillId="0" borderId="9" xfId="0" applyNumberFormat="1" applyFont="1" applyFill="1" applyBorder="1" applyProtection="1"/>
    <xf numFmtId="0" fontId="12" fillId="0" borderId="55" xfId="0" applyFont="1" applyFill="1" applyBorder="1" applyProtection="1"/>
    <xf numFmtId="164" fontId="6" fillId="0" borderId="56" xfId="0" applyNumberFormat="1" applyFont="1" applyFill="1" applyBorder="1" applyAlignment="1" applyProtection="1">
      <alignment horizontal="left"/>
    </xf>
    <xf numFmtId="0" fontId="6" fillId="0" borderId="57" xfId="0" applyFont="1" applyFill="1" applyBorder="1" applyAlignment="1" applyProtection="1">
      <alignment horizontal="right" wrapText="1"/>
    </xf>
    <xf numFmtId="164" fontId="0" fillId="4" borderId="45" xfId="0" applyNumberFormat="1" applyFill="1" applyBorder="1" applyProtection="1"/>
    <xf numFmtId="0" fontId="5" fillId="0" borderId="0" xfId="0" applyFont="1" applyFill="1" applyAlignment="1" applyProtection="1">
      <alignment horizontal="center" wrapText="1"/>
    </xf>
    <xf numFmtId="0" fontId="0" fillId="0" borderId="0" xfId="0" applyFill="1" applyAlignment="1" applyProtection="1">
      <alignment wrapText="1"/>
    </xf>
    <xf numFmtId="0" fontId="6" fillId="0" borderId="0" xfId="0" applyFont="1" applyFill="1" applyAlignment="1" applyProtection="1">
      <alignment horizontal="center"/>
    </xf>
    <xf numFmtId="0" fontId="12" fillId="0" borderId="0" xfId="0" applyFont="1" applyFill="1" applyProtection="1"/>
    <xf numFmtId="0" fontId="0" fillId="0" borderId="0" xfId="0" applyFill="1" applyAlignment="1" applyProtection="1">
      <alignment horizontal="left"/>
    </xf>
    <xf numFmtId="0" fontId="6" fillId="0" borderId="0" xfId="0" applyFont="1" applyFill="1" applyBorder="1" applyAlignment="1" applyProtection="1">
      <alignment horizontal="right"/>
    </xf>
    <xf numFmtId="0" fontId="6" fillId="0" borderId="0" xfId="0" applyFont="1" applyFill="1" applyBorder="1" applyAlignment="1" applyProtection="1">
      <alignment horizontal="center" wrapText="1"/>
    </xf>
    <xf numFmtId="0" fontId="11" fillId="0" borderId="0" xfId="0" applyFont="1" applyFill="1" applyBorder="1" applyProtection="1"/>
    <xf numFmtId="0" fontId="2" fillId="0" borderId="0" xfId="0" applyFont="1" applyFill="1" applyBorder="1" applyProtection="1"/>
    <xf numFmtId="0" fontId="1" fillId="0" borderId="0" xfId="0" applyFont="1" applyFill="1" applyProtection="1"/>
    <xf numFmtId="0" fontId="3" fillId="0" borderId="0" xfId="0" applyFont="1" applyFill="1" applyProtection="1"/>
    <xf numFmtId="0" fontId="4" fillId="0" borderId="0" xfId="0" applyFont="1" applyFill="1" applyProtection="1"/>
    <xf numFmtId="1" fontId="0" fillId="0" borderId="0" xfId="0" applyNumberFormat="1" applyFill="1" applyProtection="1"/>
    <xf numFmtId="2" fontId="0" fillId="0" borderId="0" xfId="0" applyNumberFormat="1" applyFill="1" applyProtection="1"/>
    <xf numFmtId="0" fontId="2" fillId="0" borderId="0" xfId="0" applyFont="1" applyFill="1" applyAlignment="1" applyProtection="1">
      <alignment wrapText="1"/>
    </xf>
    <xf numFmtId="0" fontId="0" fillId="0" borderId="2" xfId="0" applyFill="1" applyBorder="1" applyProtection="1"/>
    <xf numFmtId="164" fontId="0" fillId="0" borderId="0" xfId="0" applyNumberFormat="1" applyFill="1" applyAlignment="1" applyProtection="1">
      <alignment horizontal="center"/>
    </xf>
    <xf numFmtId="0" fontId="3" fillId="0" borderId="0" xfId="0" applyFont="1" applyFill="1" applyBorder="1" applyAlignment="1" applyProtection="1">
      <alignment horizontal="center" wrapText="1"/>
    </xf>
    <xf numFmtId="0" fontId="6" fillId="0" borderId="0" xfId="0" applyFont="1" applyFill="1" applyAlignment="1">
      <alignment horizontal="center"/>
    </xf>
    <xf numFmtId="0" fontId="10" fillId="0" borderId="0" xfId="0" applyFont="1" applyFill="1" applyAlignment="1">
      <alignment horizontal="center"/>
    </xf>
    <xf numFmtId="0" fontId="0" fillId="0" borderId="0" xfId="0" applyFill="1" applyBorder="1" applyAlignment="1">
      <alignment horizontal="center"/>
    </xf>
    <xf numFmtId="0" fontId="2"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2" fillId="0" borderId="0" xfId="0" applyFont="1" applyFill="1" applyBorder="1" applyAlignment="1">
      <alignment horizontal="right"/>
    </xf>
    <xf numFmtId="0" fontId="1" fillId="0" borderId="0" xfId="0" applyFont="1" applyFill="1" applyBorder="1" applyAlignment="1">
      <alignment horizontal="center"/>
    </xf>
    <xf numFmtId="0" fontId="2" fillId="0" borderId="0" xfId="0" applyFont="1" applyFill="1" applyBorder="1" applyAlignment="1">
      <alignment horizontal="left"/>
    </xf>
    <xf numFmtId="0" fontId="6" fillId="0" borderId="20" xfId="0" applyFont="1" applyBorder="1" applyAlignment="1" applyProtection="1">
      <alignment horizontal="center"/>
    </xf>
    <xf numFmtId="0" fontId="6" fillId="0" borderId="1" xfId="0" applyFont="1" applyBorder="1" applyAlignment="1" applyProtection="1">
      <alignment horizontal="center"/>
    </xf>
    <xf numFmtId="0" fontId="6" fillId="0" borderId="18" xfId="0" applyFont="1" applyBorder="1" applyAlignment="1" applyProtection="1">
      <alignment horizontal="center"/>
    </xf>
    <xf numFmtId="0" fontId="6" fillId="0" borderId="3" xfId="0" applyFont="1" applyBorder="1" applyAlignment="1" applyProtection="1">
      <alignment horizontal="center"/>
    </xf>
    <xf numFmtId="0" fontId="6" fillId="0" borderId="21" xfId="0" applyFont="1" applyBorder="1" applyAlignment="1" applyProtection="1">
      <alignment horizontal="center"/>
    </xf>
    <xf numFmtId="0" fontId="6" fillId="0" borderId="26" xfId="0" applyFont="1" applyBorder="1" applyAlignment="1" applyProtection="1">
      <alignment horizontal="center"/>
    </xf>
    <xf numFmtId="0" fontId="6" fillId="0" borderId="2" xfId="0" applyFont="1" applyBorder="1" applyAlignment="1" applyProtection="1">
      <alignment horizontal="center"/>
    </xf>
    <xf numFmtId="0" fontId="6" fillId="0" borderId="16" xfId="0" applyFont="1" applyBorder="1" applyAlignment="1" applyProtection="1">
      <alignment horizontal="center"/>
    </xf>
    <xf numFmtId="0" fontId="6" fillId="0" borderId="58" xfId="0" applyNumberFormat="1" applyFont="1" applyFill="1" applyBorder="1" applyAlignment="1" applyProtection="1">
      <alignment horizontal="left"/>
    </xf>
    <xf numFmtId="0" fontId="2" fillId="0" borderId="0" xfId="0" applyFont="1" applyFill="1" applyProtection="1"/>
    <xf numFmtId="0" fontId="0" fillId="0" borderId="0" xfId="0" applyFill="1" applyBorder="1" applyAlignment="1" applyProtection="1">
      <alignment horizontal="right"/>
      <protection locked="0"/>
    </xf>
    <xf numFmtId="164" fontId="0" fillId="0" borderId="0" xfId="0" applyNumberFormat="1" applyFill="1" applyBorder="1" applyProtection="1">
      <protection locked="0"/>
    </xf>
    <xf numFmtId="0" fontId="0" fillId="0" borderId="0" xfId="0" applyFill="1" applyBorder="1" applyProtection="1">
      <protection locked="0"/>
    </xf>
    <xf numFmtId="0" fontId="0" fillId="0" borderId="3" xfId="0" applyBorder="1" applyAlignment="1" applyProtection="1">
      <alignment horizontal="right"/>
    </xf>
    <xf numFmtId="0" fontId="0" fillId="0" borderId="3" xfId="0" applyBorder="1" applyProtection="1"/>
    <xf numFmtId="0" fontId="0" fillId="0" borderId="0" xfId="0" applyBorder="1" applyProtection="1"/>
    <xf numFmtId="0" fontId="0" fillId="0" borderId="2" xfId="0" applyBorder="1" applyProtection="1"/>
    <xf numFmtId="0" fontId="0" fillId="0" borderId="1" xfId="0" applyBorder="1" applyAlignment="1" applyProtection="1">
      <alignment wrapText="1"/>
    </xf>
    <xf numFmtId="0" fontId="0" fillId="0" borderId="1" xfId="0" applyBorder="1" applyAlignment="1" applyProtection="1">
      <alignment horizontal="center" wrapText="1"/>
    </xf>
    <xf numFmtId="0" fontId="0" fillId="0" borderId="0" xfId="0" applyBorder="1" applyAlignment="1" applyProtection="1">
      <alignment horizontal="center" wrapText="1"/>
    </xf>
    <xf numFmtId="0" fontId="1" fillId="0" borderId="61" xfId="0" applyFont="1" applyFill="1" applyBorder="1" applyAlignment="1">
      <alignment wrapText="1"/>
    </xf>
    <xf numFmtId="0" fontId="1" fillId="0" borderId="62" xfId="0" applyFont="1" applyFill="1" applyBorder="1" applyAlignment="1">
      <alignment wrapText="1"/>
    </xf>
    <xf numFmtId="0" fontId="1" fillId="0" borderId="63" xfId="0" applyFont="1" applyBorder="1" applyAlignment="1">
      <alignment wrapText="1"/>
    </xf>
    <xf numFmtId="0" fontId="1" fillId="0" borderId="64" xfId="0" applyFont="1" applyBorder="1" applyAlignment="1">
      <alignment wrapText="1"/>
    </xf>
    <xf numFmtId="0" fontId="1" fillId="0" borderId="65" xfId="0" applyFont="1" applyFill="1" applyBorder="1" applyAlignment="1">
      <alignment wrapText="1"/>
    </xf>
    <xf numFmtId="0" fontId="1" fillId="0" borderId="66" xfId="0" applyFont="1" applyFill="1" applyBorder="1" applyAlignment="1">
      <alignment wrapText="1"/>
    </xf>
    <xf numFmtId="0" fontId="1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center"/>
    </xf>
    <xf numFmtId="0" fontId="10" fillId="0" borderId="0" xfId="0" applyFont="1" applyAlignment="1">
      <alignment horizontal="center"/>
    </xf>
    <xf numFmtId="0" fontId="1" fillId="0" borderId="67" xfId="0" applyFont="1" applyBorder="1" applyAlignment="1">
      <alignment wrapText="1"/>
    </xf>
    <xf numFmtId="0" fontId="1" fillId="0" borderId="22" xfId="0" applyFont="1" applyBorder="1" applyAlignment="1">
      <alignment wrapText="1"/>
    </xf>
    <xf numFmtId="0" fontId="11" fillId="0" borderId="24" xfId="0" applyFont="1" applyFill="1" applyBorder="1" applyAlignment="1" applyProtection="1">
      <alignment vertical="center" wrapText="1"/>
    </xf>
    <xf numFmtId="0" fontId="11" fillId="0" borderId="44" xfId="0" applyFont="1" applyFill="1" applyBorder="1" applyAlignment="1" applyProtection="1">
      <alignment vertical="center" wrapText="1"/>
    </xf>
    <xf numFmtId="0" fontId="11" fillId="0" borderId="28" xfId="0" applyFont="1" applyFill="1" applyBorder="1" applyAlignment="1" applyProtection="1">
      <alignment vertical="center" wrapText="1"/>
    </xf>
    <xf numFmtId="0" fontId="6" fillId="2" borderId="60" xfId="0" applyFont="1" applyFill="1" applyBorder="1" applyAlignment="1" applyProtection="1">
      <alignment horizontal="center"/>
      <protection locked="0"/>
    </xf>
    <xf numFmtId="0" fontId="6" fillId="2" borderId="30" xfId="0" applyFont="1" applyFill="1" applyBorder="1" applyAlignment="1" applyProtection="1">
      <alignment horizontal="center"/>
      <protection locked="0"/>
    </xf>
    <xf numFmtId="0" fontId="6" fillId="2" borderId="31" xfId="0" applyFont="1" applyFill="1" applyBorder="1" applyAlignment="1" applyProtection="1">
      <alignment horizontal="center"/>
      <protection locked="0"/>
    </xf>
    <xf numFmtId="0" fontId="6" fillId="0" borderId="24" xfId="0" applyFont="1" applyFill="1" applyBorder="1" applyAlignment="1" applyProtection="1">
      <alignment horizontal="right"/>
    </xf>
    <xf numFmtId="0" fontId="6" fillId="0" borderId="44" xfId="0" applyFont="1" applyFill="1" applyBorder="1" applyAlignment="1" applyProtection="1">
      <alignment horizontal="right"/>
    </xf>
    <xf numFmtId="0" fontId="6" fillId="0" borderId="24" xfId="0" applyFont="1" applyFill="1" applyBorder="1" applyAlignment="1" applyProtection="1">
      <alignment horizontal="center"/>
    </xf>
    <xf numFmtId="0" fontId="6" fillId="0" borderId="28" xfId="0" applyFont="1" applyFill="1" applyBorder="1" applyAlignment="1" applyProtection="1">
      <alignment horizontal="center"/>
    </xf>
    <xf numFmtId="0" fontId="6" fillId="0" borderId="59" xfId="0" applyFont="1" applyFill="1" applyBorder="1" applyAlignment="1" applyProtection="1">
      <alignment horizontal="right"/>
    </xf>
    <xf numFmtId="0" fontId="6" fillId="0" borderId="24" xfId="0" applyFont="1" applyFill="1" applyBorder="1" applyAlignment="1" applyProtection="1">
      <alignment horizontal="right" wrapText="1"/>
    </xf>
    <xf numFmtId="0" fontId="6" fillId="0" borderId="59" xfId="0" applyFont="1" applyFill="1" applyBorder="1" applyAlignment="1" applyProtection="1">
      <alignment horizontal="right" wrapText="1"/>
    </xf>
    <xf numFmtId="14" fontId="6" fillId="2" borderId="60" xfId="0" applyNumberFormat="1" applyFont="1" applyFill="1" applyBorder="1" applyAlignment="1" applyProtection="1">
      <alignment horizontal="center"/>
      <protection locked="0"/>
    </xf>
    <xf numFmtId="14" fontId="6" fillId="2" borderId="31" xfId="0" applyNumberFormat="1" applyFont="1" applyFill="1" applyBorder="1" applyAlignment="1" applyProtection="1">
      <alignment horizontal="center"/>
      <protection locked="0"/>
    </xf>
    <xf numFmtId="0" fontId="6" fillId="0" borderId="44" xfId="0" applyFont="1" applyFill="1" applyBorder="1" applyAlignment="1" applyProtection="1">
      <alignment horizontal="right" wrapText="1"/>
    </xf>
    <xf numFmtId="0" fontId="6" fillId="2" borderId="60" xfId="0" applyFont="1" applyFill="1" applyBorder="1" applyAlignment="1" applyProtection="1">
      <alignment horizontal="center" wrapText="1"/>
      <protection locked="0"/>
    </xf>
    <xf numFmtId="0" fontId="6" fillId="2" borderId="30" xfId="0" applyFont="1" applyFill="1" applyBorder="1" applyAlignment="1" applyProtection="1">
      <alignment horizontal="center" wrapText="1"/>
      <protection locked="0"/>
    </xf>
    <xf numFmtId="0" fontId="6" fillId="2" borderId="31" xfId="0" applyFont="1" applyFill="1" applyBorder="1" applyAlignment="1" applyProtection="1">
      <alignment horizontal="center" wrapText="1"/>
      <protection locked="0"/>
    </xf>
    <xf numFmtId="0" fontId="5" fillId="0" borderId="0" xfId="0" applyFont="1" applyFill="1" applyAlignment="1" applyProtection="1">
      <alignment horizontal="center" vertical="center" wrapText="1"/>
    </xf>
    <xf numFmtId="0" fontId="6" fillId="0" borderId="0" xfId="0" applyFont="1" applyFill="1" applyAlignment="1" applyProtection="1">
      <alignment horizontal="center"/>
    </xf>
    <xf numFmtId="0" fontId="6" fillId="0" borderId="20" xfId="0" applyFont="1" applyFill="1" applyBorder="1" applyAlignment="1" applyProtection="1">
      <alignment horizontal="right" wrapText="1"/>
    </xf>
    <xf numFmtId="0" fontId="6" fillId="0" borderId="1" xfId="0" applyFont="1" applyFill="1" applyBorder="1" applyAlignment="1" applyProtection="1">
      <alignment horizontal="right" wrapText="1"/>
    </xf>
    <xf numFmtId="0" fontId="6" fillId="0" borderId="18" xfId="0" applyFont="1" applyFill="1" applyBorder="1" applyAlignment="1" applyProtection="1">
      <alignment horizontal="right" wrapText="1"/>
    </xf>
    <xf numFmtId="0" fontId="6" fillId="0" borderId="26" xfId="0" applyFont="1" applyFill="1" applyBorder="1" applyAlignment="1" applyProtection="1">
      <alignment horizontal="right" wrapText="1"/>
    </xf>
    <xf numFmtId="0" fontId="6" fillId="0" borderId="2" xfId="0" applyFont="1" applyFill="1" applyBorder="1" applyAlignment="1" applyProtection="1">
      <alignment horizontal="right" wrapText="1"/>
    </xf>
    <xf numFmtId="0" fontId="5" fillId="0" borderId="0" xfId="0" applyFont="1" applyAlignment="1" applyProtection="1">
      <alignment horizontal="center" vertical="center" wrapText="1"/>
    </xf>
    <xf numFmtId="0" fontId="8" fillId="0" borderId="2" xfId="0" applyFont="1" applyBorder="1" applyAlignment="1" applyProtection="1">
      <alignment horizontal="center"/>
    </xf>
    <xf numFmtId="0" fontId="7" fillId="0" borderId="0" xfId="0" applyFont="1" applyAlignment="1" applyProtection="1">
      <alignment horizontal="center"/>
    </xf>
    <xf numFmtId="0" fontId="2" fillId="2" borderId="68" xfId="0" applyFont="1" applyFill="1" applyBorder="1" applyAlignment="1" applyProtection="1">
      <alignment horizontal="center" vertical="top" wrapText="1"/>
      <protection locked="0"/>
    </xf>
    <xf numFmtId="0" fontId="2" fillId="2" borderId="69" xfId="0" applyFont="1" applyFill="1" applyBorder="1" applyAlignment="1" applyProtection="1">
      <alignment horizontal="center" vertical="top" wrapText="1"/>
      <protection locked="0"/>
    </xf>
    <xf numFmtId="0" fontId="2" fillId="2" borderId="70" xfId="0" applyFont="1" applyFill="1" applyBorder="1" applyAlignment="1" applyProtection="1">
      <alignment horizontal="center" vertical="top" wrapText="1"/>
      <protection locked="0"/>
    </xf>
    <xf numFmtId="0" fontId="2" fillId="2" borderId="27"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top" wrapText="1"/>
      <protection locked="0"/>
    </xf>
    <xf numFmtId="0" fontId="2" fillId="2" borderId="71" xfId="0" applyFont="1" applyFill="1" applyBorder="1" applyAlignment="1" applyProtection="1">
      <alignment horizontal="center" vertical="top" wrapText="1"/>
      <protection locked="0"/>
    </xf>
    <xf numFmtId="0" fontId="2" fillId="2" borderId="72" xfId="0" applyFont="1" applyFill="1" applyBorder="1" applyAlignment="1" applyProtection="1">
      <alignment horizontal="center" vertical="top" wrapText="1"/>
      <protection locked="0"/>
    </xf>
    <xf numFmtId="0" fontId="2" fillId="2" borderId="38" xfId="0" applyFont="1" applyFill="1" applyBorder="1" applyAlignment="1" applyProtection="1">
      <alignment horizontal="center" vertical="top" wrapText="1"/>
      <protection locked="0"/>
    </xf>
    <xf numFmtId="0" fontId="2" fillId="2" borderId="33" xfId="0" applyFont="1" applyFill="1" applyBorder="1" applyAlignment="1" applyProtection="1">
      <alignment horizontal="center" vertical="top" wrapText="1"/>
      <protection locked="0"/>
    </xf>
    <xf numFmtId="0" fontId="6" fillId="0" borderId="0" xfId="0" applyFont="1" applyAlignment="1" applyProtection="1">
      <alignment horizontal="center"/>
    </xf>
    <xf numFmtId="0" fontId="18" fillId="2" borderId="60" xfId="0" applyFont="1" applyFill="1" applyBorder="1" applyAlignment="1" applyProtection="1">
      <alignment horizontal="center"/>
      <protection locked="0"/>
    </xf>
    <xf numFmtId="0" fontId="18" fillId="2" borderId="30" xfId="0" applyFont="1" applyFill="1" applyBorder="1" applyAlignment="1" applyProtection="1">
      <alignment horizontal="center"/>
      <protection locked="0"/>
    </xf>
    <xf numFmtId="0" fontId="18" fillId="2" borderId="31" xfId="0" applyFont="1" applyFill="1" applyBorder="1" applyAlignment="1" applyProtection="1">
      <alignment horizontal="center"/>
      <protection locked="0"/>
    </xf>
    <xf numFmtId="164" fontId="18" fillId="2" borderId="60" xfId="0" applyNumberFormat="1" applyFont="1" applyFill="1" applyBorder="1" applyAlignment="1" applyProtection="1">
      <alignment horizontal="center"/>
      <protection locked="0"/>
    </xf>
    <xf numFmtId="164" fontId="18" fillId="2" borderId="30" xfId="0" applyNumberFormat="1" applyFont="1" applyFill="1" applyBorder="1" applyAlignment="1" applyProtection="1">
      <alignment horizontal="center"/>
      <protection locked="0"/>
    </xf>
    <xf numFmtId="164" fontId="18" fillId="2" borderId="31" xfId="0" applyNumberFormat="1" applyFont="1" applyFill="1" applyBorder="1" applyAlignment="1" applyProtection="1">
      <alignment horizontal="center"/>
      <protection locked="0"/>
    </xf>
    <xf numFmtId="164" fontId="18" fillId="0" borderId="26" xfId="0" applyNumberFormat="1" applyFont="1" applyBorder="1" applyAlignment="1" applyProtection="1">
      <alignment horizontal="center"/>
    </xf>
    <xf numFmtId="164" fontId="18" fillId="0" borderId="2" xfId="0" applyNumberFormat="1" applyFont="1" applyBorder="1" applyAlignment="1" applyProtection="1">
      <alignment horizontal="center"/>
    </xf>
    <xf numFmtId="164" fontId="18" fillId="0" borderId="16" xfId="0" applyNumberFormat="1" applyFont="1" applyBorder="1" applyAlignment="1" applyProtection="1">
      <alignment horizontal="center"/>
    </xf>
    <xf numFmtId="2" fontId="7" fillId="2" borderId="60" xfId="0" applyNumberFormat="1" applyFont="1" applyFill="1" applyBorder="1" applyAlignment="1" applyProtection="1">
      <alignment horizontal="center"/>
      <protection locked="0"/>
    </xf>
    <xf numFmtId="2" fontId="7" fillId="2" borderId="30" xfId="0" applyNumberFormat="1" applyFont="1" applyFill="1" applyBorder="1" applyAlignment="1" applyProtection="1">
      <alignment horizontal="center"/>
      <protection locked="0"/>
    </xf>
    <xf numFmtId="2" fontId="7" fillId="2" borderId="31" xfId="0" applyNumberFormat="1" applyFont="1" applyFill="1" applyBorder="1" applyAlignment="1" applyProtection="1">
      <alignment horizontal="center"/>
      <protection locked="0"/>
    </xf>
    <xf numFmtId="0" fontId="6" fillId="0" borderId="24" xfId="0" applyFont="1" applyBorder="1" applyAlignment="1" applyProtection="1">
      <alignment horizontal="right"/>
    </xf>
    <xf numFmtId="0" fontId="6" fillId="0" borderId="44" xfId="0" applyFont="1" applyBorder="1" applyAlignment="1" applyProtection="1">
      <alignment horizontal="right"/>
    </xf>
    <xf numFmtId="0" fontId="6" fillId="0" borderId="28" xfId="0" applyFont="1" applyBorder="1" applyAlignment="1" applyProtection="1">
      <alignment horizontal="right"/>
    </xf>
    <xf numFmtId="0" fontId="0" fillId="2" borderId="74" xfId="0" applyFill="1" applyBorder="1" applyProtection="1">
      <protection locked="0"/>
    </xf>
    <xf numFmtId="0" fontId="0" fillId="2" borderId="75" xfId="0" applyFill="1" applyBorder="1" applyProtection="1">
      <protection locked="0"/>
    </xf>
    <xf numFmtId="0" fontId="0" fillId="2" borderId="73" xfId="0" applyFill="1" applyBorder="1" applyProtection="1">
      <protection locked="0"/>
    </xf>
    <xf numFmtId="0" fontId="0" fillId="0" borderId="36" xfId="0" applyBorder="1" applyProtection="1"/>
    <xf numFmtId="0" fontId="0" fillId="0" borderId="73" xfId="0" applyBorder="1" applyProtection="1"/>
    <xf numFmtId="0" fontId="0" fillId="2" borderId="76" xfId="0" applyFill="1" applyBorder="1" applyProtection="1">
      <protection locked="0"/>
    </xf>
    <xf numFmtId="0" fontId="0" fillId="2" borderId="77" xfId="0" applyFill="1" applyBorder="1" applyProtection="1">
      <protection locked="0"/>
    </xf>
    <xf numFmtId="0" fontId="0" fillId="2" borderId="78" xfId="0" applyFill="1" applyBorder="1" applyProtection="1">
      <protection locked="0"/>
    </xf>
    <xf numFmtId="0" fontId="1" fillId="0" borderId="20" xfId="0" applyFont="1" applyBorder="1" applyAlignment="1" applyProtection="1">
      <alignment horizontal="right"/>
    </xf>
    <xf numFmtId="0" fontId="1" fillId="0" borderId="1" xfId="0" applyFont="1" applyBorder="1" applyAlignment="1" applyProtection="1">
      <alignment horizontal="right"/>
    </xf>
    <xf numFmtId="0" fontId="0" fillId="0" borderId="3" xfId="0" applyBorder="1" applyAlignment="1" applyProtection="1">
      <alignment horizontal="right"/>
    </xf>
    <xf numFmtId="0" fontId="0" fillId="0" borderId="79" xfId="0" applyBorder="1" applyAlignment="1" applyProtection="1">
      <alignment horizontal="right"/>
    </xf>
    <xf numFmtId="0" fontId="9" fillId="0" borderId="24" xfId="0" applyFont="1" applyFill="1" applyBorder="1" applyAlignment="1" applyProtection="1">
      <alignment horizontal="center"/>
    </xf>
    <xf numFmtId="0" fontId="9" fillId="0" borderId="44" xfId="0" applyFont="1" applyFill="1" applyBorder="1" applyAlignment="1" applyProtection="1">
      <alignment horizontal="center"/>
    </xf>
    <xf numFmtId="0" fontId="9" fillId="0" borderId="28" xfId="0" applyFont="1" applyFill="1" applyBorder="1" applyAlignment="1" applyProtection="1">
      <alignment horizontal="center"/>
    </xf>
    <xf numFmtId="0" fontId="0" fillId="0" borderId="80" xfId="0" applyBorder="1" applyAlignment="1" applyProtection="1">
      <alignment horizontal="right"/>
    </xf>
    <xf numFmtId="0" fontId="0" fillId="0" borderId="81" xfId="0" applyBorder="1" applyAlignment="1" applyProtection="1">
      <alignment horizontal="right"/>
    </xf>
    <xf numFmtId="0" fontId="0" fillId="0" borderId="82" xfId="0" applyBorder="1" applyAlignment="1" applyProtection="1">
      <alignment horizontal="right"/>
    </xf>
    <xf numFmtId="0" fontId="0" fillId="2" borderId="85" xfId="0" applyFill="1" applyBorder="1" applyProtection="1">
      <protection locked="0"/>
    </xf>
    <xf numFmtId="0" fontId="0" fillId="2" borderId="86" xfId="0" applyFill="1" applyBorder="1" applyProtection="1">
      <protection locked="0"/>
    </xf>
    <xf numFmtId="0" fontId="15" fillId="0" borderId="20" xfId="0" applyFont="1" applyFill="1" applyBorder="1" applyAlignment="1" applyProtection="1">
      <alignment horizontal="right"/>
    </xf>
    <xf numFmtId="0" fontId="15" fillId="0" borderId="1" xfId="0" applyFont="1" applyFill="1" applyBorder="1" applyAlignment="1" applyProtection="1">
      <alignment horizontal="right"/>
    </xf>
    <xf numFmtId="0" fontId="0" fillId="2" borderId="80" xfId="0" applyFill="1" applyBorder="1" applyProtection="1">
      <protection locked="0"/>
    </xf>
    <xf numFmtId="0" fontId="0" fillId="2" borderId="81" xfId="0" applyFill="1" applyBorder="1" applyProtection="1">
      <protection locked="0"/>
    </xf>
    <xf numFmtId="0" fontId="0" fillId="2" borderId="88" xfId="0" applyFill="1" applyBorder="1" applyProtection="1">
      <protection locked="0"/>
    </xf>
    <xf numFmtId="0" fontId="6" fillId="0" borderId="26" xfId="0" applyFont="1" applyBorder="1" applyAlignment="1" applyProtection="1">
      <alignment horizontal="right"/>
    </xf>
    <xf numFmtId="0" fontId="6" fillId="0" borderId="2" xfId="0" applyFont="1" applyBorder="1" applyAlignment="1" applyProtection="1">
      <alignment horizontal="right"/>
    </xf>
    <xf numFmtId="0" fontId="6" fillId="0" borderId="16" xfId="0" applyFont="1" applyBorder="1" applyAlignment="1" applyProtection="1">
      <alignment horizontal="right"/>
    </xf>
    <xf numFmtId="0" fontId="0" fillId="0" borderId="89" xfId="0" applyBorder="1" applyAlignment="1" applyProtection="1">
      <alignment horizontal="right"/>
    </xf>
    <xf numFmtId="0" fontId="0" fillId="0" borderId="29" xfId="0" applyBorder="1" applyAlignment="1" applyProtection="1">
      <alignment horizontal="right"/>
    </xf>
    <xf numFmtId="0" fontId="7" fillId="0" borderId="1" xfId="0" applyFont="1" applyBorder="1" applyAlignment="1" applyProtection="1">
      <alignment horizontal="center"/>
    </xf>
    <xf numFmtId="0" fontId="9" fillId="0" borderId="24" xfId="0" applyFont="1" applyBorder="1" applyAlignment="1" applyProtection="1">
      <alignment horizontal="center"/>
    </xf>
    <xf numFmtId="0" fontId="9" fillId="0" borderId="44" xfId="0" applyFont="1" applyBorder="1" applyAlignment="1" applyProtection="1">
      <alignment horizontal="center"/>
    </xf>
    <xf numFmtId="0" fontId="6" fillId="0" borderId="90" xfId="0" applyFont="1" applyBorder="1" applyAlignment="1" applyProtection="1">
      <alignment horizontal="right"/>
    </xf>
    <xf numFmtId="0" fontId="6" fillId="0" borderId="91" xfId="0" applyFont="1" applyBorder="1" applyAlignment="1" applyProtection="1">
      <alignment horizontal="right"/>
    </xf>
    <xf numFmtId="0" fontId="6" fillId="0" borderId="66" xfId="0" applyFont="1" applyBorder="1" applyAlignment="1" applyProtection="1">
      <alignment horizontal="right"/>
    </xf>
    <xf numFmtId="0" fontId="0" fillId="2" borderId="92" xfId="0" applyFill="1" applyBorder="1" applyProtection="1">
      <protection locked="0"/>
    </xf>
    <xf numFmtId="14" fontId="8" fillId="0" borderId="2" xfId="0" applyNumberFormat="1" applyFont="1" applyBorder="1" applyAlignment="1" applyProtection="1">
      <alignment horizontal="center"/>
    </xf>
    <xf numFmtId="0" fontId="0" fillId="2" borderId="87" xfId="0" applyFill="1" applyBorder="1" applyProtection="1">
      <protection locked="0"/>
    </xf>
    <xf numFmtId="0" fontId="0" fillId="2" borderId="84" xfId="0" applyFill="1" applyBorder="1" applyProtection="1">
      <protection locked="0"/>
    </xf>
    <xf numFmtId="0" fontId="0" fillId="0" borderId="85" xfId="0" applyBorder="1" applyProtection="1"/>
    <xf numFmtId="0" fontId="0" fillId="0" borderId="88" xfId="0" applyBorder="1" applyProtection="1"/>
    <xf numFmtId="164" fontId="0" fillId="0" borderId="80" xfId="0" applyNumberFormat="1" applyFill="1" applyBorder="1" applyAlignment="1" applyProtection="1">
      <alignment horizontal="right"/>
    </xf>
    <xf numFmtId="164" fontId="0" fillId="0" borderId="81" xfId="0" applyNumberFormat="1" applyFill="1" applyBorder="1" applyAlignment="1" applyProtection="1">
      <alignment horizontal="right"/>
    </xf>
    <xf numFmtId="164" fontId="0" fillId="0" borderId="82" xfId="0" applyNumberFormat="1" applyFill="1" applyBorder="1" applyAlignment="1" applyProtection="1">
      <alignment horizontal="right"/>
    </xf>
    <xf numFmtId="0" fontId="0" fillId="2" borderId="83" xfId="0" applyFill="1" applyBorder="1" applyProtection="1">
      <protection locked="0"/>
    </xf>
    <xf numFmtId="0" fontId="0" fillId="5" borderId="35" xfId="0" applyFill="1" applyBorder="1" applyAlignment="1" applyProtection="1">
      <alignment horizontal="right"/>
    </xf>
    <xf numFmtId="0" fontId="0" fillId="5" borderId="96" xfId="0" applyFill="1" applyBorder="1" applyAlignment="1" applyProtection="1">
      <alignment horizontal="right"/>
    </xf>
    <xf numFmtId="0" fontId="0" fillId="5" borderId="36" xfId="0" applyFill="1" applyBorder="1" applyAlignment="1" applyProtection="1">
      <alignment horizontal="right"/>
    </xf>
    <xf numFmtId="0" fontId="0" fillId="5" borderId="73" xfId="0" applyFill="1" applyBorder="1" applyAlignment="1" applyProtection="1">
      <alignment horizontal="right"/>
    </xf>
    <xf numFmtId="0" fontId="0" fillId="0" borderId="20" xfId="0" applyFill="1" applyBorder="1" applyAlignment="1" applyProtection="1">
      <alignment horizontal="right" vertical="top"/>
    </xf>
    <xf numFmtId="0" fontId="0" fillId="0" borderId="3" xfId="0" applyFill="1" applyBorder="1" applyAlignment="1" applyProtection="1">
      <alignment horizontal="right" vertical="top"/>
    </xf>
    <xf numFmtId="0" fontId="0" fillId="0" borderId="26" xfId="0" applyFill="1" applyBorder="1" applyAlignment="1" applyProtection="1">
      <alignment horizontal="right" vertical="top"/>
    </xf>
    <xf numFmtId="0" fontId="0" fillId="3" borderId="60" xfId="0" applyFill="1" applyBorder="1" applyAlignment="1" applyProtection="1">
      <alignment horizontal="right"/>
      <protection locked="0"/>
    </xf>
    <xf numFmtId="0" fontId="0" fillId="3" borderId="30" xfId="0" applyFill="1" applyBorder="1" applyAlignment="1" applyProtection="1">
      <alignment horizontal="right"/>
      <protection locked="0"/>
    </xf>
    <xf numFmtId="0" fontId="0" fillId="3" borderId="31" xfId="0" applyFill="1" applyBorder="1" applyAlignment="1" applyProtection="1">
      <alignment horizontal="right"/>
      <protection locked="0"/>
    </xf>
    <xf numFmtId="0" fontId="0" fillId="0" borderId="105" xfId="0" applyFill="1" applyBorder="1" applyAlignment="1" applyProtection="1">
      <alignment horizontal="center"/>
    </xf>
    <xf numFmtId="0" fontId="0" fillId="0" borderId="69" xfId="0" applyFill="1" applyBorder="1" applyAlignment="1" applyProtection="1">
      <alignment horizontal="center"/>
    </xf>
    <xf numFmtId="14" fontId="0" fillId="3" borderId="60" xfId="0" applyNumberFormat="1" applyFill="1" applyBorder="1" applyAlignment="1" applyProtection="1">
      <alignment horizontal="center"/>
      <protection locked="0"/>
    </xf>
    <xf numFmtId="14" fontId="0" fillId="3" borderId="31" xfId="0" applyNumberFormat="1" applyFill="1" applyBorder="1" applyAlignment="1" applyProtection="1">
      <alignment horizontal="center"/>
      <protection locked="0"/>
    </xf>
    <xf numFmtId="0" fontId="0" fillId="0" borderId="3" xfId="0" applyBorder="1" applyProtection="1"/>
    <xf numFmtId="0" fontId="0" fillId="0" borderId="0" xfId="0" applyBorder="1" applyProtection="1"/>
    <xf numFmtId="0" fontId="0" fillId="0" borderId="21" xfId="0" applyBorder="1" applyProtection="1"/>
    <xf numFmtId="0" fontId="0" fillId="0" borderId="2" xfId="0" applyBorder="1" applyProtection="1"/>
    <xf numFmtId="0" fontId="0" fillId="0" borderId="95" xfId="0" applyBorder="1" applyProtection="1"/>
    <xf numFmtId="0" fontId="0" fillId="0" borderId="35" xfId="0" applyBorder="1" applyAlignment="1" applyProtection="1">
      <alignment horizontal="right"/>
    </xf>
    <xf numFmtId="0" fontId="0" fillId="0" borderId="96" xfId="0" applyBorder="1" applyAlignment="1" applyProtection="1">
      <alignment horizontal="right"/>
    </xf>
    <xf numFmtId="0" fontId="0" fillId="0" borderId="37" xfId="0" applyBorder="1" applyAlignment="1" applyProtection="1">
      <alignment horizontal="right"/>
    </xf>
    <xf numFmtId="0" fontId="0" fillId="0" borderId="57" xfId="0" applyBorder="1" applyAlignment="1" applyProtection="1">
      <alignment horizontal="right"/>
    </xf>
    <xf numFmtId="0" fontId="16" fillId="0" borderId="0" xfId="0" applyFont="1" applyBorder="1" applyAlignment="1" applyProtection="1">
      <alignment horizontal="center" wrapText="1"/>
    </xf>
    <xf numFmtId="2" fontId="12" fillId="0" borderId="2" xfId="0" applyNumberFormat="1" applyFont="1" applyBorder="1" applyProtection="1"/>
    <xf numFmtId="2" fontId="12" fillId="0" borderId="95" xfId="0" applyNumberFormat="1" applyFont="1" applyBorder="1" applyProtection="1"/>
    <xf numFmtId="0" fontId="0" fillId="3" borderId="93" xfId="0" applyFill="1" applyBorder="1" applyAlignment="1" applyProtection="1">
      <alignment horizontal="right"/>
      <protection locked="0"/>
    </xf>
    <xf numFmtId="0" fontId="0" fillId="3" borderId="94" xfId="0" applyFill="1" applyBorder="1" applyAlignment="1" applyProtection="1">
      <alignment horizontal="right"/>
      <protection locked="0"/>
    </xf>
    <xf numFmtId="0" fontId="0" fillId="5" borderId="85" xfId="0" applyFill="1" applyBorder="1" applyAlignment="1" applyProtection="1">
      <alignment horizontal="right"/>
    </xf>
    <xf numFmtId="0" fontId="0" fillId="5" borderId="88" xfId="0" applyFill="1" applyBorder="1" applyAlignment="1" applyProtection="1">
      <alignment horizontal="right"/>
    </xf>
    <xf numFmtId="0" fontId="9" fillId="0" borderId="28" xfId="0" applyFont="1" applyBorder="1" applyAlignment="1" applyProtection="1">
      <alignment horizontal="center"/>
    </xf>
    <xf numFmtId="0" fontId="6" fillId="0" borderId="53" xfId="0" applyFont="1" applyFill="1" applyBorder="1" applyAlignment="1" applyProtection="1">
      <alignment horizontal="right"/>
    </xf>
    <xf numFmtId="0" fontId="6" fillId="0" borderId="97" xfId="0" applyFont="1" applyFill="1" applyBorder="1" applyAlignment="1" applyProtection="1">
      <alignment horizontal="right"/>
    </xf>
    <xf numFmtId="0" fontId="2" fillId="0" borderId="37" xfId="0" applyFont="1" applyBorder="1" applyAlignment="1" applyProtection="1">
      <alignment horizontal="right"/>
    </xf>
    <xf numFmtId="0" fontId="2" fillId="0" borderId="57" xfId="0" applyFont="1" applyBorder="1" applyAlignment="1" applyProtection="1">
      <alignment horizontal="right"/>
    </xf>
    <xf numFmtId="0" fontId="2" fillId="0" borderId="2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1" fillId="0" borderId="20" xfId="0" applyFont="1" applyBorder="1" applyAlignment="1" applyProtection="1">
      <alignment horizontal="right" vertical="center" wrapText="1"/>
    </xf>
    <xf numFmtId="0" fontId="1" fillId="0" borderId="1" xfId="0" applyFont="1" applyBorder="1" applyAlignment="1" applyProtection="1">
      <alignment horizontal="right" vertical="center" wrapText="1"/>
    </xf>
    <xf numFmtId="0" fontId="1" fillId="0" borderId="3"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0" fontId="1" fillId="0" borderId="26" xfId="0" applyFont="1" applyBorder="1" applyAlignment="1" applyProtection="1">
      <alignment horizontal="right" vertical="center" wrapText="1"/>
    </xf>
    <xf numFmtId="0" fontId="1" fillId="0" borderId="2" xfId="0" applyFont="1" applyBorder="1" applyAlignment="1" applyProtection="1">
      <alignment horizontal="right" vertical="center" wrapText="1"/>
    </xf>
    <xf numFmtId="0" fontId="2" fillId="0" borderId="0" xfId="0" applyFont="1" applyBorder="1" applyAlignment="1" applyProtection="1">
      <alignment horizontal="right"/>
    </xf>
    <xf numFmtId="0" fontId="1" fillId="0" borderId="100" xfId="0" applyFont="1" applyBorder="1" applyAlignment="1" applyProtection="1">
      <alignment horizontal="center" vertical="center"/>
    </xf>
    <xf numFmtId="0" fontId="1" fillId="0" borderId="101" xfId="0" applyFont="1" applyBorder="1" applyAlignment="1" applyProtection="1">
      <alignment horizontal="center" vertical="center"/>
    </xf>
    <xf numFmtId="0" fontId="2" fillId="0" borderId="0" xfId="0" applyFont="1" applyFill="1" applyBorder="1" applyAlignment="1" applyProtection="1">
      <alignment horizontal="right"/>
    </xf>
    <xf numFmtId="0" fontId="0" fillId="0" borderId="98" xfId="0" applyBorder="1" applyAlignment="1" applyProtection="1">
      <alignment horizontal="right"/>
    </xf>
    <xf numFmtId="0" fontId="0" fillId="0" borderId="55" xfId="0" applyBorder="1" applyAlignment="1" applyProtection="1">
      <alignment horizontal="right"/>
    </xf>
    <xf numFmtId="0" fontId="0" fillId="0" borderId="89" xfId="0" applyFill="1" applyBorder="1" applyAlignment="1" applyProtection="1">
      <alignment horizontal="right"/>
    </xf>
    <xf numFmtId="0" fontId="0" fillId="0" borderId="99" xfId="0" applyFill="1" applyBorder="1" applyAlignment="1" applyProtection="1">
      <alignment horizontal="right"/>
    </xf>
    <xf numFmtId="0" fontId="2" fillId="0" borderId="20"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26" xfId="0" applyFont="1" applyBorder="1" applyAlignment="1" applyProtection="1">
      <alignment horizontal="center" wrapText="1"/>
    </xf>
    <xf numFmtId="0" fontId="2" fillId="0" borderId="2" xfId="0" applyFont="1" applyBorder="1" applyAlignment="1" applyProtection="1">
      <alignment horizontal="center" wrapText="1"/>
    </xf>
    <xf numFmtId="0" fontId="0" fillId="0" borderId="1" xfId="0" applyBorder="1" applyAlignment="1" applyProtection="1">
      <alignment horizontal="center"/>
    </xf>
    <xf numFmtId="0" fontId="0" fillId="0" borderId="20" xfId="0" applyBorder="1" applyAlignment="1" applyProtection="1">
      <alignment wrapText="1"/>
    </xf>
    <xf numFmtId="0" fontId="0" fillId="0" borderId="1" xfId="0" applyBorder="1" applyAlignment="1" applyProtection="1">
      <alignment wrapText="1"/>
    </xf>
    <xf numFmtId="0" fontId="0" fillId="0" borderId="18" xfId="0" applyBorder="1" applyAlignment="1" applyProtection="1">
      <alignment wrapText="1"/>
    </xf>
    <xf numFmtId="0" fontId="0" fillId="0" borderId="26" xfId="0" applyBorder="1" applyAlignment="1" applyProtection="1">
      <alignment wrapText="1"/>
    </xf>
    <xf numFmtId="0" fontId="0" fillId="0" borderId="2" xfId="0" applyBorder="1" applyAlignment="1" applyProtection="1">
      <alignment wrapText="1"/>
    </xf>
    <xf numFmtId="0" fontId="0" fillId="0" borderId="16" xfId="0" applyBorder="1" applyAlignment="1" applyProtection="1">
      <alignment wrapText="1"/>
    </xf>
    <xf numFmtId="49" fontId="6" fillId="2" borderId="68" xfId="0" applyNumberFormat="1" applyFont="1" applyFill="1" applyBorder="1" applyProtection="1">
      <protection locked="0"/>
    </xf>
    <xf numFmtId="49" fontId="6" fillId="2" borderId="70" xfId="0" applyNumberFormat="1" applyFont="1" applyFill="1" applyBorder="1" applyProtection="1">
      <protection locked="0"/>
    </xf>
    <xf numFmtId="49" fontId="6" fillId="2" borderId="102" xfId="0" applyNumberFormat="1" applyFont="1" applyFill="1" applyBorder="1" applyProtection="1">
      <protection locked="0"/>
    </xf>
    <xf numFmtId="49" fontId="6" fillId="2" borderId="34" xfId="0" applyNumberFormat="1" applyFont="1" applyFill="1" applyBorder="1" applyProtection="1">
      <protection locked="0"/>
    </xf>
    <xf numFmtId="49" fontId="0" fillId="2" borderId="103" xfId="0" applyNumberFormat="1" applyFill="1" applyBorder="1" applyProtection="1">
      <protection locked="0"/>
    </xf>
    <xf numFmtId="49" fontId="0" fillId="2" borderId="104" xfId="0" applyNumberFormat="1" applyFill="1" applyBorder="1" applyProtection="1">
      <protection locked="0"/>
    </xf>
    <xf numFmtId="0" fontId="0" fillId="0" borderId="1" xfId="0" applyBorder="1" applyAlignment="1" applyProtection="1">
      <alignment horizontal="center" wrapText="1"/>
    </xf>
    <xf numFmtId="0" fontId="0" fillId="0" borderId="0" xfId="0" applyBorder="1" applyAlignment="1" applyProtection="1">
      <alignment horizontal="center" wrapText="1"/>
    </xf>
    <xf numFmtId="0" fontId="16" fillId="0" borderId="2" xfId="0" applyFont="1" applyBorder="1" applyAlignment="1" applyProtection="1">
      <alignment horizontal="center" wrapText="1"/>
    </xf>
    <xf numFmtId="0" fontId="6" fillId="0" borderId="44" xfId="0" applyFont="1" applyFill="1" applyBorder="1" applyAlignment="1" applyProtection="1">
      <alignment horizontal="center"/>
    </xf>
    <xf numFmtId="164" fontId="7" fillId="0" borderId="74" xfId="0" applyNumberFormat="1" applyFont="1" applyBorder="1" applyProtection="1"/>
    <xf numFmtId="164" fontId="7" fillId="0" borderId="75" xfId="0" applyNumberFormat="1" applyFont="1" applyBorder="1" applyProtection="1"/>
    <xf numFmtId="0" fontId="6" fillId="0" borderId="35" xfId="0" applyFont="1" applyFill="1" applyBorder="1" applyAlignment="1" applyProtection="1">
      <alignment horizontal="right" wrapText="1"/>
    </xf>
    <xf numFmtId="0" fontId="6" fillId="0" borderId="50" xfId="0" applyFont="1" applyFill="1" applyBorder="1" applyAlignment="1" applyProtection="1">
      <alignment horizontal="right" wrapText="1"/>
    </xf>
    <xf numFmtId="0" fontId="6" fillId="0" borderId="37" xfId="0" applyFont="1" applyFill="1" applyBorder="1" applyAlignment="1" applyProtection="1">
      <alignment horizontal="right" wrapText="1"/>
    </xf>
    <xf numFmtId="0" fontId="6" fillId="0" borderId="19" xfId="0" applyFont="1" applyFill="1" applyBorder="1" applyAlignment="1" applyProtection="1">
      <alignment horizontal="right" wrapText="1"/>
    </xf>
    <xf numFmtId="2" fontId="7" fillId="0" borderId="74" xfId="0" applyNumberFormat="1" applyFont="1" applyBorder="1" applyProtection="1"/>
    <xf numFmtId="2" fontId="7" fillId="0" borderId="75" xfId="0" applyNumberFormat="1" applyFont="1" applyBorder="1" applyProtection="1"/>
    <xf numFmtId="164" fontId="8" fillId="0" borderId="44" xfId="0" applyNumberFormat="1" applyFont="1" applyBorder="1" applyProtection="1"/>
    <xf numFmtId="164" fontId="7" fillId="0" borderId="1" xfId="0" applyNumberFormat="1" applyFont="1" applyBorder="1" applyAlignment="1" applyProtection="1">
      <alignment horizontal="right"/>
    </xf>
    <xf numFmtId="0" fontId="8" fillId="0" borderId="24" xfId="0" applyFont="1" applyBorder="1" applyAlignment="1" applyProtection="1">
      <alignment horizontal="right"/>
    </xf>
    <xf numFmtId="0" fontId="8" fillId="0" borderId="44" xfId="0" applyFont="1" applyBorder="1" applyAlignment="1" applyProtection="1">
      <alignment horizontal="right"/>
    </xf>
    <xf numFmtId="0" fontId="8" fillId="0" borderId="28" xfId="0" applyFont="1" applyBorder="1" applyAlignment="1" applyProtection="1">
      <alignment horizontal="right"/>
    </xf>
    <xf numFmtId="2" fontId="8" fillId="0" borderId="44" xfId="0" applyNumberFormat="1" applyFont="1" applyBorder="1" applyProtection="1"/>
    <xf numFmtId="0" fontId="8" fillId="0" borderId="0" xfId="0" applyFont="1" applyAlignment="1" applyProtection="1">
      <alignment horizontal="center"/>
    </xf>
    <xf numFmtId="0" fontId="7" fillId="0" borderId="55" xfId="0" applyFont="1" applyBorder="1" applyAlignment="1" applyProtection="1">
      <alignment horizontal="right"/>
    </xf>
    <xf numFmtId="0" fontId="7" fillId="0" borderId="20" xfId="0" applyFont="1" applyBorder="1" applyAlignment="1" applyProtection="1">
      <alignment horizontal="right" vertical="center"/>
    </xf>
    <xf numFmtId="0" fontId="7" fillId="0" borderId="1" xfId="0" applyFont="1" applyBorder="1" applyAlignment="1" applyProtection="1">
      <alignment horizontal="right" vertical="center"/>
    </xf>
    <xf numFmtId="0" fontId="7" fillId="0" borderId="26" xfId="0" applyFont="1" applyBorder="1" applyAlignment="1" applyProtection="1">
      <alignment horizontal="right" vertical="center"/>
    </xf>
    <xf numFmtId="0" fontId="7" fillId="0" borderId="2" xfId="0" applyFont="1" applyBorder="1" applyAlignment="1" applyProtection="1">
      <alignment horizontal="right" vertical="center"/>
    </xf>
    <xf numFmtId="0" fontId="6" fillId="0" borderId="24"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0" xfId="0" applyFont="1" applyFill="1" applyAlignment="1">
      <alignment horizontal="center"/>
    </xf>
    <xf numFmtId="0" fontId="10" fillId="0" borderId="0" xfId="0" applyFont="1" applyFill="1" applyAlignment="1">
      <alignment horizontal="center"/>
    </xf>
    <xf numFmtId="0" fontId="1" fillId="0" borderId="0" xfId="0" applyFont="1" applyFill="1" applyBorder="1"/>
    <xf numFmtId="0" fontId="20" fillId="0" borderId="0" xfId="0" applyFont="1"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0" fontId="20" fillId="0" borderId="0" xfId="0" applyFont="1" applyFill="1" applyBorder="1" applyAlignment="1">
      <alignment horizontal="left" vertical="center" wrapText="1"/>
    </xf>
    <xf numFmtId="0" fontId="19"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webb\Local%20Settings\Temporary%20Internet%20Files\OLKEB\Copy%20of%202006-08-08%20Form%201546%20-%20PAS%20Budget%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lient Information"/>
      <sheetName val="Admin &amp; Compensation"/>
      <sheetName val="Category Allocations"/>
      <sheetName val="Hourly Wages"/>
      <sheetName val="Definitions"/>
    </sheetNames>
    <sheetDataSet>
      <sheetData sheetId="0" refreshError="1"/>
      <sheetData sheetId="1" refreshError="1"/>
      <sheetData sheetId="2">
        <row r="38">
          <cell r="F38">
            <v>3705.2000000000012</v>
          </cell>
        </row>
      </sheetData>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zoomScale="75" zoomScaleNormal="75" workbookViewId="0">
      <selection activeCell="D40" sqref="D40"/>
    </sheetView>
  </sheetViews>
  <sheetFormatPr defaultRowHeight="12.75" x14ac:dyDescent="0.2"/>
  <cols>
    <col min="1" max="1" width="8.85546875" customWidth="1"/>
    <col min="2" max="3" width="3.140625" customWidth="1"/>
    <col min="4" max="4" width="77.28515625" customWidth="1"/>
    <col min="5" max="5" width="9.42578125" customWidth="1"/>
  </cols>
  <sheetData>
    <row r="2" spans="2:7" ht="18" x14ac:dyDescent="0.25">
      <c r="B2" s="250"/>
      <c r="C2" s="250"/>
      <c r="D2" s="250"/>
      <c r="E2" s="47"/>
    </row>
    <row r="3" spans="2:7" ht="39.75" customHeight="1" x14ac:dyDescent="0.2">
      <c r="B3" s="251" t="s">
        <v>152</v>
      </c>
      <c r="C3" s="251"/>
      <c r="D3" s="251"/>
      <c r="E3" s="107"/>
      <c r="F3" s="107"/>
      <c r="G3" s="107"/>
    </row>
    <row r="4" spans="2:7" ht="15.75" x14ac:dyDescent="0.25">
      <c r="B4" s="252" t="s">
        <v>11</v>
      </c>
      <c r="C4" s="252"/>
      <c r="D4" s="252"/>
      <c r="E4" s="30"/>
    </row>
    <row r="5" spans="2:7" ht="15.75" x14ac:dyDescent="0.25">
      <c r="B5" s="30"/>
      <c r="C5" s="30"/>
      <c r="D5" s="30"/>
    </row>
    <row r="6" spans="2:7" ht="15.75" x14ac:dyDescent="0.25">
      <c r="B6" s="253" t="s">
        <v>59</v>
      </c>
      <c r="C6" s="253"/>
      <c r="D6" s="253"/>
    </row>
    <row r="7" spans="2:7" ht="13.5" thickBot="1" x14ac:dyDescent="0.25"/>
    <row r="8" spans="2:7" s="34" customFormat="1" ht="50.25" customHeight="1" thickBot="1" x14ac:dyDescent="0.25">
      <c r="B8" s="35" t="s">
        <v>7</v>
      </c>
      <c r="C8" s="254" t="s">
        <v>13</v>
      </c>
      <c r="D8" s="255"/>
    </row>
    <row r="9" spans="2:7" ht="36" customHeight="1" thickBot="1" x14ac:dyDescent="0.25">
      <c r="B9" s="31" t="s">
        <v>7</v>
      </c>
      <c r="C9" s="246" t="s">
        <v>32</v>
      </c>
      <c r="D9" s="247"/>
    </row>
    <row r="10" spans="2:7" ht="48" customHeight="1" thickBot="1" x14ac:dyDescent="0.25">
      <c r="B10" s="32" t="s">
        <v>7</v>
      </c>
      <c r="C10" s="246" t="s">
        <v>60</v>
      </c>
      <c r="D10" s="247"/>
    </row>
    <row r="11" spans="2:7" ht="48" customHeight="1" thickBot="1" x14ac:dyDescent="0.25">
      <c r="B11" s="31" t="s">
        <v>7</v>
      </c>
      <c r="C11" s="246" t="s">
        <v>35</v>
      </c>
      <c r="D11" s="247"/>
    </row>
    <row r="12" spans="2:7" ht="32.25" customHeight="1" thickBot="1" x14ac:dyDescent="0.25">
      <c r="B12" s="31" t="s">
        <v>7</v>
      </c>
      <c r="C12" s="246" t="s">
        <v>12</v>
      </c>
      <c r="D12" s="247"/>
    </row>
    <row r="13" spans="2:7" s="140" customFormat="1" ht="30" customHeight="1" x14ac:dyDescent="0.2">
      <c r="B13" s="139" t="s">
        <v>7</v>
      </c>
      <c r="C13" s="244" t="s">
        <v>111</v>
      </c>
      <c r="D13" s="245"/>
    </row>
    <row r="14" spans="2:7" s="140" customFormat="1" x14ac:dyDescent="0.2">
      <c r="B14" s="141"/>
      <c r="C14" s="142"/>
      <c r="D14" s="143" t="s">
        <v>21</v>
      </c>
    </row>
    <row r="15" spans="2:7" s="140" customFormat="1" x14ac:dyDescent="0.2">
      <c r="B15" s="141"/>
      <c r="C15" s="142"/>
      <c r="D15" s="143" t="s">
        <v>28</v>
      </c>
    </row>
    <row r="16" spans="2:7" s="140" customFormat="1" x14ac:dyDescent="0.2">
      <c r="B16" s="141"/>
      <c r="C16" s="142"/>
      <c r="D16" s="143" t="s">
        <v>144</v>
      </c>
    </row>
    <row r="17" spans="2:4" s="140" customFormat="1" x14ac:dyDescent="0.2">
      <c r="B17" s="141"/>
      <c r="C17" s="142"/>
      <c r="D17" s="143" t="s">
        <v>145</v>
      </c>
    </row>
    <row r="18" spans="2:4" s="140" customFormat="1" x14ac:dyDescent="0.2">
      <c r="B18" s="144"/>
      <c r="C18" s="145"/>
      <c r="D18" s="143" t="s">
        <v>146</v>
      </c>
    </row>
    <row r="19" spans="2:4" s="140" customFormat="1" x14ac:dyDescent="0.2">
      <c r="B19" s="144"/>
      <c r="C19" s="145"/>
      <c r="D19" s="143" t="s">
        <v>9</v>
      </c>
    </row>
    <row r="20" spans="2:4" s="140" customFormat="1" x14ac:dyDescent="0.2">
      <c r="B20" s="144"/>
      <c r="C20" s="145"/>
      <c r="D20" s="143" t="s">
        <v>8</v>
      </c>
    </row>
    <row r="21" spans="2:4" s="140" customFormat="1" x14ac:dyDescent="0.2">
      <c r="B21" s="144"/>
      <c r="C21" s="145"/>
      <c r="D21" s="143" t="s">
        <v>10</v>
      </c>
    </row>
    <row r="22" spans="2:4" s="140" customFormat="1" x14ac:dyDescent="0.2">
      <c r="B22" s="144"/>
      <c r="C22" s="145"/>
      <c r="D22" s="143" t="s">
        <v>92</v>
      </c>
    </row>
    <row r="23" spans="2:4" s="140" customFormat="1" x14ac:dyDescent="0.2">
      <c r="B23" s="144"/>
      <c r="C23" s="145"/>
      <c r="D23" s="143" t="s">
        <v>93</v>
      </c>
    </row>
    <row r="24" spans="2:4" s="140" customFormat="1" ht="13.5" thickBot="1" x14ac:dyDescent="0.25">
      <c r="B24" s="146"/>
      <c r="C24" s="147"/>
      <c r="D24" s="148" t="s">
        <v>33</v>
      </c>
    </row>
    <row r="25" spans="2:4" ht="28.5" customHeight="1" thickBot="1" x14ac:dyDescent="0.25">
      <c r="B25" s="33"/>
      <c r="C25" s="246" t="s">
        <v>34</v>
      </c>
      <c r="D25" s="247"/>
    </row>
    <row r="26" spans="2:4" ht="59.25" customHeight="1" thickBot="1" x14ac:dyDescent="0.25">
      <c r="B26" s="31" t="s">
        <v>7</v>
      </c>
      <c r="C26" s="246" t="s">
        <v>197</v>
      </c>
      <c r="D26" s="247"/>
    </row>
    <row r="27" spans="2:4" s="140" customFormat="1" ht="32.25" customHeight="1" thickBot="1" x14ac:dyDescent="0.25">
      <c r="B27" s="149" t="s">
        <v>7</v>
      </c>
      <c r="C27" s="248" t="s">
        <v>114</v>
      </c>
      <c r="D27" s="249"/>
    </row>
    <row r="28" spans="2:4" ht="26.25" customHeight="1" x14ac:dyDescent="0.2">
      <c r="B28" s="48"/>
      <c r="C28" s="49"/>
      <c r="D28" s="49"/>
    </row>
    <row r="29" spans="2:4" ht="26.25" customHeight="1" x14ac:dyDescent="0.2">
      <c r="B29" s="48"/>
      <c r="C29" s="49"/>
      <c r="D29" s="49"/>
    </row>
  </sheetData>
  <sheetProtection password="E7F0" sheet="1" objects="1" scenarios="1"/>
  <customSheetViews>
    <customSheetView guid="{454ECA60-FBCC-11D6-AB9B-00C04F5868C8}" scale="75" showPageBreaks="1" printArea="1" showRuler="0">
      <selection activeCell="G3" sqref="G3"/>
      <pageMargins left="0.2" right="0.2" top="0.75" bottom="0.25" header="0" footer="0.25"/>
      <printOptions horizontalCentered="1"/>
      <pageSetup orientation="portrait" r:id="rId1"/>
      <headerFooter alignWithMargins="0">
        <oddHeader>&amp;L&amp;8Texas Department
of Human Services&amp;R&amp;8Form  1546
January 2002</oddHeader>
      </headerFooter>
    </customSheetView>
    <customSheetView guid="{346F6C38-467E-4277-A934-45FBB069E11D}" scale="135" showRuler="0" topLeftCell="B11">
      <selection activeCell="C23" sqref="C23"/>
      <pageMargins left="0.2" right="0.2" top="0.75" bottom="0.25" header="0" footer="0.25"/>
      <printOptions horizontalCentered="1"/>
      <pageSetup orientation="portrait" r:id="rId2"/>
      <headerFooter alignWithMargins="0">
        <oddHeader>&amp;L&amp;8Texas Department
of Human Services&amp;R&amp;8Form  1546
January 2002</oddHeader>
      </headerFooter>
    </customSheetView>
  </customSheetViews>
  <mergeCells count="13">
    <mergeCell ref="B2:D2"/>
    <mergeCell ref="B3:D3"/>
    <mergeCell ref="B4:D4"/>
    <mergeCell ref="C12:D12"/>
    <mergeCell ref="B6:D6"/>
    <mergeCell ref="C11:D11"/>
    <mergeCell ref="C8:D8"/>
    <mergeCell ref="C13:D13"/>
    <mergeCell ref="C10:D10"/>
    <mergeCell ref="C9:D9"/>
    <mergeCell ref="C27:D27"/>
    <mergeCell ref="C26:D26"/>
    <mergeCell ref="C25:D25"/>
  </mergeCells>
  <phoneticPr fontId="0" type="noConversion"/>
  <dataValidations xWindow="497" yWindow="143" count="1">
    <dataValidation allowBlank="1" showInputMessage="1" showErrorMessage="1" promptTitle="Information Only Page" prompt="This page is for Information only.  It contains instructions for how and when to complete the budget workbook.  It is not a part of the Consumer's budget." sqref="B2:D2"/>
  </dataValidations>
  <printOptions horizontalCentered="1"/>
  <pageMargins left="0.2" right="0.2" top="0.75" bottom="0.25" header="0" footer="0.25"/>
  <pageSetup orientation="portrait" r:id="rId3"/>
  <headerFooter alignWithMargins="0">
    <oddHeader>&amp;L&amp;8Texas Department of 
Aging and Disability Services&amp;R&amp;8CMPAS CDS Budget
September 2009</oddHeader>
    <oddFooter>&amp;RDate and Time Created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zoomScale="75" zoomScaleNormal="75" workbookViewId="0">
      <selection activeCell="O23" sqref="O23"/>
    </sheetView>
  </sheetViews>
  <sheetFormatPr defaultRowHeight="12.75" x14ac:dyDescent="0.2"/>
  <cols>
    <col min="1" max="1" width="4.140625" style="52" customWidth="1"/>
    <col min="2" max="2" width="44.85546875" style="52" customWidth="1"/>
    <col min="3" max="3" width="3.140625" style="52" customWidth="1"/>
    <col min="4" max="4" width="20.28515625" style="52" customWidth="1"/>
    <col min="5" max="5" width="1.5703125" style="52" customWidth="1"/>
    <col min="6" max="6" width="14.42578125" style="52" customWidth="1"/>
    <col min="7" max="7" width="3.140625" style="52" customWidth="1"/>
    <col min="8" max="8" width="4.140625" style="52" customWidth="1"/>
    <col min="9" max="9" width="14.5703125" style="52" hidden="1" customWidth="1"/>
    <col min="10" max="10" width="10.140625" style="52" hidden="1" customWidth="1"/>
    <col min="11" max="11" width="21.85546875" style="52" customWidth="1"/>
    <col min="12" max="16384" width="9.140625" style="52"/>
  </cols>
  <sheetData>
    <row r="1" spans="2:11" ht="11.1" customHeight="1" x14ac:dyDescent="0.2"/>
    <row r="2" spans="2:11" s="197" customFormat="1" ht="39.75" customHeight="1" x14ac:dyDescent="0.3">
      <c r="B2" s="275" t="s">
        <v>152</v>
      </c>
      <c r="C2" s="275"/>
      <c r="D2" s="275"/>
      <c r="E2" s="275"/>
      <c r="F2" s="275"/>
      <c r="G2" s="275"/>
      <c r="H2" s="196"/>
    </row>
    <row r="3" spans="2:11" ht="15.75" customHeight="1" x14ac:dyDescent="0.25">
      <c r="B3" s="276" t="s">
        <v>117</v>
      </c>
      <c r="C3" s="276"/>
      <c r="D3" s="276"/>
      <c r="E3" s="276"/>
      <c r="F3" s="276"/>
      <c r="G3" s="276"/>
      <c r="H3" s="198"/>
    </row>
    <row r="4" spans="2:11" ht="11.1" customHeight="1" thickBot="1" x14ac:dyDescent="0.3">
      <c r="B4" s="198"/>
      <c r="C4" s="198"/>
      <c r="D4" s="198"/>
      <c r="E4" s="198"/>
      <c r="F4" s="198"/>
      <c r="G4" s="198"/>
      <c r="H4" s="198"/>
    </row>
    <row r="5" spans="2:11" s="199" customFormat="1" ht="16.5" customHeight="1" thickBot="1" x14ac:dyDescent="0.3">
      <c r="B5" s="262" t="s">
        <v>29</v>
      </c>
      <c r="C5" s="266"/>
      <c r="D5" s="259"/>
      <c r="E5" s="260"/>
      <c r="F5" s="260"/>
      <c r="G5" s="261"/>
      <c r="H5" s="37"/>
      <c r="I5" s="199" t="s">
        <v>131</v>
      </c>
      <c r="K5" s="200"/>
    </row>
    <row r="6" spans="2:11" ht="11.25" customHeight="1" thickBot="1" x14ac:dyDescent="0.25">
      <c r="B6" s="61"/>
      <c r="C6" s="6"/>
      <c r="D6" s="5"/>
      <c r="E6" s="5"/>
      <c r="F6" s="5"/>
      <c r="G6" s="5"/>
      <c r="H6" s="5"/>
      <c r="I6" s="199" t="s">
        <v>132</v>
      </c>
    </row>
    <row r="7" spans="2:11" s="199" customFormat="1" ht="16.5" customHeight="1" thickBot="1" x14ac:dyDescent="0.3">
      <c r="B7" s="262" t="s">
        <v>30</v>
      </c>
      <c r="C7" s="263"/>
      <c r="D7" s="27"/>
      <c r="E7" s="101"/>
      <c r="F7" s="37"/>
      <c r="G7" s="50"/>
      <c r="I7" s="199" t="s">
        <v>133</v>
      </c>
    </row>
    <row r="8" spans="2:11" s="199" customFormat="1" ht="11.25" customHeight="1" thickBot="1" x14ac:dyDescent="0.3">
      <c r="B8" s="201"/>
      <c r="C8" s="201"/>
      <c r="D8" s="37"/>
      <c r="E8" s="37"/>
      <c r="F8" s="37"/>
      <c r="G8" s="50"/>
      <c r="I8" s="199" t="s">
        <v>134</v>
      </c>
    </row>
    <row r="9" spans="2:11" s="199" customFormat="1" ht="16.5" customHeight="1" thickBot="1" x14ac:dyDescent="0.3">
      <c r="B9" s="262" t="s">
        <v>94</v>
      </c>
      <c r="C9" s="266"/>
      <c r="D9" s="259"/>
      <c r="E9" s="260"/>
      <c r="F9" s="260"/>
      <c r="G9" s="261"/>
      <c r="I9" s="199" t="s">
        <v>135</v>
      </c>
    </row>
    <row r="10" spans="2:11" s="199" customFormat="1" ht="11.25" customHeight="1" thickBot="1" x14ac:dyDescent="0.3">
      <c r="B10" s="201"/>
      <c r="C10" s="201"/>
      <c r="D10" s="37"/>
      <c r="E10" s="37"/>
      <c r="F10" s="37"/>
      <c r="G10" s="50"/>
      <c r="I10" s="199" t="s">
        <v>136</v>
      </c>
    </row>
    <row r="11" spans="2:11" s="199" customFormat="1" ht="16.5" customHeight="1" thickBot="1" x14ac:dyDescent="0.3">
      <c r="B11" s="262" t="s">
        <v>95</v>
      </c>
      <c r="C11" s="266"/>
      <c r="D11" s="259"/>
      <c r="E11" s="260"/>
      <c r="F11" s="260"/>
      <c r="G11" s="261"/>
      <c r="I11" s="199" t="s">
        <v>137</v>
      </c>
    </row>
    <row r="12" spans="2:11" s="199" customFormat="1" ht="11.25" customHeight="1" thickBot="1" x14ac:dyDescent="0.3">
      <c r="B12" s="201"/>
      <c r="C12" s="201"/>
      <c r="D12" s="37"/>
      <c r="E12" s="37"/>
      <c r="F12" s="37"/>
      <c r="G12" s="50"/>
      <c r="I12" s="199" t="s">
        <v>138</v>
      </c>
    </row>
    <row r="13" spans="2:11" s="199" customFormat="1" ht="17.25" customHeight="1" thickBot="1" x14ac:dyDescent="0.3">
      <c r="B13" s="262" t="s">
        <v>96</v>
      </c>
      <c r="C13" s="263"/>
      <c r="D13" s="27"/>
      <c r="E13" s="37"/>
      <c r="F13" s="37"/>
      <c r="G13" s="50"/>
      <c r="I13" s="199" t="s">
        <v>139</v>
      </c>
    </row>
    <row r="14" spans="2:11" s="199" customFormat="1" ht="11.25" customHeight="1" thickBot="1" x14ac:dyDescent="0.3">
      <c r="B14" s="201"/>
      <c r="C14" s="201"/>
      <c r="D14" s="37"/>
      <c r="E14" s="37"/>
      <c r="F14" s="37"/>
      <c r="G14" s="50"/>
      <c r="I14" s="199" t="s">
        <v>140</v>
      </c>
    </row>
    <row r="15" spans="2:11" s="199" customFormat="1" ht="16.5" customHeight="1" thickBot="1" x14ac:dyDescent="0.3">
      <c r="B15" s="262" t="s">
        <v>130</v>
      </c>
      <c r="C15" s="266"/>
      <c r="D15" s="27"/>
      <c r="E15" s="37"/>
      <c r="F15" s="37"/>
      <c r="G15" s="50"/>
      <c r="I15" s="199" t="s">
        <v>141</v>
      </c>
    </row>
    <row r="16" spans="2:11" s="199" customFormat="1" ht="11.25" customHeight="1" thickBot="1" x14ac:dyDescent="0.3">
      <c r="B16" s="201"/>
      <c r="C16" s="201"/>
      <c r="D16" s="37"/>
      <c r="E16" s="37"/>
      <c r="F16" s="37"/>
      <c r="G16" s="50"/>
    </row>
    <row r="17" spans="2:11" s="199" customFormat="1" ht="16.5" customHeight="1" thickBot="1" x14ac:dyDescent="0.3">
      <c r="B17" s="277" t="s">
        <v>147</v>
      </c>
      <c r="C17" s="278"/>
      <c r="D17" s="279"/>
      <c r="E17" s="202"/>
      <c r="F17" s="202"/>
      <c r="G17" s="202"/>
      <c r="I17" s="199" t="s">
        <v>97</v>
      </c>
    </row>
    <row r="18" spans="2:11" s="199" customFormat="1" ht="16.5" customHeight="1" thickBot="1" x14ac:dyDescent="0.3">
      <c r="B18" s="280"/>
      <c r="C18" s="281"/>
      <c r="D18" s="281"/>
      <c r="E18" s="272"/>
      <c r="F18" s="273"/>
      <c r="G18" s="274"/>
      <c r="I18" s="199" t="s">
        <v>98</v>
      </c>
    </row>
    <row r="19" spans="2:11" ht="11.25" customHeight="1" thickBot="1" x14ac:dyDescent="0.25">
      <c r="I19" s="199"/>
    </row>
    <row r="20" spans="2:11" s="199" customFormat="1" ht="16.5" customHeight="1" thickBot="1" x14ac:dyDescent="0.3">
      <c r="B20" s="267" t="s">
        <v>116</v>
      </c>
      <c r="C20" s="271"/>
      <c r="D20" s="272"/>
      <c r="E20" s="273"/>
      <c r="F20" s="273"/>
      <c r="G20" s="274"/>
    </row>
    <row r="21" spans="2:11" s="199" customFormat="1" ht="16.5" customHeight="1" thickBot="1" x14ac:dyDescent="0.3">
      <c r="B21" s="267" t="s">
        <v>115</v>
      </c>
      <c r="C21" s="271"/>
      <c r="D21" s="272"/>
      <c r="E21" s="273"/>
      <c r="F21" s="273"/>
      <c r="G21" s="274"/>
    </row>
    <row r="22" spans="2:11" ht="10.5" customHeight="1" thickBot="1" x14ac:dyDescent="0.25">
      <c r="B22" s="29"/>
      <c r="C22" s="29"/>
      <c r="D22" s="203"/>
      <c r="E22" s="29"/>
      <c r="F22" s="29"/>
      <c r="G22" s="204"/>
      <c r="H22" s="6"/>
      <c r="I22" s="54"/>
      <c r="K22" s="54"/>
    </row>
    <row r="23" spans="2:11" ht="36.75" customHeight="1" thickBot="1" x14ac:dyDescent="0.3">
      <c r="B23" s="267" t="s">
        <v>31</v>
      </c>
      <c r="C23" s="268"/>
      <c r="D23" s="26"/>
      <c r="E23" s="7"/>
      <c r="F23" s="269"/>
      <c r="G23" s="270"/>
      <c r="H23" s="6"/>
      <c r="I23" s="102">
        <f>(F23-D23)+1</f>
        <v>1</v>
      </c>
      <c r="J23" s="109">
        <f>IF(OR(I23=366,I23=365),52,(ROUNDUP(I23/7,0)))</f>
        <v>1</v>
      </c>
      <c r="K23" s="54"/>
    </row>
    <row r="24" spans="2:11" ht="10.5" customHeight="1" thickBot="1" x14ac:dyDescent="0.25">
      <c r="B24" s="205"/>
      <c r="D24" s="206"/>
      <c r="E24" s="206"/>
      <c r="H24" s="207"/>
      <c r="I24" s="54"/>
      <c r="J24" s="66"/>
      <c r="K24" s="54"/>
    </row>
    <row r="25" spans="2:11" ht="16.5" customHeight="1" thickBot="1" x14ac:dyDescent="0.3">
      <c r="B25" s="262" t="s">
        <v>61</v>
      </c>
      <c r="C25" s="263"/>
      <c r="D25" s="263"/>
      <c r="E25" s="263"/>
      <c r="F25" s="264" t="str">
        <f>IF(AND(('Taxable Wage &amp; Compensation'!L14="Yes"),('Taxable Wage &amp; Compensation'!L16="Yes")),"VALID","INVALID")</f>
        <v>VALID</v>
      </c>
      <c r="G25" s="265"/>
      <c r="H25" s="207"/>
      <c r="I25" s="54"/>
      <c r="J25" s="66"/>
      <c r="K25" s="54"/>
    </row>
    <row r="26" spans="2:11" ht="72.75" customHeight="1" thickBot="1" x14ac:dyDescent="0.25">
      <c r="B26" s="256" t="s">
        <v>112</v>
      </c>
      <c r="C26" s="257"/>
      <c r="D26" s="257"/>
      <c r="E26" s="257"/>
      <c r="F26" s="257"/>
      <c r="G26" s="258"/>
      <c r="H26" s="207"/>
      <c r="I26" s="208"/>
      <c r="J26" s="209"/>
    </row>
    <row r="27" spans="2:11" x14ac:dyDescent="0.2">
      <c r="B27" s="210"/>
      <c r="C27" s="210"/>
      <c r="D27" s="210"/>
      <c r="E27" s="210"/>
      <c r="F27" s="210"/>
      <c r="G27" s="210"/>
      <c r="H27" s="207"/>
    </row>
    <row r="28" spans="2:11" x14ac:dyDescent="0.2">
      <c r="B28" s="210"/>
      <c r="C28" s="210"/>
      <c r="D28" s="210"/>
      <c r="E28" s="210"/>
      <c r="F28" s="210"/>
      <c r="G28" s="210"/>
      <c r="H28" s="207"/>
    </row>
    <row r="29" spans="2:11" ht="13.5" thickBot="1" x14ac:dyDescent="0.25">
      <c r="B29" s="211"/>
      <c r="C29" s="211"/>
      <c r="D29" s="6"/>
      <c r="E29" s="211"/>
      <c r="F29" s="211"/>
      <c r="G29" s="212"/>
      <c r="H29" s="6"/>
    </row>
    <row r="30" spans="2:11" x14ac:dyDescent="0.2">
      <c r="B30" s="52" t="s">
        <v>99</v>
      </c>
      <c r="E30" s="52" t="s">
        <v>0</v>
      </c>
      <c r="G30" s="212"/>
    </row>
    <row r="31" spans="2:11" x14ac:dyDescent="0.2">
      <c r="G31" s="212"/>
    </row>
    <row r="32" spans="2:11" ht="12.75" customHeight="1" x14ac:dyDescent="0.2">
      <c r="G32" s="212"/>
      <c r="H32" s="213"/>
    </row>
    <row r="33" spans="2:8" ht="13.5" thickBot="1" x14ac:dyDescent="0.25">
      <c r="B33" s="211"/>
      <c r="C33" s="211"/>
      <c r="D33" s="6"/>
      <c r="E33" s="211"/>
      <c r="F33" s="211"/>
      <c r="G33" s="212"/>
      <c r="H33" s="213"/>
    </row>
    <row r="34" spans="2:8" x14ac:dyDescent="0.2">
      <c r="B34" s="52" t="s">
        <v>148</v>
      </c>
      <c r="E34" s="52" t="s">
        <v>0</v>
      </c>
      <c r="G34" s="212"/>
      <c r="H34" s="213"/>
    </row>
    <row r="35" spans="2:8" ht="12.75" customHeight="1" x14ac:dyDescent="0.2">
      <c r="G35" s="212"/>
      <c r="H35" s="213"/>
    </row>
    <row r="36" spans="2:8" ht="12.75" customHeight="1" x14ac:dyDescent="0.2">
      <c r="G36" s="212"/>
      <c r="H36" s="213"/>
    </row>
    <row r="37" spans="2:8" ht="13.5" thickBot="1" x14ac:dyDescent="0.25">
      <c r="B37" s="211"/>
      <c r="C37" s="211"/>
      <c r="D37" s="6"/>
      <c r="E37" s="211"/>
      <c r="F37" s="211"/>
      <c r="G37" s="212"/>
      <c r="H37" s="213"/>
    </row>
    <row r="38" spans="2:8" x14ac:dyDescent="0.2">
      <c r="B38" s="52" t="s">
        <v>20</v>
      </c>
      <c r="E38" s="52" t="s">
        <v>0</v>
      </c>
      <c r="G38" s="212"/>
    </row>
    <row r="39" spans="2:8" x14ac:dyDescent="0.2">
      <c r="G39" s="212"/>
    </row>
    <row r="40" spans="2:8" x14ac:dyDescent="0.2">
      <c r="B40" s="197"/>
      <c r="D40" s="197"/>
    </row>
  </sheetData>
  <sheetProtection password="E7F0" sheet="1" objects="1" scenarios="1"/>
  <mergeCells count="22">
    <mergeCell ref="B2:G2"/>
    <mergeCell ref="B3:G3"/>
    <mergeCell ref="B9:C9"/>
    <mergeCell ref="D20:G20"/>
    <mergeCell ref="E18:G18"/>
    <mergeCell ref="B5:C5"/>
    <mergeCell ref="D5:G5"/>
    <mergeCell ref="B7:C7"/>
    <mergeCell ref="B17:D18"/>
    <mergeCell ref="B20:C20"/>
    <mergeCell ref="B26:G26"/>
    <mergeCell ref="D9:G9"/>
    <mergeCell ref="D11:G11"/>
    <mergeCell ref="B13:C13"/>
    <mergeCell ref="F25:G25"/>
    <mergeCell ref="B25:E25"/>
    <mergeCell ref="B15:C15"/>
    <mergeCell ref="B11:C11"/>
    <mergeCell ref="B23:C23"/>
    <mergeCell ref="F23:G23"/>
    <mergeCell ref="B21:C21"/>
    <mergeCell ref="D21:G21"/>
  </mergeCells>
  <phoneticPr fontId="17" type="noConversion"/>
  <dataValidations count="14">
    <dataValidation type="custom" errorStyle="warning" allowBlank="1" showInputMessage="1" showErrorMessage="1" errorTitle="Coverage Period In Error" error="You have entered a coverage period range other than 1 year/52 weeks.  Please verify the dates and re-enter if in error." promptTitle="Coverage Period - End Date" prompt="Enter the end date of the budget." sqref="F23:G23">
      <formula1>IF(J23=52,F23,FALSE)</formula1>
    </dataValidation>
    <dataValidation allowBlank="1" showInputMessage="1" showErrorMessage="1" error="Blah_x000a_" sqref="B46"/>
    <dataValidation showInputMessage="1" promptTitle="Coverage Period - From Date" prompt="Enter the effective date for this Budget Workbook." sqref="D23"/>
    <dataValidation type="custom" allowBlank="1" showInputMessage="1" showErrorMessage="1" sqref="B41">
      <formula1>IF(OR(Program="CBA",Program="CLASS",Program="DB-MD",Program="HMO",Program="MDCP PAS and Respite",(AND(Program="PHC/CA/FC Priority",#REF!&gt;2184)),(AND(Program="PHC/CA/FC Non-Priority",#REF!&gt;2600)),(AND(Program=LOOKUP(Program,I22:K23),#REF!&gt;2705))),,#REF!)</formula1>
    </dataValidation>
    <dataValidation type="textLength" operator="equal" showInputMessage="1" showErrorMessage="1" errorTitle="Incorrect Medicaid Number" error="Medicaid Numbers are 9 digits in length.  Please verify the number and re-enter." promptTitle="Consumer Medicaid Number" prompt="Enter the Consumer's Medicaid Number as it appears in DADS Records." sqref="D16">
      <formula1>9</formula1>
    </dataValidation>
    <dataValidation allowBlank="1" showInputMessage="1" promptTitle="Consumer's Name" prompt="Enter the Consumer's Name as it appears in DADS Records." sqref="D5:G5"/>
    <dataValidation allowBlank="1" showInputMessage="1" showErrorMessage="1" promptTitle="Consumer's Address" prompt="Enter the Consumer's Address as it appears in DADS Records." sqref="D9:G9"/>
    <dataValidation allowBlank="1" showInputMessage="1" showErrorMessage="1" promptTitle="Consumer's City, State, Zip Code" prompt="Enter the Consumer's Address as it appears in DADS Records." sqref="D11:G11"/>
    <dataValidation allowBlank="1" showInputMessage="1" showErrorMessage="1" promptTitle="Consumer's Telephone Number" prompt="Enter the Consumer's Telephone Number as it appears in DADS Records." sqref="D13"/>
    <dataValidation type="textLength" operator="equal" showInputMessage="1" showErrorMessage="1" errorTitle="Incorrect Medicaid Number" error="Medicaid Numbers are 9 digits in length.  Please verify the number and re-enter." promptTitle="Consumer's Medicaid Number" prompt="Enter the Consumer's Medicaid Number as it appears in DADS Records." sqref="D7">
      <formula1>9</formula1>
    </dataValidation>
    <dataValidation type="list" allowBlank="1" showInputMessage="1" showErrorMessage="1" promptTitle="Region" prompt="Select the Region the Consumer lives in from the list." sqref="D15">
      <formula1>$I$5:$I$15</formula1>
    </dataValidation>
    <dataValidation type="list" errorStyle="warning" allowBlank="1" showInputMessage="1" promptTitle="LAR / DR" prompt="Does the Consumer have a Designated Responsible Party or Legally Authorizied Representative?" sqref="E18:G18">
      <formula1>$I$17:$I$18</formula1>
    </dataValidation>
    <dataValidation type="custom" errorStyle="warning" allowBlank="1" showInputMessage="1" showErrorMessage="1" errorTitle="No DR / LAR" error="You have indicated there is not an LAR or DR. If there is not an LAR, leave this cell blank; Otherwise, change the LAR / DR cell to &quot;Yes.&quot;" promptTitle="LAR's Name" prompt="Enter the name of the Consumer's Legally Authorized Representative, if applicable." sqref="D20:G20">
      <formula1>IF(E18="Yes",D20,FALSE)</formula1>
    </dataValidation>
    <dataValidation type="custom" errorStyle="warning" allowBlank="1" showInputMessage="1" showErrorMessage="1" errorTitle="No LAR / DR" error="You have indicated there is not an LAR or DR. If there is not a DR, leave this cell blank; Otherwise, change the LAR / DR cell to &quot;Yes.&quot;" promptTitle="DR's Name" prompt="Enter the name of the Consumer's Designated Responsible Party, if applicable." sqref="D21:G21">
      <formula1>IF(E19="Yes",D21,FALSE)</formula1>
    </dataValidation>
  </dataValidations>
  <pageMargins left="0.75" right="0.75" top="1" bottom="1" header="0.5" footer="0.5"/>
  <pageSetup scale="86" orientation="portrait" r:id="rId1"/>
  <headerFooter alignWithMargins="0">
    <oddHeader>&amp;L&amp;8Texas Department of
Aging and Disability Services&amp;R&amp;8CMPAS CDS Budget
September 2009</oddHeader>
    <oddFooter>&amp;R&amp;8Date and Time Created: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zoomScale="75" workbookViewId="0">
      <selection activeCell="B10" sqref="B10:F51"/>
    </sheetView>
  </sheetViews>
  <sheetFormatPr defaultRowHeight="12.75" x14ac:dyDescent="0.2"/>
  <cols>
    <col min="1" max="2" width="4.140625" style="1" customWidth="1"/>
    <col min="3" max="3" width="46.7109375" style="1" customWidth="1"/>
    <col min="4" max="4" width="16.42578125" style="1" customWidth="1"/>
    <col min="5" max="5" width="4.28515625" style="1" customWidth="1"/>
    <col min="6" max="6" width="16.42578125" style="9" customWidth="1"/>
    <col min="7" max="7" width="4.140625" style="1" customWidth="1"/>
    <col min="8" max="8" width="9.140625" style="1"/>
    <col min="9" max="9" width="22" style="1" customWidth="1"/>
    <col min="10" max="16384" width="9.140625" style="1"/>
  </cols>
  <sheetData>
    <row r="1" spans="2:11" ht="12.75" customHeight="1" x14ac:dyDescent="0.2"/>
    <row r="2" spans="2:11" ht="41.25" customHeight="1" x14ac:dyDescent="0.2">
      <c r="B2" s="282" t="s">
        <v>152</v>
      </c>
      <c r="C2" s="282"/>
      <c r="D2" s="282"/>
      <c r="E2" s="282"/>
      <c r="F2" s="282"/>
      <c r="G2" s="152"/>
    </row>
    <row r="3" spans="2:11" ht="15.75" customHeight="1" x14ac:dyDescent="0.25">
      <c r="B3" s="294" t="s">
        <v>56</v>
      </c>
      <c r="C3" s="294"/>
      <c r="D3" s="294"/>
      <c r="E3" s="294"/>
      <c r="F3" s="294"/>
      <c r="I3" s="52"/>
      <c r="J3" s="53"/>
    </row>
    <row r="4" spans="2:11" ht="15.75" customHeight="1" x14ac:dyDescent="0.25">
      <c r="C4" s="12"/>
      <c r="D4" s="12"/>
      <c r="E4" s="12"/>
      <c r="F4" s="12"/>
      <c r="H4" s="52"/>
      <c r="I4" s="54"/>
      <c r="J4" s="52"/>
      <c r="K4" s="52"/>
    </row>
    <row r="5" spans="2:11" ht="15.75" customHeight="1" thickBot="1" x14ac:dyDescent="0.3">
      <c r="C5" s="13">
        <f>Consumer_Name</f>
        <v>0</v>
      </c>
      <c r="D5" s="12"/>
      <c r="E5" s="283">
        <f>Medicaid_Number</f>
        <v>0</v>
      </c>
      <c r="F5" s="283"/>
      <c r="H5" s="52"/>
      <c r="I5" s="54"/>
      <c r="J5" s="52"/>
      <c r="K5" s="52"/>
    </row>
    <row r="6" spans="2:11" ht="15.75" customHeight="1" x14ac:dyDescent="0.2">
      <c r="C6" s="14" t="s">
        <v>36</v>
      </c>
      <c r="D6" s="14"/>
      <c r="E6" s="284" t="s">
        <v>37</v>
      </c>
      <c r="F6" s="284"/>
      <c r="H6" s="52"/>
      <c r="I6" s="54"/>
      <c r="J6" s="52"/>
      <c r="K6" s="52"/>
    </row>
    <row r="7" spans="2:11" ht="15.75" customHeight="1" x14ac:dyDescent="0.2">
      <c r="C7" s="14"/>
      <c r="D7" s="14"/>
      <c r="E7" s="14"/>
      <c r="F7" s="14"/>
      <c r="H7" s="52"/>
      <c r="I7" s="54"/>
      <c r="J7" s="52"/>
      <c r="K7" s="52"/>
    </row>
    <row r="8" spans="2:11" ht="15.75" customHeight="1" thickBot="1" x14ac:dyDescent="0.3">
      <c r="C8" s="15" t="s">
        <v>5</v>
      </c>
      <c r="D8" s="28">
        <f>From</f>
        <v>0</v>
      </c>
      <c r="E8" s="14" t="s">
        <v>6</v>
      </c>
      <c r="F8" s="28">
        <f>To</f>
        <v>0</v>
      </c>
      <c r="H8" s="52"/>
      <c r="I8" s="54"/>
      <c r="J8" s="52"/>
      <c r="K8" s="52"/>
    </row>
    <row r="9" spans="2:11" ht="15.75" customHeight="1" thickBot="1" x14ac:dyDescent="0.3">
      <c r="C9" s="15"/>
      <c r="D9" s="16"/>
      <c r="E9" s="14"/>
      <c r="F9" s="16"/>
      <c r="H9" s="52"/>
      <c r="I9" s="54"/>
      <c r="J9" s="52"/>
      <c r="K9" s="52"/>
    </row>
    <row r="10" spans="2:11" ht="12.75" customHeight="1" x14ac:dyDescent="0.2">
      <c r="B10" s="285"/>
      <c r="C10" s="286"/>
      <c r="D10" s="286"/>
      <c r="E10" s="286"/>
      <c r="F10" s="287"/>
      <c r="H10" s="52"/>
      <c r="I10" s="54"/>
      <c r="J10" s="52"/>
      <c r="K10" s="52"/>
    </row>
    <row r="11" spans="2:11" ht="12.75" customHeight="1" x14ac:dyDescent="0.2">
      <c r="B11" s="288"/>
      <c r="C11" s="289"/>
      <c r="D11" s="289"/>
      <c r="E11" s="289"/>
      <c r="F11" s="290"/>
    </row>
    <row r="12" spans="2:11" x14ac:dyDescent="0.2">
      <c r="B12" s="288"/>
      <c r="C12" s="289"/>
      <c r="D12" s="289"/>
      <c r="E12" s="289"/>
      <c r="F12" s="290"/>
    </row>
    <row r="13" spans="2:11" x14ac:dyDescent="0.2">
      <c r="B13" s="288"/>
      <c r="C13" s="289"/>
      <c r="D13" s="289"/>
      <c r="E13" s="289"/>
      <c r="F13" s="290"/>
    </row>
    <row r="14" spans="2:11" x14ac:dyDescent="0.2">
      <c r="B14" s="288"/>
      <c r="C14" s="289"/>
      <c r="D14" s="289"/>
      <c r="E14" s="289"/>
      <c r="F14" s="290"/>
    </row>
    <row r="15" spans="2:11" x14ac:dyDescent="0.2">
      <c r="B15" s="288"/>
      <c r="C15" s="289"/>
      <c r="D15" s="289"/>
      <c r="E15" s="289"/>
      <c r="F15" s="290"/>
    </row>
    <row r="16" spans="2:11" x14ac:dyDescent="0.2">
      <c r="B16" s="288"/>
      <c r="C16" s="289"/>
      <c r="D16" s="289"/>
      <c r="E16" s="289"/>
      <c r="F16" s="290"/>
    </row>
    <row r="17" spans="2:6" x14ac:dyDescent="0.2">
      <c r="B17" s="288"/>
      <c r="C17" s="289"/>
      <c r="D17" s="289"/>
      <c r="E17" s="289"/>
      <c r="F17" s="290"/>
    </row>
    <row r="18" spans="2:6" x14ac:dyDescent="0.2">
      <c r="B18" s="288"/>
      <c r="C18" s="289"/>
      <c r="D18" s="289"/>
      <c r="E18" s="289"/>
      <c r="F18" s="290"/>
    </row>
    <row r="19" spans="2:6" x14ac:dyDescent="0.2">
      <c r="B19" s="288"/>
      <c r="C19" s="289"/>
      <c r="D19" s="289"/>
      <c r="E19" s="289"/>
      <c r="F19" s="290"/>
    </row>
    <row r="20" spans="2:6" x14ac:dyDescent="0.2">
      <c r="B20" s="288"/>
      <c r="C20" s="289"/>
      <c r="D20" s="289"/>
      <c r="E20" s="289"/>
      <c r="F20" s="290"/>
    </row>
    <row r="21" spans="2:6" x14ac:dyDescent="0.2">
      <c r="B21" s="288"/>
      <c r="C21" s="289"/>
      <c r="D21" s="289"/>
      <c r="E21" s="289"/>
      <c r="F21" s="290"/>
    </row>
    <row r="22" spans="2:6" x14ac:dyDescent="0.2">
      <c r="B22" s="288"/>
      <c r="C22" s="289"/>
      <c r="D22" s="289"/>
      <c r="E22" s="289"/>
      <c r="F22" s="290"/>
    </row>
    <row r="23" spans="2:6" x14ac:dyDescent="0.2">
      <c r="B23" s="288"/>
      <c r="C23" s="289"/>
      <c r="D23" s="289"/>
      <c r="E23" s="289"/>
      <c r="F23" s="290"/>
    </row>
    <row r="24" spans="2:6" x14ac:dyDescent="0.2">
      <c r="B24" s="288"/>
      <c r="C24" s="289"/>
      <c r="D24" s="289"/>
      <c r="E24" s="289"/>
      <c r="F24" s="290"/>
    </row>
    <row r="25" spans="2:6" x14ac:dyDescent="0.2">
      <c r="B25" s="288"/>
      <c r="C25" s="289"/>
      <c r="D25" s="289"/>
      <c r="E25" s="289"/>
      <c r="F25" s="290"/>
    </row>
    <row r="26" spans="2:6" x14ac:dyDescent="0.2">
      <c r="B26" s="288"/>
      <c r="C26" s="289"/>
      <c r="D26" s="289"/>
      <c r="E26" s="289"/>
      <c r="F26" s="290"/>
    </row>
    <row r="27" spans="2:6" x14ac:dyDescent="0.2">
      <c r="B27" s="288"/>
      <c r="C27" s="289"/>
      <c r="D27" s="289"/>
      <c r="E27" s="289"/>
      <c r="F27" s="290"/>
    </row>
    <row r="28" spans="2:6" x14ac:dyDescent="0.2">
      <c r="B28" s="288"/>
      <c r="C28" s="289"/>
      <c r="D28" s="289"/>
      <c r="E28" s="289"/>
      <c r="F28" s="290"/>
    </row>
    <row r="29" spans="2:6" x14ac:dyDescent="0.2">
      <c r="B29" s="288"/>
      <c r="C29" s="289"/>
      <c r="D29" s="289"/>
      <c r="E29" s="289"/>
      <c r="F29" s="290"/>
    </row>
    <row r="30" spans="2:6" x14ac:dyDescent="0.2">
      <c r="B30" s="288"/>
      <c r="C30" s="289"/>
      <c r="D30" s="289"/>
      <c r="E30" s="289"/>
      <c r="F30" s="290"/>
    </row>
    <row r="31" spans="2:6" x14ac:dyDescent="0.2">
      <c r="B31" s="288"/>
      <c r="C31" s="289"/>
      <c r="D31" s="289"/>
      <c r="E31" s="289"/>
      <c r="F31" s="290"/>
    </row>
    <row r="32" spans="2:6" x14ac:dyDescent="0.2">
      <c r="B32" s="288"/>
      <c r="C32" s="289"/>
      <c r="D32" s="289"/>
      <c r="E32" s="289"/>
      <c r="F32" s="290"/>
    </row>
    <row r="33" spans="2:6" x14ac:dyDescent="0.2">
      <c r="B33" s="288"/>
      <c r="C33" s="289"/>
      <c r="D33" s="289"/>
      <c r="E33" s="289"/>
      <c r="F33" s="290"/>
    </row>
    <row r="34" spans="2:6" x14ac:dyDescent="0.2">
      <c r="B34" s="288"/>
      <c r="C34" s="289"/>
      <c r="D34" s="289"/>
      <c r="E34" s="289"/>
      <c r="F34" s="290"/>
    </row>
    <row r="35" spans="2:6" x14ac:dyDescent="0.2">
      <c r="B35" s="288"/>
      <c r="C35" s="289"/>
      <c r="D35" s="289"/>
      <c r="E35" s="289"/>
      <c r="F35" s="290"/>
    </row>
    <row r="36" spans="2:6" x14ac:dyDescent="0.2">
      <c r="B36" s="288"/>
      <c r="C36" s="289"/>
      <c r="D36" s="289"/>
      <c r="E36" s="289"/>
      <c r="F36" s="290"/>
    </row>
    <row r="37" spans="2:6" x14ac:dyDescent="0.2">
      <c r="B37" s="288"/>
      <c r="C37" s="289"/>
      <c r="D37" s="289"/>
      <c r="E37" s="289"/>
      <c r="F37" s="290"/>
    </row>
    <row r="38" spans="2:6" x14ac:dyDescent="0.2">
      <c r="B38" s="288"/>
      <c r="C38" s="289"/>
      <c r="D38" s="289"/>
      <c r="E38" s="289"/>
      <c r="F38" s="290"/>
    </row>
    <row r="39" spans="2:6" x14ac:dyDescent="0.2">
      <c r="B39" s="288"/>
      <c r="C39" s="289"/>
      <c r="D39" s="289"/>
      <c r="E39" s="289"/>
      <c r="F39" s="290"/>
    </row>
    <row r="40" spans="2:6" x14ac:dyDescent="0.2">
      <c r="B40" s="288"/>
      <c r="C40" s="289"/>
      <c r="D40" s="289"/>
      <c r="E40" s="289"/>
      <c r="F40" s="290"/>
    </row>
    <row r="41" spans="2:6" x14ac:dyDescent="0.2">
      <c r="B41" s="288"/>
      <c r="C41" s="289"/>
      <c r="D41" s="289"/>
      <c r="E41" s="289"/>
      <c r="F41" s="290"/>
    </row>
    <row r="42" spans="2:6" x14ac:dyDescent="0.2">
      <c r="B42" s="288"/>
      <c r="C42" s="289"/>
      <c r="D42" s="289"/>
      <c r="E42" s="289"/>
      <c r="F42" s="290"/>
    </row>
    <row r="43" spans="2:6" x14ac:dyDescent="0.2">
      <c r="B43" s="288"/>
      <c r="C43" s="289"/>
      <c r="D43" s="289"/>
      <c r="E43" s="289"/>
      <c r="F43" s="290"/>
    </row>
    <row r="44" spans="2:6" x14ac:dyDescent="0.2">
      <c r="B44" s="288"/>
      <c r="C44" s="289"/>
      <c r="D44" s="289"/>
      <c r="E44" s="289"/>
      <c r="F44" s="290"/>
    </row>
    <row r="45" spans="2:6" x14ac:dyDescent="0.2">
      <c r="B45" s="288"/>
      <c r="C45" s="289"/>
      <c r="D45" s="289"/>
      <c r="E45" s="289"/>
      <c r="F45" s="290"/>
    </row>
    <row r="46" spans="2:6" x14ac:dyDescent="0.2">
      <c r="B46" s="288"/>
      <c r="C46" s="289"/>
      <c r="D46" s="289"/>
      <c r="E46" s="289"/>
      <c r="F46" s="290"/>
    </row>
    <row r="47" spans="2:6" x14ac:dyDescent="0.2">
      <c r="B47" s="288"/>
      <c r="C47" s="289"/>
      <c r="D47" s="289"/>
      <c r="E47" s="289"/>
      <c r="F47" s="290"/>
    </row>
    <row r="48" spans="2:6" x14ac:dyDescent="0.2">
      <c r="B48" s="288"/>
      <c r="C48" s="289"/>
      <c r="D48" s="289"/>
      <c r="E48" s="289"/>
      <c r="F48" s="290"/>
    </row>
    <row r="49" spans="2:6" x14ac:dyDescent="0.2">
      <c r="B49" s="288"/>
      <c r="C49" s="289"/>
      <c r="D49" s="289"/>
      <c r="E49" s="289"/>
      <c r="F49" s="290"/>
    </row>
    <row r="50" spans="2:6" x14ac:dyDescent="0.2">
      <c r="B50" s="288"/>
      <c r="C50" s="289"/>
      <c r="D50" s="289"/>
      <c r="E50" s="289"/>
      <c r="F50" s="290"/>
    </row>
    <row r="51" spans="2:6" ht="13.5" thickBot="1" x14ac:dyDescent="0.25">
      <c r="B51" s="291"/>
      <c r="C51" s="292"/>
      <c r="D51" s="292"/>
      <c r="E51" s="292"/>
      <c r="F51" s="293"/>
    </row>
  </sheetData>
  <sheetProtection password="E7F0" sheet="1" objects="1" scenarios="1"/>
  <mergeCells count="5">
    <mergeCell ref="B2:F2"/>
    <mergeCell ref="E5:F5"/>
    <mergeCell ref="E6:F6"/>
    <mergeCell ref="B10:F51"/>
    <mergeCell ref="B3:F3"/>
  </mergeCells>
  <phoneticPr fontId="0" type="noConversion"/>
  <dataValidations xWindow="531" yWindow="143" count="1">
    <dataValidation allowBlank="1" showInputMessage="1" showErrorMessage="1" promptTitle="Notes" prompt="This space is provided for any notes to the budget." sqref="B10:F10"/>
  </dataValidations>
  <printOptions horizontalCentered="1"/>
  <pageMargins left="0.2" right="0.2" top="0.75" bottom="0.25" header="0" footer="0.25"/>
  <pageSetup orientation="portrait" horizontalDpi="300" verticalDpi="300" r:id="rId1"/>
  <headerFooter alignWithMargins="0">
    <oddHeader>&amp;L&amp;8Texas Department of 
Aging and Disability Services&amp;R&amp;8CMPAS CDS Budget
September 2009</oddHeader>
    <oddFooter>&amp;R&amp;8Date and Time Created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1"/>
  <sheetViews>
    <sheetView zoomScale="75" zoomScaleNormal="75" workbookViewId="0">
      <selection activeCell="M15" sqref="M15"/>
    </sheetView>
  </sheetViews>
  <sheetFormatPr defaultRowHeight="12.75" x14ac:dyDescent="0.2"/>
  <cols>
    <col min="1" max="2" width="4.140625" style="1" customWidth="1"/>
    <col min="3" max="3" width="48.42578125" style="1" bestFit="1" customWidth="1"/>
    <col min="4" max="4" width="16.42578125" style="1" customWidth="1"/>
    <col min="5" max="5" width="4.28515625" style="1" customWidth="1"/>
    <col min="6" max="6" width="16.42578125" style="9" customWidth="1"/>
    <col min="7" max="8" width="4.140625" style="1" customWidth="1"/>
    <col min="9" max="10" width="9.140625" style="1" hidden="1" customWidth="1"/>
    <col min="11" max="16384" width="9.140625" style="1"/>
  </cols>
  <sheetData>
    <row r="1" spans="2:10" ht="12.75" customHeight="1" x14ac:dyDescent="0.2"/>
    <row r="2" spans="2:10" ht="43.5" customHeight="1" x14ac:dyDescent="0.2">
      <c r="B2" s="275" t="s">
        <v>152</v>
      </c>
      <c r="C2" s="275"/>
      <c r="D2" s="275"/>
      <c r="E2" s="275"/>
      <c r="F2" s="275"/>
      <c r="G2" s="275"/>
    </row>
    <row r="3" spans="2:10" ht="15.75" customHeight="1" x14ac:dyDescent="0.25">
      <c r="B3" s="294" t="s">
        <v>118</v>
      </c>
      <c r="C3" s="294"/>
      <c r="D3" s="294"/>
      <c r="E3" s="294"/>
      <c r="F3" s="294"/>
    </row>
    <row r="4" spans="2:10" ht="15.75" customHeight="1" x14ac:dyDescent="0.25">
      <c r="C4" s="12"/>
      <c r="D4" s="12"/>
      <c r="E4" s="12"/>
      <c r="F4" s="12"/>
    </row>
    <row r="5" spans="2:10" ht="15.75" customHeight="1" thickBot="1" x14ac:dyDescent="0.3">
      <c r="C5" s="13">
        <f>Consumer_Name</f>
        <v>0</v>
      </c>
      <c r="D5" s="12"/>
      <c r="E5" s="283">
        <f>Medicaid_Number</f>
        <v>0</v>
      </c>
      <c r="F5" s="283"/>
    </row>
    <row r="6" spans="2:10" ht="15.75" customHeight="1" x14ac:dyDescent="0.2">
      <c r="C6" s="14" t="s">
        <v>36</v>
      </c>
      <c r="D6" s="14"/>
      <c r="E6" s="284" t="s">
        <v>37</v>
      </c>
      <c r="F6" s="284"/>
    </row>
    <row r="7" spans="2:10" ht="15.75" customHeight="1" x14ac:dyDescent="0.2">
      <c r="C7" s="14"/>
      <c r="D7" s="14"/>
      <c r="E7" s="14"/>
      <c r="F7" s="14"/>
    </row>
    <row r="8" spans="2:10" ht="15.75" customHeight="1" thickBot="1" x14ac:dyDescent="0.3">
      <c r="C8" s="15" t="s">
        <v>5</v>
      </c>
      <c r="D8" s="28">
        <f>From</f>
        <v>0</v>
      </c>
      <c r="E8" s="14" t="s">
        <v>6</v>
      </c>
      <c r="F8" s="28">
        <f>To</f>
        <v>0</v>
      </c>
    </row>
    <row r="9" spans="2:10" ht="15.75" customHeight="1" thickBot="1" x14ac:dyDescent="0.3">
      <c r="C9" s="15"/>
      <c r="D9" s="16"/>
      <c r="E9" s="14"/>
      <c r="F9" s="16"/>
    </row>
    <row r="10" spans="2:10" ht="30.75" customHeight="1" thickBot="1" x14ac:dyDescent="0.3">
      <c r="C10" s="99" t="s">
        <v>102</v>
      </c>
      <c r="D10" s="104">
        <f>D17</f>
        <v>0</v>
      </c>
      <c r="E10" s="14"/>
      <c r="F10" s="16"/>
    </row>
    <row r="11" spans="2:10" ht="15.75" customHeight="1" x14ac:dyDescent="0.25">
      <c r="C11" s="15"/>
      <c r="D11" s="16"/>
      <c r="E11" s="14"/>
      <c r="F11" s="16"/>
    </row>
    <row r="12" spans="2:10" ht="15.75" customHeight="1" x14ac:dyDescent="0.25">
      <c r="E12" s="150"/>
      <c r="F12" s="16"/>
    </row>
    <row r="13" spans="2:10" ht="15.75" customHeight="1" thickBot="1" x14ac:dyDescent="0.3">
      <c r="C13" s="15"/>
      <c r="D13" s="16"/>
      <c r="E13" s="14"/>
      <c r="F13" s="16"/>
    </row>
    <row r="14" spans="2:10" ht="15.75" customHeight="1" thickBot="1" x14ac:dyDescent="0.25">
      <c r="C14" s="131" t="s">
        <v>100</v>
      </c>
      <c r="D14" s="295" t="s">
        <v>143</v>
      </c>
      <c r="E14" s="296"/>
      <c r="F14" s="297"/>
    </row>
    <row r="15" spans="2:10" ht="15.75" customHeight="1" thickBot="1" x14ac:dyDescent="0.25">
      <c r="C15" s="151" t="s">
        <v>150</v>
      </c>
      <c r="D15" s="304"/>
      <c r="E15" s="305"/>
      <c r="F15" s="306"/>
      <c r="I15" s="1" t="s">
        <v>142</v>
      </c>
      <c r="J15" s="64"/>
    </row>
    <row r="16" spans="2:10" ht="15.75" customHeight="1" thickBot="1" x14ac:dyDescent="0.25">
      <c r="C16" s="132" t="s">
        <v>101</v>
      </c>
      <c r="D16" s="298"/>
      <c r="E16" s="299"/>
      <c r="F16" s="300"/>
      <c r="I16" s="1" t="s">
        <v>143</v>
      </c>
      <c r="J16" s="64"/>
    </row>
    <row r="17" spans="3:10" ht="15.75" customHeight="1" thickBot="1" x14ac:dyDescent="0.25">
      <c r="C17" s="133" t="s">
        <v>151</v>
      </c>
      <c r="D17" s="301">
        <f>D16*(D15*'Consumer Information &amp; Approval'!J23)</f>
        <v>0</v>
      </c>
      <c r="E17" s="302"/>
      <c r="F17" s="303"/>
      <c r="H17" s="64"/>
    </row>
    <row r="18" spans="3:10" ht="15.75" customHeight="1" x14ac:dyDescent="0.2">
      <c r="H18" s="64"/>
      <c r="J18" s="1">
        <f>Weekly_Authorized_Supported_Home_Living_Hours*Weeks</f>
        <v>0</v>
      </c>
    </row>
    <row r="19" spans="3:10" ht="15.75" customHeight="1" x14ac:dyDescent="0.2"/>
    <row r="20" spans="3:10" ht="15.75" customHeight="1" x14ac:dyDescent="0.2"/>
    <row r="21" spans="3:10" ht="15.75" customHeight="1" x14ac:dyDescent="0.2"/>
    <row r="22" spans="3:10" ht="15.75" customHeight="1" x14ac:dyDescent="0.2"/>
    <row r="23" spans="3:10" ht="15.75" customHeight="1" x14ac:dyDescent="0.2"/>
    <row r="24" spans="3:10" ht="15.75" customHeight="1" x14ac:dyDescent="0.2"/>
    <row r="25" spans="3:10" ht="15.75" customHeight="1" x14ac:dyDescent="0.2"/>
    <row r="26" spans="3:10" ht="15.75" customHeight="1" x14ac:dyDescent="0.2"/>
    <row r="27" spans="3:10" ht="15.75" customHeight="1" x14ac:dyDescent="0.2"/>
    <row r="28" spans="3:10" ht="15.75" customHeight="1" x14ac:dyDescent="0.2"/>
    <row r="29" spans="3:10" ht="15.75" customHeight="1" x14ac:dyDescent="0.2"/>
    <row r="30" spans="3:10" ht="15.75" customHeight="1" x14ac:dyDescent="0.2"/>
    <row r="31" spans="3:10" ht="15.75" customHeight="1" x14ac:dyDescent="0.2"/>
    <row r="32" spans="3:1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sheetData>
  <sheetProtection password="E7F0" sheet="1" objects="1" scenarios="1"/>
  <customSheetViews>
    <customSheetView guid="{454ECA60-FBCC-11D6-AB9B-00C04F5868C8}" scale="75" showPageBreaks="1" fitToPage="1" printArea="1" showRuler="0">
      <selection activeCell="F14" sqref="F14"/>
      <pageMargins left="0.2" right="0.2" top="0.75" bottom="0.25" header="0" footer="0.25"/>
      <printOptions horizontalCentered="1"/>
      <pageSetup orientation="portrait" horizontalDpi="300" verticalDpi="300" r:id="rId1"/>
      <headerFooter alignWithMargins="0">
        <oddHeader>&amp;L&amp;8Texas Department
of Human Services&amp;R&amp;8Form 1546, page 3
January 2002</oddHeader>
      </headerFooter>
    </customSheetView>
    <customSheetView guid="{346F6C38-467E-4277-A934-45FBB069E11D}" scale="130" fitToPage="1" showRuler="0">
      <selection activeCell="B2" sqref="B2:F2"/>
      <pageMargins left="0.2" right="0.2" top="0.75" bottom="0.25" header="0" footer="0.25"/>
      <printOptions horizontalCentered="1"/>
      <pageSetup orientation="portrait" horizontalDpi="300" verticalDpi="300" r:id="rId2"/>
      <headerFooter alignWithMargins="0">
        <oddHeader>&amp;L&amp;8Texas Department
of Human Services&amp;R&amp;8Form 1546, page 3
January 2002</oddHeader>
      </headerFooter>
    </customSheetView>
  </customSheetViews>
  <mergeCells count="8">
    <mergeCell ref="D14:F14"/>
    <mergeCell ref="D16:F16"/>
    <mergeCell ref="D17:F17"/>
    <mergeCell ref="B2:G2"/>
    <mergeCell ref="E6:F6"/>
    <mergeCell ref="B3:F3"/>
    <mergeCell ref="E5:F5"/>
    <mergeCell ref="D15:F15"/>
  </mergeCells>
  <phoneticPr fontId="0" type="noConversion"/>
  <dataValidations xWindow="531" yWindow="143" count="4">
    <dataValidation allowBlank="1" showErrorMessage="1" promptTitle="Information Only Page" prompt="This page is for Information only.  It is not a part of the Client's budget." sqref="B2:G2"/>
    <dataValidation allowBlank="1" showInputMessage="1" showErrorMessage="1" promptTitle="Weekly Units" prompt="Enter the number of hours the Consumer is authorized each week. " sqref="D15"/>
    <dataValidation type="list" allowBlank="1" showInputMessage="1" showErrorMessage="1" promptTitle="Service" prompt="Select either Priority or Non-Priority." sqref="D14:F14">
      <formula1>$I$15:$I$16</formula1>
    </dataValidation>
    <dataValidation allowBlank="1" showInputMessage="1" showErrorMessage="1" promptTitle="CMPAS Regionally Negotiated Rate" prompt="Please input the appropriate hourly rate for this service in this region." sqref="D16:F16"/>
  </dataValidations>
  <printOptions horizontalCentered="1"/>
  <pageMargins left="0.2" right="0.2" top="0.75" bottom="0.5" header="0" footer="0"/>
  <pageSetup orientation="portrait" horizontalDpi="300" verticalDpi="300" r:id="rId3"/>
  <headerFooter alignWithMargins="0">
    <oddHeader>&amp;L&amp;8Texas Department of 
Aging and Disability Services&amp;R&amp;8CMPAS CDS Budget
September 2009</oddHeader>
    <oddFooter>&amp;R&amp;8Date and Time Created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5" zoomScaleNormal="75" zoomScaleSheetLayoutView="75" workbookViewId="0">
      <selection activeCell="G21" sqref="G21"/>
    </sheetView>
  </sheetViews>
  <sheetFormatPr defaultRowHeight="12.75" x14ac:dyDescent="0.2"/>
  <cols>
    <col min="1" max="1" width="4.42578125" style="1" customWidth="1"/>
    <col min="2" max="2" width="4.140625" style="18" customWidth="1"/>
    <col min="3" max="3" width="46.5703125" style="1" customWidth="1"/>
    <col min="4" max="4" width="16.42578125" style="1" customWidth="1"/>
    <col min="5" max="6" width="4.28515625" style="1" customWidth="1"/>
    <col min="7" max="7" width="16.42578125" style="1" customWidth="1"/>
    <col min="8" max="8" width="4.28515625" style="1" customWidth="1"/>
    <col min="9" max="9" width="11" style="1" customWidth="1"/>
    <col min="10" max="16384" width="9.140625" style="1"/>
  </cols>
  <sheetData>
    <row r="1" spans="1:9" ht="12.75" customHeight="1" x14ac:dyDescent="0.2">
      <c r="I1" s="9"/>
    </row>
    <row r="2" spans="1:9" ht="39.75" customHeight="1" x14ac:dyDescent="0.3">
      <c r="B2" s="282" t="s">
        <v>152</v>
      </c>
      <c r="C2" s="282"/>
      <c r="D2" s="282"/>
      <c r="E2" s="282"/>
      <c r="F2" s="282"/>
      <c r="G2" s="282"/>
      <c r="H2" s="2"/>
      <c r="I2" s="2"/>
    </row>
    <row r="3" spans="1:9" ht="15.75" x14ac:dyDescent="0.25">
      <c r="B3" s="294" t="s">
        <v>153</v>
      </c>
      <c r="C3" s="294"/>
      <c r="D3" s="294"/>
      <c r="E3" s="294"/>
      <c r="F3" s="294"/>
      <c r="G3" s="294"/>
      <c r="H3" s="12"/>
      <c r="I3" s="12"/>
    </row>
    <row r="4" spans="1:9" ht="15" x14ac:dyDescent="0.25">
      <c r="C4" s="12"/>
      <c r="D4" s="12"/>
      <c r="E4" s="12"/>
      <c r="F4" s="12"/>
      <c r="G4" s="12"/>
      <c r="H4" s="12"/>
      <c r="I4" s="12"/>
    </row>
    <row r="5" spans="1:9" ht="15.75" thickBot="1" x14ac:dyDescent="0.3">
      <c r="B5" s="283">
        <f>Consumer_Name</f>
        <v>0</v>
      </c>
      <c r="C5" s="283"/>
      <c r="D5" s="12"/>
      <c r="E5" s="283">
        <f>Medicaid_Number</f>
        <v>0</v>
      </c>
      <c r="F5" s="283"/>
      <c r="G5" s="283"/>
      <c r="H5" s="19"/>
    </row>
    <row r="6" spans="1:9" ht="14.25" x14ac:dyDescent="0.2">
      <c r="C6" s="14" t="s">
        <v>36</v>
      </c>
      <c r="D6" s="14"/>
      <c r="E6" s="340" t="s">
        <v>37</v>
      </c>
      <c r="F6" s="340"/>
      <c r="G6" s="340"/>
      <c r="H6" s="21"/>
      <c r="I6" s="14"/>
    </row>
    <row r="7" spans="1:9" ht="14.25" x14ac:dyDescent="0.2">
      <c r="A7" s="14"/>
      <c r="B7" s="14"/>
      <c r="C7" s="14"/>
      <c r="D7" s="14"/>
      <c r="E7" s="21"/>
      <c r="F7" s="21"/>
      <c r="G7" s="21"/>
      <c r="H7" s="21"/>
      <c r="I7" s="14"/>
    </row>
    <row r="8" spans="1:9" ht="15.75" thickBot="1" x14ac:dyDescent="0.3">
      <c r="C8" s="15" t="s">
        <v>5</v>
      </c>
      <c r="D8" s="28">
        <f>From</f>
        <v>0</v>
      </c>
      <c r="E8" s="14" t="s">
        <v>6</v>
      </c>
      <c r="F8" s="347">
        <f>To</f>
        <v>0</v>
      </c>
      <c r="G8" s="347"/>
      <c r="H8" s="21"/>
      <c r="I8" s="14"/>
    </row>
    <row r="9" spans="1:9" ht="15.75" thickBot="1" x14ac:dyDescent="0.3">
      <c r="A9" s="15"/>
      <c r="B9" s="16"/>
      <c r="C9" s="14"/>
      <c r="D9" s="16"/>
      <c r="E9" s="12"/>
      <c r="F9" s="12"/>
      <c r="G9" s="12"/>
      <c r="H9" s="12"/>
      <c r="I9" s="12"/>
    </row>
    <row r="10" spans="1:9" ht="16.5" thickBot="1" x14ac:dyDescent="0.3">
      <c r="B10" s="307" t="s">
        <v>103</v>
      </c>
      <c r="C10" s="308"/>
      <c r="D10" s="308"/>
      <c r="E10" s="308"/>
      <c r="F10" s="309"/>
      <c r="G10" s="36">
        <f>Total_Budget</f>
        <v>0</v>
      </c>
      <c r="H10" s="22"/>
    </row>
    <row r="11" spans="1:9" ht="13.5" thickBot="1" x14ac:dyDescent="0.25">
      <c r="B11" s="4"/>
      <c r="C11" s="3"/>
      <c r="D11" s="3"/>
      <c r="E11" s="3"/>
      <c r="F11" s="3"/>
      <c r="G11" s="22"/>
      <c r="H11" s="22"/>
    </row>
    <row r="12" spans="1:9" ht="19.5" thickBot="1" x14ac:dyDescent="0.35">
      <c r="B12" s="322" t="s">
        <v>104</v>
      </c>
      <c r="C12" s="323"/>
      <c r="D12" s="323"/>
      <c r="E12" s="323"/>
      <c r="F12" s="323"/>
      <c r="G12" s="324"/>
      <c r="H12" s="23"/>
    </row>
    <row r="13" spans="1:9" ht="12.75" customHeight="1" x14ac:dyDescent="0.2">
      <c r="B13" s="318" t="s">
        <v>106</v>
      </c>
      <c r="C13" s="319"/>
      <c r="D13" s="319"/>
      <c r="E13" s="319"/>
      <c r="F13" s="319"/>
      <c r="G13" s="153">
        <f>IF(G10*0.1&lt;=600,G10*0.1,600)</f>
        <v>0</v>
      </c>
      <c r="H13" s="3"/>
    </row>
    <row r="14" spans="1:9" ht="13.5" thickBot="1" x14ac:dyDescent="0.25">
      <c r="B14" s="320"/>
      <c r="C14" s="321"/>
      <c r="D14" s="43" t="s">
        <v>18</v>
      </c>
      <c r="E14" s="325" t="s">
        <v>19</v>
      </c>
      <c r="F14" s="326"/>
      <c r="G14" s="327"/>
      <c r="H14" s="3"/>
    </row>
    <row r="15" spans="1:9" x14ac:dyDescent="0.2">
      <c r="B15" s="313" t="s">
        <v>1</v>
      </c>
      <c r="C15" s="314"/>
      <c r="D15" s="41"/>
      <c r="E15" s="315"/>
      <c r="F15" s="316"/>
      <c r="G15" s="317"/>
      <c r="H15" s="3"/>
    </row>
    <row r="16" spans="1:9" x14ac:dyDescent="0.2">
      <c r="B16" s="313" t="s">
        <v>16</v>
      </c>
      <c r="C16" s="314"/>
      <c r="D16" s="42"/>
      <c r="E16" s="310"/>
      <c r="F16" s="311"/>
      <c r="G16" s="312"/>
      <c r="H16" s="3"/>
    </row>
    <row r="17" spans="2:9" x14ac:dyDescent="0.2">
      <c r="B17" s="313" t="s">
        <v>17</v>
      </c>
      <c r="C17" s="314"/>
      <c r="D17" s="42"/>
      <c r="E17" s="310"/>
      <c r="F17" s="311"/>
      <c r="G17" s="312"/>
      <c r="H17" s="3"/>
      <c r="I17" s="154"/>
    </row>
    <row r="18" spans="2:9" ht="13.5" thickBot="1" x14ac:dyDescent="0.25">
      <c r="B18" s="313" t="s">
        <v>2</v>
      </c>
      <c r="C18" s="314"/>
      <c r="D18" s="42"/>
      <c r="E18" s="310"/>
      <c r="F18" s="311"/>
      <c r="G18" s="312"/>
      <c r="H18" s="3"/>
    </row>
    <row r="19" spans="2:9" x14ac:dyDescent="0.2">
      <c r="B19" s="355" t="s">
        <v>4</v>
      </c>
      <c r="C19" s="349"/>
      <c r="D19" s="127"/>
      <c r="E19" s="310"/>
      <c r="F19" s="311"/>
      <c r="G19" s="312"/>
      <c r="H19" s="3"/>
    </row>
    <row r="20" spans="2:9" ht="13.5" thickBot="1" x14ac:dyDescent="0.25">
      <c r="B20" s="328" t="s">
        <v>4</v>
      </c>
      <c r="C20" s="329"/>
      <c r="D20" s="128"/>
      <c r="E20" s="332"/>
      <c r="F20" s="333"/>
      <c r="G20" s="334"/>
      <c r="H20" s="3"/>
    </row>
    <row r="21" spans="2:9" ht="16.5" thickBot="1" x14ac:dyDescent="0.3">
      <c r="B21" s="335" t="s">
        <v>105</v>
      </c>
      <c r="C21" s="336"/>
      <c r="D21" s="336"/>
      <c r="E21" s="336"/>
      <c r="F21" s="337"/>
      <c r="G21" s="39">
        <f>SUM(D15:D20)</f>
        <v>0</v>
      </c>
      <c r="H21" s="22"/>
    </row>
    <row r="22" spans="2:9" ht="16.5" thickBot="1" x14ac:dyDescent="0.3">
      <c r="B22" s="99"/>
      <c r="C22" s="99"/>
      <c r="D22" s="99"/>
      <c r="E22" s="99"/>
      <c r="F22" s="99"/>
      <c r="G22" s="126"/>
      <c r="H22" s="22"/>
    </row>
    <row r="23" spans="2:9" ht="19.5" thickBot="1" x14ac:dyDescent="0.35">
      <c r="B23" s="322" t="s">
        <v>110</v>
      </c>
      <c r="C23" s="323"/>
      <c r="D23" s="323"/>
      <c r="E23" s="323"/>
      <c r="F23" s="323"/>
      <c r="G23" s="324"/>
      <c r="H23" s="24"/>
    </row>
    <row r="24" spans="2:9" ht="13.5" customHeight="1" x14ac:dyDescent="0.2">
      <c r="B24" s="330" t="s">
        <v>109</v>
      </c>
      <c r="C24" s="331"/>
      <c r="D24" s="331"/>
      <c r="E24" s="331"/>
      <c r="F24" s="331"/>
      <c r="G24" s="65">
        <f>G10-G21</f>
        <v>0</v>
      </c>
      <c r="H24" s="24"/>
    </row>
    <row r="25" spans="2:9" ht="13.5" customHeight="1" thickBot="1" x14ac:dyDescent="0.25">
      <c r="B25" s="338"/>
      <c r="C25" s="339"/>
      <c r="D25" s="155" t="s">
        <v>18</v>
      </c>
      <c r="E25" s="352" t="s">
        <v>19</v>
      </c>
      <c r="F25" s="353"/>
      <c r="G25" s="354"/>
      <c r="H25" s="3"/>
    </row>
    <row r="26" spans="2:9" x14ac:dyDescent="0.2">
      <c r="B26" s="313" t="s">
        <v>22</v>
      </c>
      <c r="C26" s="314"/>
      <c r="D26" s="44"/>
      <c r="E26" s="315"/>
      <c r="F26" s="316"/>
      <c r="G26" s="317"/>
      <c r="H26" s="3"/>
    </row>
    <row r="27" spans="2:9" ht="13.5" thickBot="1" x14ac:dyDescent="0.25">
      <c r="B27" s="350" t="s">
        <v>3</v>
      </c>
      <c r="C27" s="351"/>
      <c r="D27" s="44"/>
      <c r="E27" s="310"/>
      <c r="F27" s="311"/>
      <c r="G27" s="312"/>
      <c r="H27" s="3"/>
    </row>
    <row r="28" spans="2:9" x14ac:dyDescent="0.2">
      <c r="B28" s="348" t="s">
        <v>4</v>
      </c>
      <c r="C28" s="349"/>
      <c r="D28" s="45"/>
      <c r="E28" s="310"/>
      <c r="F28" s="311"/>
      <c r="G28" s="312"/>
      <c r="H28" s="3"/>
    </row>
    <row r="29" spans="2:9" ht="13.5" thickBot="1" x14ac:dyDescent="0.25">
      <c r="B29" s="346" t="s">
        <v>4</v>
      </c>
      <c r="C29" s="329"/>
      <c r="D29" s="46"/>
      <c r="E29" s="332"/>
      <c r="F29" s="333"/>
      <c r="G29" s="334"/>
      <c r="H29" s="3"/>
    </row>
    <row r="30" spans="2:9" ht="16.5" thickBot="1" x14ac:dyDescent="0.3">
      <c r="B30" s="343" t="s">
        <v>63</v>
      </c>
      <c r="C30" s="344"/>
      <c r="D30" s="344"/>
      <c r="E30" s="344"/>
      <c r="F30" s="345"/>
      <c r="G30" s="40">
        <f>SUM(D26:D29)</f>
        <v>0</v>
      </c>
      <c r="H30" s="22"/>
    </row>
    <row r="31" spans="2:9" ht="13.5" thickBot="1" x14ac:dyDescent="0.25">
      <c r="B31" s="4"/>
      <c r="C31" s="3"/>
      <c r="D31" s="3"/>
      <c r="E31" s="3"/>
      <c r="F31" s="3"/>
      <c r="G31" s="22"/>
      <c r="H31" s="22"/>
    </row>
    <row r="32" spans="2:9" ht="19.5" thickBot="1" x14ac:dyDescent="0.35">
      <c r="B32" s="341" t="s">
        <v>62</v>
      </c>
      <c r="C32" s="342"/>
      <c r="D32" s="342"/>
      <c r="E32" s="342"/>
      <c r="F32" s="342"/>
      <c r="G32" s="105">
        <f>G10-G21-G30</f>
        <v>0</v>
      </c>
      <c r="H32" s="22"/>
    </row>
    <row r="33" spans="4:8" x14ac:dyDescent="0.2">
      <c r="H33" s="25"/>
    </row>
    <row r="34" spans="4:8" x14ac:dyDescent="0.2">
      <c r="D34" s="64"/>
    </row>
    <row r="35" spans="4:8" x14ac:dyDescent="0.2">
      <c r="D35" s="64"/>
    </row>
    <row r="37" spans="4:8" x14ac:dyDescent="0.2">
      <c r="D37" s="64"/>
    </row>
  </sheetData>
  <sheetProtection password="E7F0" sheet="1" objects="1" scenarios="1"/>
  <customSheetViews>
    <customSheetView guid="{454ECA60-FBCC-11D6-AB9B-00C04F5868C8}" scale="75" showPageBreaks="1" printArea="1" showRuler="0">
      <selection activeCell="F13" sqref="F13"/>
      <pageMargins left="0.2" right="0.2" top="0.75" bottom="0.25" header="0" footer="0.25"/>
      <printOptions horizontalCentered="1"/>
      <pageSetup orientation="portrait" r:id="rId1"/>
      <headerFooter alignWithMargins="0">
        <oddHeader>&amp;L&amp;8Texas Department
of Human Services&amp;R&amp;8Form 1546, page 4
January 2002</oddHeader>
      </headerFooter>
    </customSheetView>
    <customSheetView guid="{346F6C38-467E-4277-A934-45FBB069E11D}" scale="130" printArea="1" showRuler="0" topLeftCell="A32">
      <selection activeCell="C46" sqref="C46:E46"/>
      <pageMargins left="0.2" right="0.2" top="0.75" bottom="0.25" header="0" footer="0.25"/>
      <printOptions horizontalCentered="1"/>
      <pageSetup orientation="portrait" r:id="rId2"/>
      <headerFooter alignWithMargins="0">
        <oddHeader>&amp;L&amp;8Texas Department
of Human Services&amp;R&amp;8Form 1546, page 4
January 2002</oddHeader>
      </headerFooter>
    </customSheetView>
  </customSheetViews>
  <mergeCells count="38">
    <mergeCell ref="B32:F32"/>
    <mergeCell ref="B30:F30"/>
    <mergeCell ref="B29:C29"/>
    <mergeCell ref="E29:G29"/>
    <mergeCell ref="F8:G8"/>
    <mergeCell ref="E28:G28"/>
    <mergeCell ref="B28:C28"/>
    <mergeCell ref="B27:C27"/>
    <mergeCell ref="E25:G25"/>
    <mergeCell ref="E18:G18"/>
    <mergeCell ref="E26:G26"/>
    <mergeCell ref="E27:G27"/>
    <mergeCell ref="E17:G17"/>
    <mergeCell ref="B19:C19"/>
    <mergeCell ref="B18:C18"/>
    <mergeCell ref="B23:G23"/>
    <mergeCell ref="B2:G2"/>
    <mergeCell ref="B3:G3"/>
    <mergeCell ref="E5:G5"/>
    <mergeCell ref="E6:G6"/>
    <mergeCell ref="B5:C5"/>
    <mergeCell ref="B20:C20"/>
    <mergeCell ref="B17:C17"/>
    <mergeCell ref="B24:F24"/>
    <mergeCell ref="B26:C26"/>
    <mergeCell ref="E19:G19"/>
    <mergeCell ref="E20:G20"/>
    <mergeCell ref="B21:F21"/>
    <mergeCell ref="B25:C25"/>
    <mergeCell ref="B10:F10"/>
    <mergeCell ref="E16:G16"/>
    <mergeCell ref="B15:C15"/>
    <mergeCell ref="E15:G15"/>
    <mergeCell ref="B13:F13"/>
    <mergeCell ref="B14:C14"/>
    <mergeCell ref="B12:G12"/>
    <mergeCell ref="E14:G14"/>
    <mergeCell ref="B16:C16"/>
  </mergeCells>
  <phoneticPr fontId="0" type="noConversion"/>
  <dataValidations xWindow="533" yWindow="144" count="13">
    <dataValidation allowBlank="1" showInputMessage="1" promptTitle="Other Compensation Costs" prompt="Enter the annual amount the Consumer estimates he would spend on any other Non-Taxable Compensation Costs.  Leave this cell blank if the Consumer does have expenses in this category." sqref="D28:D29"/>
    <dataValidation allowBlank="1" showInputMessage="1" promptTitle="Health Insurance" prompt="Enter the annual amount the Consumer estimates spending for Health Insurance premiums.  Leave this cell blank if the Consumer does not have expenses in this category." sqref="D26"/>
    <dataValidation allowBlank="1" showInputMessage="1" promptTitle="Workers' Comp &amp; Liability" prompt="Enter the annual amount the Consumer estimates spending for Workers' Compensation or Liability Insurance premiums.  Leave this cell blank if the Consumer does not have expenses in this category." sqref="D27"/>
    <dataValidation allowBlank="1" showInputMessage="1" showErrorMessage="1" promptTitle="Other Compensation Costs" prompt="If the employer has Compensation Costs other than those listed above, give a description of the type of Compensation Cost in this cell." sqref="B28:C29"/>
    <dataValidation allowBlank="1" showInputMessage="1" showErrorMessage="1" promptTitle="Comments" prompt="Enter any comments to help further identify any entries in this category." sqref="E26:E29 E18:G18 E19:E20 E15:E17"/>
    <dataValidation allowBlank="1" showInputMessage="1" showErrorMessage="1" promptTitle="Other Administrative Costs" prompt="If the Consumer has Administrative Costs other than those listed above, give a description of the type of Administrative Cost in this cell." sqref="B19:C20"/>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Copies &amp; Mailing" prompt="Enter the amount the employer is estimated to spend on Copies &amp; Mailing.  Leave this cell blank if the employer anticipates no expenses in this category." sqref="D17">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Equipment &amp; Supplies" prompt="Enter the amount the employer is estimated to spend on equipment &amp; Supplies.  Leave this cell blank if the employer anticipates no expenses in this category." sqref="D16">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Advertising" prompt="Enter the amount the employer is estimated to spend on Advertising.  Leave this cell blank if the employer anticipates no expenses in this category." sqref="D15">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20">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Criminal History Check" prompt="Enter the amount the employer is estimated to spend on Criminal History Checks.  Leave this cell blank if the employer anticipates no expenses in this category." sqref="D18">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19">
      <formula1>IF(G21&lt;=G13,G21,IF(G21&gt;G13,FALSE))</formula1>
    </dataValidation>
    <dataValidation allowBlank="1" showErrorMessage="1" promptTitle="Information Only Page" prompt="This page is for Information only.  It is not a part of the Client's budget." sqref="B2:G2"/>
  </dataValidations>
  <printOptions horizontalCentered="1"/>
  <pageMargins left="0.2" right="0.2" top="0.75" bottom="0.25" header="0" footer="0.25"/>
  <pageSetup orientation="portrait" r:id="rId3"/>
  <headerFooter alignWithMargins="0">
    <oddHeader>&amp;L&amp;8Texas Department of 
Aging and Disability Services&amp;R&amp;8CMPAS CDS Budget
September 2009</oddHeader>
    <oddFooter>&amp;R&amp;8Date and Time Created
&amp;D &amp;T</oddFooter>
  </headerFooter>
  <ignoredErrors>
    <ignoredError sqref="G21 G30"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88"/>
  <sheetViews>
    <sheetView topLeftCell="D19" zoomScale="90" zoomScaleNormal="90" zoomScaleSheetLayoutView="50" workbookViewId="0">
      <selection activeCell="N1" sqref="N1:Q1048576"/>
    </sheetView>
  </sheetViews>
  <sheetFormatPr defaultRowHeight="12.75" x14ac:dyDescent="0.2"/>
  <cols>
    <col min="1" max="1" width="4" style="1" customWidth="1"/>
    <col min="2" max="2" width="3.140625" style="1" customWidth="1"/>
    <col min="3" max="3" width="17.42578125" style="1" customWidth="1"/>
    <col min="4" max="4" width="10.5703125" style="1" customWidth="1"/>
    <col min="5" max="5" width="9.5703125" style="1" customWidth="1"/>
    <col min="6" max="7" width="10.28515625" style="1" customWidth="1"/>
    <col min="8" max="8" width="10" style="1" customWidth="1"/>
    <col min="9" max="9" width="11.7109375" style="1" customWidth="1"/>
    <col min="10" max="10" width="12.140625" style="1" customWidth="1"/>
    <col min="11" max="11" width="13" style="1" customWidth="1"/>
    <col min="12" max="12" width="16" style="1" customWidth="1"/>
    <col min="13" max="13" width="3.85546875" style="1" customWidth="1"/>
    <col min="14" max="14" width="10.85546875" style="1" hidden="1" customWidth="1"/>
    <col min="15" max="15" width="14.42578125" style="1" hidden="1" customWidth="1"/>
    <col min="16" max="16" width="9.28515625" style="1" hidden="1" customWidth="1"/>
    <col min="17" max="17" width="11.7109375" style="1" hidden="1" customWidth="1"/>
    <col min="18" max="16384" width="9.140625" style="1"/>
  </cols>
  <sheetData>
    <row r="1" spans="2:17" ht="45" customHeight="1" x14ac:dyDescent="0.2">
      <c r="B1" s="282" t="s">
        <v>152</v>
      </c>
      <c r="C1" s="282"/>
      <c r="D1" s="282"/>
      <c r="E1" s="282"/>
      <c r="F1" s="282"/>
      <c r="G1" s="282"/>
      <c r="H1" s="282"/>
      <c r="I1" s="282"/>
      <c r="J1" s="282"/>
      <c r="K1" s="282"/>
      <c r="L1" s="282"/>
      <c r="M1" s="152"/>
      <c r="N1" s="52"/>
      <c r="O1" s="52"/>
      <c r="P1" s="1" t="s">
        <v>199</v>
      </c>
    </row>
    <row r="2" spans="2:17" ht="20.25" customHeight="1" x14ac:dyDescent="0.25">
      <c r="B2" s="294" t="s">
        <v>119</v>
      </c>
      <c r="C2" s="294"/>
      <c r="D2" s="294"/>
      <c r="E2" s="294"/>
      <c r="F2" s="294"/>
      <c r="G2" s="294"/>
      <c r="H2" s="294"/>
      <c r="I2" s="294"/>
      <c r="J2" s="294"/>
      <c r="K2" s="294"/>
      <c r="L2" s="294"/>
      <c r="M2" s="12"/>
      <c r="P2" s="1" t="s">
        <v>98</v>
      </c>
    </row>
    <row r="3" spans="2:17" ht="6.75" customHeight="1" x14ac:dyDescent="0.25">
      <c r="C3" s="12"/>
      <c r="D3" s="12"/>
      <c r="E3" s="12"/>
      <c r="F3" s="12"/>
      <c r="G3" s="12"/>
      <c r="H3" s="12"/>
      <c r="I3" s="12"/>
      <c r="J3" s="12"/>
      <c r="K3" s="12"/>
      <c r="L3" s="12"/>
      <c r="M3" s="12"/>
      <c r="P3" s="1" t="s">
        <v>200</v>
      </c>
    </row>
    <row r="4" spans="2:17" ht="15.75" thickBot="1" x14ac:dyDescent="0.3">
      <c r="C4" s="283">
        <f>Consumer_Name</f>
        <v>0</v>
      </c>
      <c r="D4" s="283"/>
      <c r="E4" s="283"/>
      <c r="F4" s="283"/>
      <c r="G4" s="12"/>
      <c r="H4" s="12"/>
      <c r="K4" s="13">
        <f>Medicaid_Number</f>
        <v>0</v>
      </c>
      <c r="L4" s="19"/>
      <c r="M4" s="19"/>
      <c r="P4" s="1" t="s">
        <v>201</v>
      </c>
    </row>
    <row r="5" spans="2:17" ht="14.25" x14ac:dyDescent="0.2">
      <c r="C5" s="284" t="s">
        <v>36</v>
      </c>
      <c r="D5" s="284"/>
      <c r="E5" s="284"/>
      <c r="F5" s="284"/>
      <c r="G5" s="14"/>
      <c r="H5" s="14"/>
      <c r="K5" s="20" t="s">
        <v>37</v>
      </c>
      <c r="L5" s="21"/>
      <c r="M5" s="21"/>
    </row>
    <row r="6" spans="2:17" ht="8.25" customHeight="1" x14ac:dyDescent="0.2">
      <c r="C6" s="14"/>
      <c r="D6" s="14"/>
      <c r="E6" s="14"/>
      <c r="F6" s="14"/>
      <c r="G6" s="14"/>
      <c r="H6" s="14"/>
      <c r="I6" s="14"/>
      <c r="J6" s="14"/>
      <c r="K6" s="21"/>
      <c r="L6" s="21"/>
      <c r="M6" s="21"/>
    </row>
    <row r="7" spans="2:17" ht="15.75" thickBot="1" x14ac:dyDescent="0.3">
      <c r="F7" s="15" t="s">
        <v>5</v>
      </c>
      <c r="G7" s="347">
        <f>From</f>
        <v>0</v>
      </c>
      <c r="H7" s="347"/>
      <c r="I7" s="157" t="s">
        <v>6</v>
      </c>
      <c r="J7" s="347">
        <f>To</f>
        <v>0</v>
      </c>
      <c r="K7" s="347"/>
    </row>
    <row r="8" spans="2:17" ht="12" customHeight="1" thickBot="1" x14ac:dyDescent="0.3">
      <c r="C8" s="15"/>
      <c r="D8" s="15"/>
      <c r="E8" s="15"/>
      <c r="F8" s="14"/>
      <c r="G8" s="14"/>
      <c r="H8" s="14"/>
      <c r="I8" s="16"/>
      <c r="J8" s="16"/>
      <c r="K8" s="12"/>
      <c r="L8" s="12"/>
      <c r="M8" s="12"/>
      <c r="P8" s="10"/>
      <c r="Q8" s="10"/>
    </row>
    <row r="9" spans="2:17" ht="19.5" customHeight="1" thickBot="1" x14ac:dyDescent="0.35">
      <c r="B9" s="341" t="s">
        <v>39</v>
      </c>
      <c r="C9" s="342"/>
      <c r="D9" s="342"/>
      <c r="E9" s="342"/>
      <c r="F9" s="342"/>
      <c r="G9" s="342"/>
      <c r="H9" s="342"/>
      <c r="I9" s="342"/>
      <c r="J9" s="342"/>
      <c r="K9" s="342"/>
      <c r="L9" s="386"/>
      <c r="M9" s="111"/>
      <c r="O9" s="403" t="s">
        <v>88</v>
      </c>
      <c r="P9" s="403"/>
      <c r="Q9" s="56">
        <v>7000</v>
      </c>
    </row>
    <row r="10" spans="2:17" ht="16.5" customHeight="1" x14ac:dyDescent="0.2">
      <c r="B10" s="409" t="s">
        <v>64</v>
      </c>
      <c r="C10" s="410"/>
      <c r="D10" s="410"/>
      <c r="E10" s="410"/>
      <c r="F10" s="410"/>
      <c r="G10" s="110">
        <f>Taxable</f>
        <v>0</v>
      </c>
      <c r="H10" s="407" t="s">
        <v>38</v>
      </c>
      <c r="I10" s="408"/>
      <c r="J10" s="408"/>
      <c r="K10" s="408"/>
      <c r="L10" s="63">
        <f>(Total_PAS_Dollars*Min_Employee_Compensation)-Non_Taxable</f>
        <v>0</v>
      </c>
      <c r="M10" s="22"/>
      <c r="O10" s="403" t="s">
        <v>91</v>
      </c>
      <c r="P10" s="403"/>
      <c r="Q10" s="56">
        <v>9000</v>
      </c>
    </row>
    <row r="11" spans="2:17" ht="19.5" customHeight="1" thickBot="1" x14ac:dyDescent="0.3">
      <c r="B11" s="389" t="s">
        <v>65</v>
      </c>
      <c r="C11" s="390"/>
      <c r="D11" s="390"/>
      <c r="E11" s="390"/>
      <c r="F11" s="390"/>
      <c r="G11" s="67">
        <f>SUM(N21,N38,N55,N72,N89,N106,N123,N140,N157,N174)</f>
        <v>0</v>
      </c>
      <c r="H11" s="387" t="s">
        <v>57</v>
      </c>
      <c r="I11" s="387"/>
      <c r="J11" s="387"/>
      <c r="K11" s="388"/>
      <c r="L11" s="55">
        <f>G10-G11</f>
        <v>0</v>
      </c>
      <c r="M11" s="112"/>
      <c r="O11" s="10"/>
    </row>
    <row r="12" spans="2:17" ht="12.75" customHeight="1" thickBot="1" x14ac:dyDescent="0.25">
      <c r="O12" s="10"/>
      <c r="P12" s="11" t="s">
        <v>89</v>
      </c>
      <c r="Q12" s="57">
        <v>6.0000000000000001E-3</v>
      </c>
    </row>
    <row r="13" spans="2:17" ht="19.5" customHeight="1" thickBot="1" x14ac:dyDescent="0.35">
      <c r="B13" s="341" t="s">
        <v>90</v>
      </c>
      <c r="C13" s="342"/>
      <c r="D13" s="342"/>
      <c r="E13" s="342"/>
      <c r="F13" s="342"/>
      <c r="G13" s="342"/>
      <c r="H13" s="342"/>
      <c r="I13" s="342"/>
      <c r="J13" s="342"/>
      <c r="K13" s="342"/>
      <c r="L13" s="386"/>
      <c r="M13" s="111"/>
      <c r="O13" s="10"/>
      <c r="P13" s="11" t="s">
        <v>14</v>
      </c>
      <c r="Q13" s="58">
        <v>6.2E-2</v>
      </c>
    </row>
    <row r="14" spans="2:17" ht="12.75" customHeight="1" x14ac:dyDescent="0.2">
      <c r="B14" s="397" t="s">
        <v>108</v>
      </c>
      <c r="C14" s="398"/>
      <c r="D14" s="398"/>
      <c r="E14" s="398"/>
      <c r="F14" s="398"/>
      <c r="G14" s="398"/>
      <c r="H14" s="398"/>
      <c r="I14" s="411" t="s">
        <v>149</v>
      </c>
      <c r="J14" s="412"/>
      <c r="K14" s="412"/>
      <c r="L14" s="404" t="str">
        <f>IF(G11&gt;=L10,"Yes","No")</f>
        <v>Yes</v>
      </c>
      <c r="M14" s="114"/>
      <c r="N14" s="114"/>
      <c r="O14" s="114"/>
      <c r="P14" s="11" t="s">
        <v>15</v>
      </c>
      <c r="Q14" s="58">
        <v>1.4500000000000001E-2</v>
      </c>
    </row>
    <row r="15" spans="2:17" ht="12.75" customHeight="1" thickBot="1" x14ac:dyDescent="0.25">
      <c r="B15" s="399"/>
      <c r="C15" s="400"/>
      <c r="D15" s="400"/>
      <c r="E15" s="400"/>
      <c r="F15" s="400"/>
      <c r="G15" s="400"/>
      <c r="H15" s="400"/>
      <c r="I15" s="413"/>
      <c r="J15" s="414"/>
      <c r="K15" s="414"/>
      <c r="L15" s="405"/>
      <c r="M15" s="114"/>
      <c r="O15" s="10"/>
      <c r="P15" s="29" t="s">
        <v>113</v>
      </c>
      <c r="Q15" s="130">
        <f>SUM(Q12:Q14)</f>
        <v>8.2500000000000004E-2</v>
      </c>
    </row>
    <row r="16" spans="2:17" ht="12.75" customHeight="1" x14ac:dyDescent="0.2">
      <c r="B16" s="399"/>
      <c r="C16" s="400"/>
      <c r="D16" s="400"/>
      <c r="E16" s="400"/>
      <c r="F16" s="400"/>
      <c r="G16" s="400"/>
      <c r="H16" s="400"/>
      <c r="I16" s="391" t="s">
        <v>58</v>
      </c>
      <c r="J16" s="392"/>
      <c r="K16" s="393"/>
      <c r="L16" s="404" t="str">
        <f>IF(Budget_Balance&gt;=0,"Yes","No")</f>
        <v>Yes</v>
      </c>
      <c r="M16" s="113"/>
    </row>
    <row r="17" spans="2:81" ht="12.75" customHeight="1" thickBot="1" x14ac:dyDescent="0.25">
      <c r="B17" s="401"/>
      <c r="C17" s="402"/>
      <c r="D17" s="402"/>
      <c r="E17" s="402"/>
      <c r="F17" s="402"/>
      <c r="G17" s="402"/>
      <c r="H17" s="402"/>
      <c r="I17" s="394"/>
      <c r="J17" s="395"/>
      <c r="K17" s="396"/>
      <c r="L17" s="405"/>
      <c r="M17" s="114"/>
      <c r="O17" s="10"/>
      <c r="P17" s="10"/>
      <c r="Q17" s="10"/>
    </row>
    <row r="18" spans="2:81" ht="12.75" customHeight="1" thickBot="1" x14ac:dyDescent="0.3">
      <c r="C18" s="15"/>
      <c r="D18" s="15"/>
      <c r="E18" s="15"/>
      <c r="F18" s="14"/>
      <c r="G18" s="14"/>
      <c r="H18" s="14"/>
      <c r="I18" s="16"/>
      <c r="J18" s="16"/>
      <c r="K18" s="12"/>
      <c r="L18" s="12"/>
      <c r="M18" s="12"/>
      <c r="N18" s="406" t="s">
        <v>122</v>
      </c>
      <c r="O18" s="406"/>
      <c r="P18" s="406"/>
      <c r="Q18" s="129">
        <v>0.66359999999999997</v>
      </c>
      <c r="X18" s="18"/>
    </row>
    <row r="19" spans="2:81" ht="31.5" customHeight="1" thickBot="1" x14ac:dyDescent="0.35">
      <c r="B19" s="341" t="s">
        <v>120</v>
      </c>
      <c r="C19" s="342"/>
      <c r="D19" s="342"/>
      <c r="E19" s="342"/>
      <c r="F19" s="342"/>
      <c r="G19" s="342"/>
      <c r="H19" s="342"/>
      <c r="I19" s="342"/>
      <c r="J19" s="342"/>
      <c r="K19" s="342"/>
      <c r="L19" s="386"/>
      <c r="M19" s="108"/>
      <c r="N19" s="59"/>
      <c r="O19" s="59"/>
      <c r="P19" s="59"/>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row>
    <row r="20" spans="2:81" ht="31.5" customHeight="1" thickBot="1" x14ac:dyDescent="0.25">
      <c r="B20" s="360">
        <v>1</v>
      </c>
      <c r="C20" s="158" t="s">
        <v>121</v>
      </c>
      <c r="D20" s="138"/>
      <c r="E20" s="159"/>
      <c r="F20" s="159" t="s">
        <v>46</v>
      </c>
      <c r="G20" s="159" t="s">
        <v>47</v>
      </c>
      <c r="H20" s="137" t="s">
        <v>107</v>
      </c>
      <c r="I20" s="159" t="s">
        <v>52</v>
      </c>
      <c r="J20" s="160" t="s">
        <v>42</v>
      </c>
      <c r="K20" s="161" t="s">
        <v>43</v>
      </c>
      <c r="L20" s="162" t="s">
        <v>44</v>
      </c>
      <c r="M20" s="115"/>
      <c r="N20" s="6"/>
      <c r="O20" s="58"/>
      <c r="P20" s="52"/>
      <c r="Q20" s="52"/>
      <c r="R20" s="52"/>
      <c r="S20" s="52"/>
      <c r="T20" s="52"/>
      <c r="U20" s="52"/>
      <c r="V20" s="52"/>
      <c r="W20" s="106"/>
      <c r="X20" s="103"/>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row>
    <row r="21" spans="2:81" ht="12.75" customHeight="1" thickBot="1" x14ac:dyDescent="0.25">
      <c r="B21" s="361"/>
      <c r="C21" s="363"/>
      <c r="D21" s="364"/>
      <c r="E21" s="365"/>
      <c r="F21" s="117"/>
      <c r="G21" s="118"/>
      <c r="H21" s="163">
        <f>P27</f>
        <v>1</v>
      </c>
      <c r="I21" s="119"/>
      <c r="J21" s="164">
        <f>(SUM(K25:K26))+(SUM(I31:I35))</f>
        <v>0</v>
      </c>
      <c r="K21" s="165">
        <f>IF(F22="No",Q22,Q21)</f>
        <v>0</v>
      </c>
      <c r="L21" s="166">
        <f>SUM(J21:K21)</f>
        <v>0</v>
      </c>
      <c r="M21" s="6"/>
      <c r="N21" s="156">
        <f>IF(ISNUMBER(L21),L21,0)</f>
        <v>0</v>
      </c>
      <c r="O21" s="52"/>
      <c r="P21" s="52" t="s">
        <v>202</v>
      </c>
      <c r="Q21" s="52">
        <f>IF(F22="Exempt all taxes",0,(J21*FICA)+(J21*Medicare))</f>
        <v>0</v>
      </c>
      <c r="R21" s="52"/>
      <c r="S21" s="52"/>
      <c r="T21" s="52"/>
      <c r="U21" s="52"/>
      <c r="V21" s="52"/>
      <c r="W21" s="106"/>
      <c r="X21" s="103"/>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row>
    <row r="22" spans="2:81" ht="13.5" customHeight="1" thickBot="1" x14ac:dyDescent="0.25">
      <c r="B22" s="361"/>
      <c r="C22" s="366" t="s">
        <v>204</v>
      </c>
      <c r="D22" s="367"/>
      <c r="E22" s="367"/>
      <c r="F22" s="368" t="s">
        <v>98</v>
      </c>
      <c r="G22" s="369"/>
      <c r="H22" s="167"/>
      <c r="I22" s="156"/>
      <c r="J22" s="22"/>
      <c r="K22" s="168"/>
      <c r="L22" s="169"/>
      <c r="M22" s="72"/>
      <c r="N22" s="52"/>
      <c r="O22" s="52"/>
      <c r="P22" s="52" t="s">
        <v>203</v>
      </c>
      <c r="Q22" s="233">
        <f>IF(J21&gt;=SUTA_Max,((FUTA_Max*FUTA)+(SUTA_Max*I21)+(J21*FICA)+(J21*Medicare)),IF(J21&gt;=FUTA_Max,((FUTA_Max*FUTA)+(J21*I21)+(J21*FICA)+(J21*Medicare)),IF(J21&lt;FUTA_Max,(J21*(Total_Tax+I21)))))</f>
        <v>0</v>
      </c>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row>
    <row r="23" spans="2:81" ht="13.5" customHeight="1" thickBot="1" x14ac:dyDescent="0.25">
      <c r="B23" s="361"/>
      <c r="C23" s="370"/>
      <c r="D23" s="371"/>
      <c r="E23" s="371"/>
      <c r="F23" s="371"/>
      <c r="G23" s="371"/>
      <c r="H23" s="371"/>
      <c r="I23" s="371"/>
      <c r="J23" s="371"/>
      <c r="K23" s="371"/>
      <c r="L23" s="372"/>
      <c r="M23" s="72"/>
      <c r="N23" s="52"/>
      <c r="O23" s="52"/>
      <c r="P23" s="52"/>
      <c r="Q23" s="52"/>
      <c r="R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row>
    <row r="24" spans="2:81" ht="29.25" customHeight="1" thickBot="1" x14ac:dyDescent="0.3">
      <c r="B24" s="361"/>
      <c r="C24" s="170" t="s">
        <v>53</v>
      </c>
      <c r="D24" s="51"/>
      <c r="E24" s="373"/>
      <c r="F24" s="374"/>
      <c r="G24" s="171" t="s">
        <v>48</v>
      </c>
      <c r="H24" s="172" t="s">
        <v>40</v>
      </c>
      <c r="I24" s="173" t="s">
        <v>45</v>
      </c>
      <c r="J24" s="173" t="s">
        <v>50</v>
      </c>
      <c r="K24" s="174" t="s">
        <v>41</v>
      </c>
      <c r="L24" s="169"/>
      <c r="M24" s="61"/>
      <c r="N24" s="52"/>
      <c r="O24" s="52"/>
      <c r="P24" s="52"/>
      <c r="Q24" s="52"/>
      <c r="R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row>
    <row r="25" spans="2:81" ht="15.75" customHeight="1" thickBot="1" x14ac:dyDescent="0.25">
      <c r="B25" s="361"/>
      <c r="C25" s="17"/>
      <c r="D25" s="3"/>
      <c r="E25" s="375" t="str">
        <f>Service_Type</f>
        <v>Non-Priority</v>
      </c>
      <c r="F25" s="376"/>
      <c r="G25" s="62"/>
      <c r="H25" s="190"/>
      <c r="I25" s="175">
        <f>H21</f>
        <v>1</v>
      </c>
      <c r="J25" s="176"/>
      <c r="K25" s="177">
        <f>G25*H25*I25</f>
        <v>0</v>
      </c>
      <c r="L25" s="169"/>
      <c r="M25" s="115"/>
      <c r="N25" s="52" t="str">
        <f>IF(G25='Authorized Units &amp; Budget'!D15,"True","False")</f>
        <v>True</v>
      </c>
      <c r="O25" s="52"/>
      <c r="P25" s="52"/>
      <c r="Q25" s="52"/>
      <c r="R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row>
    <row r="26" spans="2:81" ht="13.5" customHeight="1" thickBot="1" x14ac:dyDescent="0.25">
      <c r="B26" s="361"/>
      <c r="C26" s="17"/>
      <c r="D26" s="3"/>
      <c r="E26" s="377" t="s">
        <v>23</v>
      </c>
      <c r="F26" s="378"/>
      <c r="G26" s="62"/>
      <c r="H26" s="195"/>
      <c r="I26" s="178">
        <f>H21</f>
        <v>1</v>
      </c>
      <c r="J26" s="179">
        <f>H25*1.5</f>
        <v>0</v>
      </c>
      <c r="K26" s="180">
        <f>G26*I26*J26</f>
        <v>0</v>
      </c>
      <c r="L26" s="169"/>
      <c r="M26" s="115"/>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row>
    <row r="27" spans="2:81" ht="13.5" customHeight="1" x14ac:dyDescent="0.2">
      <c r="B27" s="361"/>
      <c r="C27" s="17"/>
      <c r="D27" s="379" t="s">
        <v>123</v>
      </c>
      <c r="E27" s="379"/>
      <c r="F27" s="379"/>
      <c r="G27" s="379"/>
      <c r="H27" s="379"/>
      <c r="I27" s="379"/>
      <c r="J27" s="379"/>
      <c r="K27" s="379"/>
      <c r="L27" s="181"/>
      <c r="M27" s="115"/>
      <c r="N27" s="52"/>
      <c r="O27" s="208">
        <f>(G21-F21)+1</f>
        <v>1</v>
      </c>
      <c r="P27" s="52">
        <f>IF(OR(O27=366,O27=365),52,(ROUNDUP(O27/7,0)))</f>
        <v>1</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row>
    <row r="28" spans="2:81" ht="13.5" customHeight="1" x14ac:dyDescent="0.2">
      <c r="B28" s="361"/>
      <c r="C28" s="182"/>
      <c r="D28" s="379"/>
      <c r="E28" s="379"/>
      <c r="F28" s="379"/>
      <c r="G28" s="379"/>
      <c r="H28" s="379"/>
      <c r="I28" s="379"/>
      <c r="J28" s="379"/>
      <c r="K28" s="379"/>
      <c r="L28" s="181"/>
      <c r="M28" s="115"/>
      <c r="N28" s="6"/>
      <c r="O28" s="52"/>
      <c r="P28" s="52"/>
      <c r="Q28" s="52"/>
      <c r="R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row>
    <row r="29" spans="2:81" ht="13.5" customHeight="1" thickBot="1" x14ac:dyDescent="0.25">
      <c r="B29" s="361"/>
      <c r="C29" s="136"/>
      <c r="D29" s="4"/>
      <c r="E29" s="4"/>
      <c r="F29" s="4"/>
      <c r="G29" s="4"/>
      <c r="H29" s="4"/>
      <c r="I29" s="4"/>
      <c r="J29" s="4"/>
      <c r="K29" s="4"/>
      <c r="L29" s="183"/>
      <c r="M29" s="115"/>
      <c r="N29" s="6"/>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row>
    <row r="30" spans="2:81" ht="31.5" customHeight="1" thickBot="1" x14ac:dyDescent="0.3">
      <c r="B30" s="361"/>
      <c r="C30" s="170" t="s">
        <v>54</v>
      </c>
      <c r="D30" s="51"/>
      <c r="E30" s="380"/>
      <c r="F30" s="381"/>
      <c r="G30" s="184" t="s">
        <v>49</v>
      </c>
      <c r="H30" s="185" t="s">
        <v>55</v>
      </c>
      <c r="I30" s="186" t="s">
        <v>41</v>
      </c>
      <c r="J30" s="3"/>
      <c r="K30" s="3"/>
      <c r="L30" s="169"/>
      <c r="M30" s="108"/>
      <c r="N30" s="59"/>
      <c r="O30" s="59"/>
      <c r="P30" s="59"/>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row>
    <row r="31" spans="2:81" ht="13.5" thickBot="1" x14ac:dyDescent="0.25">
      <c r="B31" s="361"/>
      <c r="C31" s="136"/>
      <c r="D31" s="3"/>
      <c r="E31" s="356" t="s">
        <v>27</v>
      </c>
      <c r="F31" s="357"/>
      <c r="G31" s="120"/>
      <c r="H31" s="121"/>
      <c r="I31" s="63">
        <f>G31*H31</f>
        <v>0</v>
      </c>
      <c r="J31" s="3"/>
      <c r="K31" s="3"/>
      <c r="L31" s="169"/>
      <c r="M31" s="115"/>
      <c r="N31" s="6"/>
      <c r="O31" s="58"/>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row>
    <row r="32" spans="2:81" ht="12.75" customHeight="1" thickBot="1" x14ac:dyDescent="0.25">
      <c r="B32" s="361"/>
      <c r="C32" s="136"/>
      <c r="D32" s="3"/>
      <c r="E32" s="358" t="s">
        <v>24</v>
      </c>
      <c r="F32" s="359"/>
      <c r="G32" s="122"/>
      <c r="H32" s="123"/>
      <c r="I32" s="63">
        <f>G32*H32</f>
        <v>0</v>
      </c>
      <c r="J32" s="3"/>
      <c r="K32" s="3"/>
      <c r="L32" s="169"/>
      <c r="M32" s="6"/>
      <c r="N32" s="6"/>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row>
    <row r="33" spans="2:81" ht="13.5" thickBot="1" x14ac:dyDescent="0.25">
      <c r="B33" s="361"/>
      <c r="C33" s="136"/>
      <c r="D33" s="3"/>
      <c r="E33" s="358" t="s">
        <v>25</v>
      </c>
      <c r="F33" s="359"/>
      <c r="G33" s="122"/>
      <c r="H33" s="123"/>
      <c r="I33" s="63">
        <f>G33*H33</f>
        <v>0</v>
      </c>
      <c r="J33" s="3"/>
      <c r="K33" s="3"/>
      <c r="L33" s="169"/>
      <c r="M33" s="115"/>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row>
    <row r="34" spans="2:81" ht="13.5" customHeight="1" thickBot="1" x14ac:dyDescent="0.25">
      <c r="B34" s="361"/>
      <c r="C34" s="136"/>
      <c r="D34" s="3"/>
      <c r="E34" s="384" t="s">
        <v>26</v>
      </c>
      <c r="F34" s="385"/>
      <c r="G34" s="122"/>
      <c r="H34" s="123"/>
      <c r="I34" s="63">
        <f>G34*H34</f>
        <v>0</v>
      </c>
      <c r="J34" s="3"/>
      <c r="K34" s="3"/>
      <c r="L34" s="169"/>
      <c r="M34" s="115"/>
      <c r="N34" s="6"/>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row>
    <row r="35" spans="2:81" ht="13.5" customHeight="1" thickBot="1" x14ac:dyDescent="0.25">
      <c r="B35" s="362"/>
      <c r="C35" s="187"/>
      <c r="D35" s="8"/>
      <c r="E35" s="382" t="s">
        <v>51</v>
      </c>
      <c r="F35" s="383"/>
      <c r="G35" s="124"/>
      <c r="H35" s="125"/>
      <c r="I35" s="188">
        <f>G35*H35</f>
        <v>0</v>
      </c>
      <c r="J35" s="8"/>
      <c r="K35" s="189"/>
      <c r="L35" s="166"/>
      <c r="M35" s="115"/>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row>
    <row r="36" spans="2:81" s="239" customFormat="1" ht="13.5" customHeight="1" thickBot="1" x14ac:dyDescent="0.25">
      <c r="B36" s="116"/>
      <c r="C36" s="4"/>
      <c r="E36" s="234"/>
      <c r="F36" s="234"/>
      <c r="G36" s="235"/>
      <c r="H36" s="236"/>
      <c r="I36" s="22"/>
      <c r="J36" s="240"/>
      <c r="K36" s="189"/>
      <c r="L36" s="189"/>
      <c r="M36" s="115"/>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row>
    <row r="37" spans="2:81" ht="26.25" thickBot="1" x14ac:dyDescent="0.25">
      <c r="B37" s="360">
        <v>2</v>
      </c>
      <c r="C37" s="158" t="s">
        <v>121</v>
      </c>
      <c r="D37" s="242"/>
      <c r="E37" s="159"/>
      <c r="F37" s="159" t="s">
        <v>46</v>
      </c>
      <c r="G37" s="159" t="s">
        <v>47</v>
      </c>
      <c r="H37" s="241" t="s">
        <v>107</v>
      </c>
      <c r="I37" s="159" t="s">
        <v>52</v>
      </c>
      <c r="J37" s="160" t="s">
        <v>42</v>
      </c>
      <c r="K37" s="161" t="s">
        <v>43</v>
      </c>
      <c r="L37" s="162" t="s">
        <v>44</v>
      </c>
      <c r="M37" s="115"/>
      <c r="N37" s="6"/>
      <c r="O37" s="58"/>
      <c r="P37" s="52"/>
      <c r="Q37" s="52"/>
    </row>
    <row r="38" spans="2:81" ht="13.5" thickBot="1" x14ac:dyDescent="0.25">
      <c r="B38" s="361"/>
      <c r="C38" s="363"/>
      <c r="D38" s="364"/>
      <c r="E38" s="365"/>
      <c r="F38" s="117"/>
      <c r="G38" s="118"/>
      <c r="H38" s="163">
        <f>P44</f>
        <v>1</v>
      </c>
      <c r="I38" s="119"/>
      <c r="J38" s="164">
        <f>(SUM(K42:K43))+(SUM(I48:I52))</f>
        <v>0</v>
      </c>
      <c r="K38" s="165">
        <f>IF(F39="No",Q39,Q38)</f>
        <v>0</v>
      </c>
      <c r="L38" s="166">
        <f>SUM(J38:K38)</f>
        <v>0</v>
      </c>
      <c r="M38" s="6"/>
      <c r="N38" s="156">
        <f>IF(ISNUMBER(L38),L38,0)</f>
        <v>0</v>
      </c>
      <c r="O38" s="52"/>
      <c r="P38" s="52" t="s">
        <v>202</v>
      </c>
      <c r="Q38" s="52">
        <f>IF(F39="Exempt all taxes",0,(J38*FICA)+(J38*Medicare))</f>
        <v>0</v>
      </c>
    </row>
    <row r="39" spans="2:81" ht="13.5" thickBot="1" x14ac:dyDescent="0.25">
      <c r="B39" s="361"/>
      <c r="C39" s="366" t="s">
        <v>204</v>
      </c>
      <c r="D39" s="367"/>
      <c r="E39" s="367"/>
      <c r="F39" s="368" t="s">
        <v>98</v>
      </c>
      <c r="G39" s="369"/>
      <c r="H39" s="167"/>
      <c r="I39" s="156"/>
      <c r="J39" s="22"/>
      <c r="K39" s="168"/>
      <c r="L39" s="169"/>
      <c r="M39" s="72"/>
      <c r="N39" s="52"/>
      <c r="O39" s="52"/>
      <c r="P39" s="52" t="s">
        <v>203</v>
      </c>
      <c r="Q39" s="233">
        <f>IF(J38&gt;=SUTA_Max,((FUTA_Max*FUTA)+(SUTA_Max*I38)+(J38*FICA)+(J38*Medicare)),IF(J38&gt;=FUTA_Max,((FUTA_Max*FUTA)+(J38*I38)+(J38*FICA)+(J38*Medicare)),IF(J38&lt;FUTA_Max,(J38*(Total_Tax+I38)))))</f>
        <v>0</v>
      </c>
    </row>
    <row r="40" spans="2:81" ht="13.5" thickBot="1" x14ac:dyDescent="0.25">
      <c r="B40" s="361"/>
      <c r="C40" s="370"/>
      <c r="D40" s="371"/>
      <c r="E40" s="371"/>
      <c r="F40" s="371"/>
      <c r="G40" s="371"/>
      <c r="H40" s="371"/>
      <c r="I40" s="371"/>
      <c r="J40" s="371"/>
      <c r="K40" s="371"/>
      <c r="L40" s="372"/>
      <c r="M40" s="72"/>
      <c r="N40" s="52"/>
      <c r="O40" s="52"/>
      <c r="P40" s="52"/>
      <c r="Q40" s="52"/>
    </row>
    <row r="41" spans="2:81" ht="27" thickBot="1" x14ac:dyDescent="0.3">
      <c r="B41" s="361"/>
      <c r="C41" s="170" t="s">
        <v>53</v>
      </c>
      <c r="D41" s="51"/>
      <c r="E41" s="373"/>
      <c r="F41" s="374"/>
      <c r="G41" s="171" t="s">
        <v>48</v>
      </c>
      <c r="H41" s="172" t="s">
        <v>40</v>
      </c>
      <c r="I41" s="173" t="s">
        <v>45</v>
      </c>
      <c r="J41" s="173" t="s">
        <v>50</v>
      </c>
      <c r="K41" s="174" t="s">
        <v>41</v>
      </c>
      <c r="L41" s="169"/>
      <c r="M41" s="61"/>
      <c r="N41" s="52"/>
      <c r="O41" s="52"/>
      <c r="P41" s="52"/>
      <c r="Q41" s="52"/>
    </row>
    <row r="42" spans="2:81" ht="13.5" thickBot="1" x14ac:dyDescent="0.25">
      <c r="B42" s="361"/>
      <c r="C42" s="238"/>
      <c r="D42" s="239"/>
      <c r="E42" s="375" t="str">
        <f>Service_Type</f>
        <v>Non-Priority</v>
      </c>
      <c r="F42" s="376"/>
      <c r="G42" s="62"/>
      <c r="H42" s="190"/>
      <c r="I42" s="175">
        <f>H38</f>
        <v>1</v>
      </c>
      <c r="J42" s="176"/>
      <c r="K42" s="177">
        <f>G42*H42*I42</f>
        <v>0</v>
      </c>
      <c r="L42" s="169"/>
      <c r="M42" s="115"/>
      <c r="N42" s="52" t="str">
        <f>IF(G42='Authorized Units &amp; Budget'!D31,"True","False")</f>
        <v>True</v>
      </c>
      <c r="O42" s="52"/>
      <c r="P42" s="52"/>
      <c r="Q42" s="52"/>
    </row>
    <row r="43" spans="2:81" ht="13.5" thickBot="1" x14ac:dyDescent="0.25">
      <c r="B43" s="361"/>
      <c r="C43" s="238"/>
      <c r="D43" s="239"/>
      <c r="E43" s="377" t="s">
        <v>23</v>
      </c>
      <c r="F43" s="378"/>
      <c r="G43" s="62"/>
      <c r="H43" s="195"/>
      <c r="I43" s="178">
        <f>H38</f>
        <v>1</v>
      </c>
      <c r="J43" s="179">
        <f>H42*1.5</f>
        <v>0</v>
      </c>
      <c r="K43" s="180">
        <f>G43*I43*J43</f>
        <v>0</v>
      </c>
      <c r="L43" s="169"/>
      <c r="M43" s="115"/>
      <c r="N43" s="52"/>
      <c r="O43" s="52"/>
      <c r="P43" s="52"/>
      <c r="Q43" s="52"/>
    </row>
    <row r="44" spans="2:81" x14ac:dyDescent="0.2">
      <c r="B44" s="361"/>
      <c r="C44" s="238"/>
      <c r="D44" s="379" t="s">
        <v>123</v>
      </c>
      <c r="E44" s="379"/>
      <c r="F44" s="379"/>
      <c r="G44" s="379"/>
      <c r="H44" s="379"/>
      <c r="I44" s="379"/>
      <c r="J44" s="379"/>
      <c r="K44" s="379"/>
      <c r="L44" s="181"/>
      <c r="M44" s="115"/>
      <c r="N44" s="52"/>
      <c r="O44" s="208">
        <f>(G38-F38)+1</f>
        <v>1</v>
      </c>
      <c r="P44" s="52">
        <f>IF(OR(O44=366,O44=365),52,(ROUNDUP(O44/7,0)))</f>
        <v>1</v>
      </c>
      <c r="Q44" s="52"/>
    </row>
    <row r="45" spans="2:81" x14ac:dyDescent="0.2">
      <c r="B45" s="361"/>
      <c r="C45" s="182"/>
      <c r="D45" s="379"/>
      <c r="E45" s="379"/>
      <c r="F45" s="379"/>
      <c r="G45" s="379"/>
      <c r="H45" s="379"/>
      <c r="I45" s="379"/>
      <c r="J45" s="379"/>
      <c r="K45" s="379"/>
      <c r="L45" s="181"/>
      <c r="M45" s="115"/>
      <c r="N45" s="6"/>
      <c r="O45" s="52"/>
      <c r="P45" s="52"/>
      <c r="Q45" s="52"/>
    </row>
    <row r="46" spans="2:81" ht="13.5" thickBot="1" x14ac:dyDescent="0.25">
      <c r="B46" s="361"/>
      <c r="C46" s="237"/>
      <c r="D46" s="4"/>
      <c r="E46" s="4"/>
      <c r="F46" s="4"/>
      <c r="G46" s="4"/>
      <c r="H46" s="4"/>
      <c r="I46" s="4"/>
      <c r="J46" s="4"/>
      <c r="K46" s="4"/>
      <c r="L46" s="183"/>
      <c r="M46" s="115"/>
      <c r="N46" s="6"/>
      <c r="O46" s="52"/>
      <c r="P46" s="52"/>
      <c r="Q46" s="52"/>
    </row>
    <row r="47" spans="2:81" ht="27" thickBot="1" x14ac:dyDescent="0.3">
      <c r="B47" s="361"/>
      <c r="C47" s="170" t="s">
        <v>54</v>
      </c>
      <c r="D47" s="51"/>
      <c r="E47" s="380"/>
      <c r="F47" s="381"/>
      <c r="G47" s="184" t="s">
        <v>49</v>
      </c>
      <c r="H47" s="185" t="s">
        <v>55</v>
      </c>
      <c r="I47" s="186" t="s">
        <v>41</v>
      </c>
      <c r="J47" s="239"/>
      <c r="K47" s="239"/>
      <c r="L47" s="169"/>
      <c r="M47" s="243"/>
      <c r="N47" s="59"/>
      <c r="O47" s="59"/>
      <c r="P47" s="59"/>
      <c r="Q47" s="52"/>
    </row>
    <row r="48" spans="2:81" ht="13.5" thickBot="1" x14ac:dyDescent="0.25">
      <c r="B48" s="361"/>
      <c r="C48" s="237"/>
      <c r="D48" s="239"/>
      <c r="E48" s="356" t="s">
        <v>27</v>
      </c>
      <c r="F48" s="357"/>
      <c r="G48" s="120"/>
      <c r="H48" s="121"/>
      <c r="I48" s="63">
        <f>G48*H48</f>
        <v>0</v>
      </c>
      <c r="J48" s="239"/>
      <c r="K48" s="239"/>
      <c r="L48" s="169"/>
      <c r="M48" s="115"/>
      <c r="N48" s="6"/>
      <c r="O48" s="58"/>
      <c r="P48" s="52"/>
      <c r="Q48" s="52"/>
    </row>
    <row r="49" spans="1:17" ht="13.5" thickBot="1" x14ac:dyDescent="0.25">
      <c r="B49" s="361"/>
      <c r="C49" s="237"/>
      <c r="D49" s="239"/>
      <c r="E49" s="358" t="s">
        <v>24</v>
      </c>
      <c r="F49" s="359"/>
      <c r="G49" s="122"/>
      <c r="H49" s="123"/>
      <c r="I49" s="63">
        <f>G49*H49</f>
        <v>0</v>
      </c>
      <c r="J49" s="239"/>
      <c r="K49" s="239"/>
      <c r="L49" s="169"/>
      <c r="M49" s="6"/>
      <c r="N49" s="6"/>
      <c r="O49" s="52"/>
      <c r="P49" s="52"/>
      <c r="Q49" s="52"/>
    </row>
    <row r="50" spans="1:17" ht="13.5" thickBot="1" x14ac:dyDescent="0.25">
      <c r="B50" s="361"/>
      <c r="C50" s="237"/>
      <c r="D50" s="239"/>
      <c r="E50" s="358" t="s">
        <v>25</v>
      </c>
      <c r="F50" s="359"/>
      <c r="G50" s="122"/>
      <c r="H50" s="123"/>
      <c r="I50" s="63">
        <f>G50*H50</f>
        <v>0</v>
      </c>
      <c r="J50" s="239"/>
      <c r="K50" s="239"/>
      <c r="L50" s="169"/>
      <c r="M50" s="115"/>
      <c r="N50" s="52"/>
      <c r="O50" s="52"/>
      <c r="P50" s="52"/>
      <c r="Q50" s="52"/>
    </row>
    <row r="51" spans="1:17" ht="13.5" thickBot="1" x14ac:dyDescent="0.25">
      <c r="B51" s="361"/>
      <c r="C51" s="237"/>
      <c r="D51" s="239"/>
      <c r="E51" s="384" t="s">
        <v>26</v>
      </c>
      <c r="F51" s="385"/>
      <c r="G51" s="122"/>
      <c r="H51" s="123"/>
      <c r="I51" s="63">
        <f>G51*H51</f>
        <v>0</v>
      </c>
      <c r="J51" s="239"/>
      <c r="K51" s="239"/>
      <c r="L51" s="169"/>
      <c r="M51" s="115"/>
      <c r="N51" s="6"/>
      <c r="O51" s="52"/>
      <c r="P51" s="52"/>
      <c r="Q51" s="52"/>
    </row>
    <row r="52" spans="1:17" ht="13.5" thickBot="1" x14ac:dyDescent="0.25">
      <c r="B52" s="362"/>
      <c r="C52" s="187"/>
      <c r="D52" s="240"/>
      <c r="E52" s="382" t="s">
        <v>51</v>
      </c>
      <c r="F52" s="383"/>
      <c r="G52" s="124"/>
      <c r="H52" s="125"/>
      <c r="I52" s="188">
        <f>G52*H52</f>
        <v>0</v>
      </c>
      <c r="J52" s="240"/>
      <c r="K52" s="189"/>
      <c r="L52" s="166"/>
      <c r="M52" s="115"/>
      <c r="N52" s="52"/>
      <c r="O52" s="52"/>
      <c r="P52" s="52"/>
      <c r="Q52" s="52"/>
    </row>
    <row r="53" spans="1:17" ht="13.5" thickBot="1" x14ac:dyDescent="0.25">
      <c r="A53" s="239"/>
      <c r="B53" s="116"/>
      <c r="C53" s="4"/>
      <c r="D53" s="239"/>
      <c r="E53" s="234"/>
      <c r="F53" s="234"/>
      <c r="G53" s="235"/>
      <c r="H53" s="236"/>
      <c r="I53" s="22"/>
      <c r="J53" s="240"/>
      <c r="K53" s="189"/>
      <c r="L53" s="189"/>
      <c r="M53" s="115"/>
      <c r="N53" s="6"/>
      <c r="O53" s="6"/>
      <c r="P53" s="6"/>
      <c r="Q53" s="6"/>
    </row>
    <row r="54" spans="1:17" ht="26.25" thickBot="1" x14ac:dyDescent="0.25">
      <c r="B54" s="360">
        <v>3</v>
      </c>
      <c r="C54" s="158" t="s">
        <v>121</v>
      </c>
      <c r="D54" s="242"/>
      <c r="E54" s="159"/>
      <c r="F54" s="159" t="s">
        <v>46</v>
      </c>
      <c r="G54" s="159" t="s">
        <v>47</v>
      </c>
      <c r="H54" s="241" t="s">
        <v>107</v>
      </c>
      <c r="I54" s="159" t="s">
        <v>52</v>
      </c>
      <c r="J54" s="160" t="s">
        <v>42</v>
      </c>
      <c r="K54" s="161" t="s">
        <v>43</v>
      </c>
      <c r="L54" s="162" t="s">
        <v>44</v>
      </c>
      <c r="M54" s="115"/>
      <c r="N54" s="6"/>
      <c r="O54" s="58"/>
      <c r="P54" s="52"/>
      <c r="Q54" s="52"/>
    </row>
    <row r="55" spans="1:17" ht="13.5" thickBot="1" x14ac:dyDescent="0.25">
      <c r="B55" s="361"/>
      <c r="C55" s="363"/>
      <c r="D55" s="364"/>
      <c r="E55" s="365"/>
      <c r="F55" s="117"/>
      <c r="G55" s="118"/>
      <c r="H55" s="163">
        <f t="shared" ref="H55" si="0">P61</f>
        <v>1</v>
      </c>
      <c r="I55" s="119"/>
      <c r="J55" s="164">
        <f t="shared" ref="J55" si="1">(SUM(K59:K60))+(SUM(I65:I69))</f>
        <v>0</v>
      </c>
      <c r="K55" s="165">
        <f t="shared" ref="K55" si="2">IF(F56="No",Q56,Q55)</f>
        <v>0</v>
      </c>
      <c r="L55" s="166">
        <f t="shared" ref="L55" si="3">SUM(J55:K55)</f>
        <v>0</v>
      </c>
      <c r="M55" s="6"/>
      <c r="N55" s="156">
        <f t="shared" ref="N55" si="4">IF(ISNUMBER(L55),L55,0)</f>
        <v>0</v>
      </c>
      <c r="O55" s="52"/>
      <c r="P55" s="52" t="s">
        <v>202</v>
      </c>
      <c r="Q55" s="52">
        <f>IF(F56="Exempt all taxes",0,(J55*FICA)+(J55*Medicare))</f>
        <v>0</v>
      </c>
    </row>
    <row r="56" spans="1:17" ht="13.5" thickBot="1" x14ac:dyDescent="0.25">
      <c r="B56" s="361"/>
      <c r="C56" s="366" t="s">
        <v>204</v>
      </c>
      <c r="D56" s="367"/>
      <c r="E56" s="367"/>
      <c r="F56" s="368" t="s">
        <v>98</v>
      </c>
      <c r="G56" s="369"/>
      <c r="H56" s="167"/>
      <c r="I56" s="156"/>
      <c r="J56" s="22"/>
      <c r="K56" s="168"/>
      <c r="L56" s="169"/>
      <c r="M56" s="72"/>
      <c r="N56" s="52"/>
      <c r="O56" s="52"/>
      <c r="P56" s="52" t="s">
        <v>203</v>
      </c>
      <c r="Q56" s="233">
        <f>IF(J55&gt;=SUTA_Max,((FUTA_Max*FUTA)+(SUTA_Max*I55)+(J55*FICA)+(J55*Medicare)),IF(J55&gt;=FUTA_Max,((FUTA_Max*FUTA)+(J55*I55)+(J55*FICA)+(J55*Medicare)),IF(J55&lt;FUTA_Max,(J55*(Total_Tax+I55)))))</f>
        <v>0</v>
      </c>
    </row>
    <row r="57" spans="1:17" ht="13.5" thickBot="1" x14ac:dyDescent="0.25">
      <c r="B57" s="361"/>
      <c r="C57" s="370"/>
      <c r="D57" s="371"/>
      <c r="E57" s="371"/>
      <c r="F57" s="371"/>
      <c r="G57" s="371"/>
      <c r="H57" s="371"/>
      <c r="I57" s="371"/>
      <c r="J57" s="371"/>
      <c r="K57" s="371"/>
      <c r="L57" s="372"/>
      <c r="M57" s="72"/>
      <c r="N57" s="52"/>
      <c r="O57" s="52"/>
      <c r="P57" s="52"/>
      <c r="Q57" s="52"/>
    </row>
    <row r="58" spans="1:17" ht="27" thickBot="1" x14ac:dyDescent="0.3">
      <c r="B58" s="361"/>
      <c r="C58" s="170" t="s">
        <v>53</v>
      </c>
      <c r="D58" s="51"/>
      <c r="E58" s="373"/>
      <c r="F58" s="374"/>
      <c r="G58" s="171" t="s">
        <v>48</v>
      </c>
      <c r="H58" s="172" t="s">
        <v>40</v>
      </c>
      <c r="I58" s="173" t="s">
        <v>45</v>
      </c>
      <c r="J58" s="173" t="s">
        <v>50</v>
      </c>
      <c r="K58" s="174" t="s">
        <v>41</v>
      </c>
      <c r="L58" s="169"/>
      <c r="M58" s="61"/>
      <c r="N58" s="52"/>
      <c r="O58" s="52"/>
      <c r="P58" s="52"/>
      <c r="Q58" s="52"/>
    </row>
    <row r="59" spans="1:17" ht="13.5" thickBot="1" x14ac:dyDescent="0.25">
      <c r="B59" s="361"/>
      <c r="C59" s="238"/>
      <c r="D59" s="239"/>
      <c r="E59" s="375" t="str">
        <f>Service_Type</f>
        <v>Non-Priority</v>
      </c>
      <c r="F59" s="376"/>
      <c r="G59" s="62"/>
      <c r="H59" s="190"/>
      <c r="I59" s="175">
        <f t="shared" ref="I59" si="5">H55</f>
        <v>1</v>
      </c>
      <c r="J59" s="176"/>
      <c r="K59" s="177">
        <f t="shared" ref="K59" si="6">G59*H59*I59</f>
        <v>0</v>
      </c>
      <c r="L59" s="169"/>
      <c r="M59" s="115"/>
      <c r="N59" s="52" t="str">
        <f>IF(G59='Authorized Units &amp; Budget'!D48,"True","False")</f>
        <v>True</v>
      </c>
      <c r="O59" s="52"/>
      <c r="P59" s="52"/>
      <c r="Q59" s="52"/>
    </row>
    <row r="60" spans="1:17" ht="13.5" thickBot="1" x14ac:dyDescent="0.25">
      <c r="B60" s="361"/>
      <c r="C60" s="238"/>
      <c r="D60" s="239"/>
      <c r="E60" s="377" t="s">
        <v>23</v>
      </c>
      <c r="F60" s="378"/>
      <c r="G60" s="62"/>
      <c r="H60" s="195"/>
      <c r="I60" s="178">
        <f t="shared" ref="I60" si="7">H55</f>
        <v>1</v>
      </c>
      <c r="J60" s="179">
        <f t="shared" ref="J60" si="8">H59*1.5</f>
        <v>0</v>
      </c>
      <c r="K60" s="180">
        <f t="shared" ref="K60" si="9">G60*I60*J60</f>
        <v>0</v>
      </c>
      <c r="L60" s="169"/>
      <c r="M60" s="115"/>
      <c r="N60" s="52"/>
      <c r="O60" s="52"/>
      <c r="P60" s="52"/>
      <c r="Q60" s="52"/>
    </row>
    <row r="61" spans="1:17" x14ac:dyDescent="0.2">
      <c r="B61" s="361"/>
      <c r="C61" s="238"/>
      <c r="D61" s="379" t="s">
        <v>123</v>
      </c>
      <c r="E61" s="379"/>
      <c r="F61" s="379"/>
      <c r="G61" s="379"/>
      <c r="H61" s="379"/>
      <c r="I61" s="379"/>
      <c r="J61" s="379"/>
      <c r="K61" s="379"/>
      <c r="L61" s="181"/>
      <c r="M61" s="115"/>
      <c r="N61" s="52"/>
      <c r="O61" s="208">
        <f t="shared" ref="O61" si="10">(G55-F55)+1</f>
        <v>1</v>
      </c>
      <c r="P61" s="52">
        <f t="shared" ref="P61" si="11">IF(OR(O61=366,O61=365),52,(ROUNDUP(O61/7,0)))</f>
        <v>1</v>
      </c>
      <c r="Q61" s="52"/>
    </row>
    <row r="62" spans="1:17" x14ac:dyDescent="0.2">
      <c r="B62" s="361"/>
      <c r="C62" s="182"/>
      <c r="D62" s="379"/>
      <c r="E62" s="379"/>
      <c r="F62" s="379"/>
      <c r="G62" s="379"/>
      <c r="H62" s="379"/>
      <c r="I62" s="379"/>
      <c r="J62" s="379"/>
      <c r="K62" s="379"/>
      <c r="L62" s="181"/>
      <c r="M62" s="115"/>
      <c r="N62" s="6"/>
      <c r="O62" s="52"/>
      <c r="P62" s="52"/>
      <c r="Q62" s="52"/>
    </row>
    <row r="63" spans="1:17" ht="13.5" thickBot="1" x14ac:dyDescent="0.25">
      <c r="B63" s="361"/>
      <c r="C63" s="237"/>
      <c r="D63" s="4"/>
      <c r="E63" s="4"/>
      <c r="F63" s="4"/>
      <c r="G63" s="4"/>
      <c r="H63" s="4"/>
      <c r="I63" s="4"/>
      <c r="J63" s="4"/>
      <c r="K63" s="4"/>
      <c r="L63" s="183"/>
      <c r="M63" s="115"/>
      <c r="N63" s="6"/>
      <c r="O63" s="52"/>
      <c r="P63" s="52"/>
      <c r="Q63" s="52"/>
    </row>
    <row r="64" spans="1:17" ht="27" thickBot="1" x14ac:dyDescent="0.3">
      <c r="B64" s="361"/>
      <c r="C64" s="170" t="s">
        <v>54</v>
      </c>
      <c r="D64" s="51"/>
      <c r="E64" s="380"/>
      <c r="F64" s="381"/>
      <c r="G64" s="184" t="s">
        <v>49</v>
      </c>
      <c r="H64" s="185" t="s">
        <v>55</v>
      </c>
      <c r="I64" s="186" t="s">
        <v>41</v>
      </c>
      <c r="J64" s="239"/>
      <c r="K64" s="239"/>
      <c r="L64" s="169"/>
      <c r="M64" s="243"/>
      <c r="N64" s="59"/>
      <c r="O64" s="59"/>
      <c r="P64" s="59"/>
      <c r="Q64" s="52"/>
    </row>
    <row r="65" spans="1:17" ht="13.5" thickBot="1" x14ac:dyDescent="0.25">
      <c r="B65" s="361"/>
      <c r="C65" s="237"/>
      <c r="D65" s="239"/>
      <c r="E65" s="356" t="s">
        <v>27</v>
      </c>
      <c r="F65" s="357"/>
      <c r="G65" s="120"/>
      <c r="H65" s="121"/>
      <c r="I65" s="63">
        <f t="shared" ref="I65:I69" si="12">G65*H65</f>
        <v>0</v>
      </c>
      <c r="J65" s="239"/>
      <c r="K65" s="239"/>
      <c r="L65" s="169"/>
      <c r="M65" s="115"/>
      <c r="N65" s="6"/>
      <c r="O65" s="58"/>
      <c r="P65" s="52"/>
      <c r="Q65" s="52"/>
    </row>
    <row r="66" spans="1:17" ht="13.5" thickBot="1" x14ac:dyDescent="0.25">
      <c r="B66" s="361"/>
      <c r="C66" s="237"/>
      <c r="D66" s="239"/>
      <c r="E66" s="358" t="s">
        <v>24</v>
      </c>
      <c r="F66" s="359"/>
      <c r="G66" s="122"/>
      <c r="H66" s="123"/>
      <c r="I66" s="63">
        <f t="shared" si="12"/>
        <v>0</v>
      </c>
      <c r="J66" s="239"/>
      <c r="K66" s="239"/>
      <c r="L66" s="169"/>
      <c r="M66" s="6"/>
      <c r="N66" s="6"/>
      <c r="O66" s="52"/>
      <c r="P66" s="52"/>
      <c r="Q66" s="52"/>
    </row>
    <row r="67" spans="1:17" ht="13.5" thickBot="1" x14ac:dyDescent="0.25">
      <c r="B67" s="361"/>
      <c r="C67" s="237"/>
      <c r="D67" s="239"/>
      <c r="E67" s="358" t="s">
        <v>25</v>
      </c>
      <c r="F67" s="359"/>
      <c r="G67" s="122"/>
      <c r="H67" s="123"/>
      <c r="I67" s="63">
        <f t="shared" si="12"/>
        <v>0</v>
      </c>
      <c r="J67" s="239"/>
      <c r="K67" s="239"/>
      <c r="L67" s="169"/>
      <c r="M67" s="115"/>
      <c r="N67" s="52"/>
      <c r="O67" s="52"/>
      <c r="P67" s="52"/>
      <c r="Q67" s="52"/>
    </row>
    <row r="68" spans="1:17" ht="13.5" thickBot="1" x14ac:dyDescent="0.25">
      <c r="B68" s="361"/>
      <c r="C68" s="237"/>
      <c r="D68" s="239"/>
      <c r="E68" s="384" t="s">
        <v>26</v>
      </c>
      <c r="F68" s="385"/>
      <c r="G68" s="122"/>
      <c r="H68" s="123"/>
      <c r="I68" s="63">
        <f t="shared" si="12"/>
        <v>0</v>
      </c>
      <c r="J68" s="239"/>
      <c r="K68" s="239"/>
      <c r="L68" s="169"/>
      <c r="M68" s="115"/>
      <c r="N68" s="6"/>
      <c r="O68" s="52"/>
      <c r="P68" s="52"/>
      <c r="Q68" s="52"/>
    </row>
    <row r="69" spans="1:17" ht="13.5" thickBot="1" x14ac:dyDescent="0.25">
      <c r="B69" s="362"/>
      <c r="C69" s="187"/>
      <c r="D69" s="240"/>
      <c r="E69" s="382" t="s">
        <v>51</v>
      </c>
      <c r="F69" s="383"/>
      <c r="G69" s="124"/>
      <c r="H69" s="125"/>
      <c r="I69" s="188">
        <f t="shared" si="12"/>
        <v>0</v>
      </c>
      <c r="J69" s="240"/>
      <c r="K69" s="189"/>
      <c r="L69" s="166"/>
      <c r="M69" s="115"/>
      <c r="N69" s="52"/>
      <c r="O69" s="52"/>
      <c r="P69" s="52"/>
      <c r="Q69" s="52"/>
    </row>
    <row r="70" spans="1:17" ht="13.5" thickBot="1" x14ac:dyDescent="0.25">
      <c r="A70" s="239"/>
      <c r="B70" s="116"/>
      <c r="C70" s="4"/>
      <c r="D70" s="239"/>
      <c r="E70" s="234"/>
      <c r="F70" s="234"/>
      <c r="G70" s="235"/>
      <c r="H70" s="236"/>
      <c r="I70" s="22"/>
      <c r="J70" s="240"/>
      <c r="K70" s="189"/>
      <c r="L70" s="189"/>
      <c r="M70" s="115"/>
      <c r="N70" s="6"/>
      <c r="O70" s="6"/>
      <c r="P70" s="6"/>
      <c r="Q70" s="6"/>
    </row>
    <row r="71" spans="1:17" ht="26.25" thickBot="1" x14ac:dyDescent="0.25">
      <c r="B71" s="360">
        <v>4</v>
      </c>
      <c r="C71" s="158" t="s">
        <v>121</v>
      </c>
      <c r="D71" s="242"/>
      <c r="E71" s="159"/>
      <c r="F71" s="159" t="s">
        <v>46</v>
      </c>
      <c r="G71" s="159" t="s">
        <v>47</v>
      </c>
      <c r="H71" s="241" t="s">
        <v>107</v>
      </c>
      <c r="I71" s="159" t="s">
        <v>52</v>
      </c>
      <c r="J71" s="160" t="s">
        <v>42</v>
      </c>
      <c r="K71" s="161" t="s">
        <v>43</v>
      </c>
      <c r="L71" s="162" t="s">
        <v>44</v>
      </c>
      <c r="M71" s="115"/>
      <c r="N71" s="6"/>
      <c r="O71" s="58"/>
      <c r="P71" s="52"/>
      <c r="Q71" s="52"/>
    </row>
    <row r="72" spans="1:17" ht="13.5" thickBot="1" x14ac:dyDescent="0.25">
      <c r="B72" s="361"/>
      <c r="C72" s="363"/>
      <c r="D72" s="364"/>
      <c r="E72" s="365"/>
      <c r="F72" s="117"/>
      <c r="G72" s="118"/>
      <c r="H72" s="163">
        <f t="shared" ref="H72" si="13">P78</f>
        <v>1</v>
      </c>
      <c r="I72" s="119"/>
      <c r="J72" s="164">
        <f t="shared" ref="J72" si="14">(SUM(K76:K77))+(SUM(I82:I86))</f>
        <v>0</v>
      </c>
      <c r="K72" s="165">
        <f t="shared" ref="K72" si="15">IF(F73="No",Q73,Q72)</f>
        <v>0</v>
      </c>
      <c r="L72" s="166">
        <f t="shared" ref="L72" si="16">SUM(J72:K72)</f>
        <v>0</v>
      </c>
      <c r="M72" s="6"/>
      <c r="N72" s="156">
        <f t="shared" ref="N72" si="17">IF(ISNUMBER(L72),L72,0)</f>
        <v>0</v>
      </c>
      <c r="O72" s="52"/>
      <c r="P72" s="52" t="s">
        <v>202</v>
      </c>
      <c r="Q72" s="52">
        <f>IF(F73="Exempt all taxes",0,(J72*FICA)+(J72*Medicare))</f>
        <v>0</v>
      </c>
    </row>
    <row r="73" spans="1:17" ht="13.5" thickBot="1" x14ac:dyDescent="0.25">
      <c r="B73" s="361"/>
      <c r="C73" s="366" t="s">
        <v>204</v>
      </c>
      <c r="D73" s="367"/>
      <c r="E73" s="367"/>
      <c r="F73" s="368" t="s">
        <v>98</v>
      </c>
      <c r="G73" s="369"/>
      <c r="H73" s="167"/>
      <c r="I73" s="156"/>
      <c r="J73" s="22"/>
      <c r="K73" s="168"/>
      <c r="L73" s="169"/>
      <c r="M73" s="72"/>
      <c r="N73" s="52"/>
      <c r="O73" s="52"/>
      <c r="P73" s="52" t="s">
        <v>203</v>
      </c>
      <c r="Q73" s="233">
        <f>IF(J72&gt;=SUTA_Max,((FUTA_Max*FUTA)+(SUTA_Max*I72)+(J72*FICA)+(J72*Medicare)),IF(J72&gt;=FUTA_Max,((FUTA_Max*FUTA)+(J72*I72)+(J72*FICA)+(J72*Medicare)),IF(J72&lt;FUTA_Max,(J72*(Total_Tax+I72)))))</f>
        <v>0</v>
      </c>
    </row>
    <row r="74" spans="1:17" ht="13.5" thickBot="1" x14ac:dyDescent="0.25">
      <c r="B74" s="361"/>
      <c r="C74" s="370"/>
      <c r="D74" s="371"/>
      <c r="E74" s="371"/>
      <c r="F74" s="371"/>
      <c r="G74" s="371"/>
      <c r="H74" s="371"/>
      <c r="I74" s="371"/>
      <c r="J74" s="371"/>
      <c r="K74" s="371"/>
      <c r="L74" s="372"/>
      <c r="M74" s="72"/>
      <c r="N74" s="52"/>
      <c r="O74" s="52"/>
      <c r="P74" s="52"/>
      <c r="Q74" s="52"/>
    </row>
    <row r="75" spans="1:17" ht="27" thickBot="1" x14ac:dyDescent="0.3">
      <c r="B75" s="361"/>
      <c r="C75" s="170" t="s">
        <v>53</v>
      </c>
      <c r="D75" s="51"/>
      <c r="E75" s="373"/>
      <c r="F75" s="374"/>
      <c r="G75" s="171" t="s">
        <v>48</v>
      </c>
      <c r="H75" s="172" t="s">
        <v>40</v>
      </c>
      <c r="I75" s="173" t="s">
        <v>45</v>
      </c>
      <c r="J75" s="173" t="s">
        <v>50</v>
      </c>
      <c r="K75" s="174" t="s">
        <v>41</v>
      </c>
      <c r="L75" s="169"/>
      <c r="M75" s="61"/>
      <c r="N75" s="52"/>
      <c r="O75" s="52"/>
      <c r="P75" s="52"/>
      <c r="Q75" s="52"/>
    </row>
    <row r="76" spans="1:17" ht="13.5" thickBot="1" x14ac:dyDescent="0.25">
      <c r="B76" s="361"/>
      <c r="C76" s="238"/>
      <c r="D76" s="239"/>
      <c r="E76" s="375" t="str">
        <f>Service_Type</f>
        <v>Non-Priority</v>
      </c>
      <c r="F76" s="376"/>
      <c r="G76" s="62"/>
      <c r="H76" s="190"/>
      <c r="I76" s="175">
        <f t="shared" ref="I76" si="18">H72</f>
        <v>1</v>
      </c>
      <c r="J76" s="176"/>
      <c r="K76" s="177">
        <f t="shared" ref="K76" si="19">G76*H76*I76</f>
        <v>0</v>
      </c>
      <c r="L76" s="169"/>
      <c r="M76" s="115"/>
      <c r="N76" s="52" t="str">
        <f>IF(G76='Authorized Units &amp; Budget'!D65,"True","False")</f>
        <v>True</v>
      </c>
      <c r="O76" s="52"/>
      <c r="P76" s="52"/>
      <c r="Q76" s="52"/>
    </row>
    <row r="77" spans="1:17" ht="13.5" thickBot="1" x14ac:dyDescent="0.25">
      <c r="B77" s="361"/>
      <c r="C77" s="238"/>
      <c r="D77" s="239"/>
      <c r="E77" s="377" t="s">
        <v>23</v>
      </c>
      <c r="F77" s="378"/>
      <c r="G77" s="62"/>
      <c r="H77" s="195"/>
      <c r="I77" s="178">
        <f t="shared" ref="I77" si="20">H72</f>
        <v>1</v>
      </c>
      <c r="J77" s="179">
        <f t="shared" ref="J77" si="21">H76*1.5</f>
        <v>0</v>
      </c>
      <c r="K77" s="180">
        <f t="shared" ref="K77" si="22">G77*I77*J77</f>
        <v>0</v>
      </c>
      <c r="L77" s="169"/>
      <c r="M77" s="115"/>
      <c r="N77" s="52"/>
      <c r="O77" s="52"/>
      <c r="P77" s="52"/>
      <c r="Q77" s="52"/>
    </row>
    <row r="78" spans="1:17" x14ac:dyDescent="0.2">
      <c r="B78" s="361"/>
      <c r="C78" s="238"/>
      <c r="D78" s="379" t="s">
        <v>123</v>
      </c>
      <c r="E78" s="379"/>
      <c r="F78" s="379"/>
      <c r="G78" s="379"/>
      <c r="H78" s="379"/>
      <c r="I78" s="379"/>
      <c r="J78" s="379"/>
      <c r="K78" s="379"/>
      <c r="L78" s="181"/>
      <c r="M78" s="115"/>
      <c r="N78" s="52"/>
      <c r="O78" s="208">
        <f t="shared" ref="O78" si="23">(G72-F72)+1</f>
        <v>1</v>
      </c>
      <c r="P78" s="52">
        <f t="shared" ref="P78" si="24">IF(OR(O78=366,O78=365),52,(ROUNDUP(O78/7,0)))</f>
        <v>1</v>
      </c>
      <c r="Q78" s="52"/>
    </row>
    <row r="79" spans="1:17" x14ac:dyDescent="0.2">
      <c r="B79" s="361"/>
      <c r="C79" s="182"/>
      <c r="D79" s="379"/>
      <c r="E79" s="379"/>
      <c r="F79" s="379"/>
      <c r="G79" s="379"/>
      <c r="H79" s="379"/>
      <c r="I79" s="379"/>
      <c r="J79" s="379"/>
      <c r="K79" s="379"/>
      <c r="L79" s="181"/>
      <c r="M79" s="115"/>
      <c r="N79" s="6"/>
      <c r="O79" s="52"/>
      <c r="P79" s="52"/>
      <c r="Q79" s="52"/>
    </row>
    <row r="80" spans="1:17" ht="13.5" thickBot="1" x14ac:dyDescent="0.25">
      <c r="B80" s="361"/>
      <c r="C80" s="237"/>
      <c r="D80" s="4"/>
      <c r="E80" s="4"/>
      <c r="F80" s="4"/>
      <c r="G80" s="4"/>
      <c r="H80" s="4"/>
      <c r="I80" s="4"/>
      <c r="J80" s="4"/>
      <c r="K80" s="4"/>
      <c r="L80" s="183"/>
      <c r="M80" s="115"/>
      <c r="N80" s="6"/>
      <c r="O80" s="52"/>
      <c r="P80" s="52"/>
      <c r="Q80" s="52"/>
    </row>
    <row r="81" spans="1:17" ht="27" thickBot="1" x14ac:dyDescent="0.3">
      <c r="B81" s="361"/>
      <c r="C81" s="170" t="s">
        <v>54</v>
      </c>
      <c r="D81" s="51"/>
      <c r="E81" s="380"/>
      <c r="F81" s="381"/>
      <c r="G81" s="184" t="s">
        <v>49</v>
      </c>
      <c r="H81" s="185" t="s">
        <v>55</v>
      </c>
      <c r="I81" s="186" t="s">
        <v>41</v>
      </c>
      <c r="J81" s="239"/>
      <c r="K81" s="239"/>
      <c r="L81" s="169"/>
      <c r="M81" s="243"/>
      <c r="N81" s="59"/>
      <c r="O81" s="59"/>
      <c r="P81" s="59"/>
      <c r="Q81" s="52"/>
    </row>
    <row r="82" spans="1:17" ht="13.5" thickBot="1" x14ac:dyDescent="0.25">
      <c r="B82" s="361"/>
      <c r="C82" s="237"/>
      <c r="D82" s="239"/>
      <c r="E82" s="356" t="s">
        <v>27</v>
      </c>
      <c r="F82" s="357"/>
      <c r="G82" s="120"/>
      <c r="H82" s="121"/>
      <c r="I82" s="63">
        <f t="shared" ref="I82:I86" si="25">G82*H82</f>
        <v>0</v>
      </c>
      <c r="J82" s="239"/>
      <c r="K82" s="239"/>
      <c r="L82" s="169"/>
      <c r="M82" s="115"/>
      <c r="N82" s="6"/>
      <c r="O82" s="58"/>
      <c r="P82" s="52"/>
      <c r="Q82" s="52"/>
    </row>
    <row r="83" spans="1:17" ht="13.5" thickBot="1" x14ac:dyDescent="0.25">
      <c r="B83" s="361"/>
      <c r="C83" s="237"/>
      <c r="D83" s="239"/>
      <c r="E83" s="358" t="s">
        <v>24</v>
      </c>
      <c r="F83" s="359"/>
      <c r="G83" s="122"/>
      <c r="H83" s="123"/>
      <c r="I83" s="63">
        <f t="shared" si="25"/>
        <v>0</v>
      </c>
      <c r="J83" s="239"/>
      <c r="K83" s="239"/>
      <c r="L83" s="169"/>
      <c r="M83" s="6"/>
      <c r="N83" s="6"/>
      <c r="O83" s="52"/>
      <c r="P83" s="52"/>
      <c r="Q83" s="52"/>
    </row>
    <row r="84" spans="1:17" ht="13.5" thickBot="1" x14ac:dyDescent="0.25">
      <c r="B84" s="361"/>
      <c r="C84" s="237"/>
      <c r="D84" s="239"/>
      <c r="E84" s="358" t="s">
        <v>25</v>
      </c>
      <c r="F84" s="359"/>
      <c r="G84" s="122"/>
      <c r="H84" s="123"/>
      <c r="I84" s="63">
        <f t="shared" si="25"/>
        <v>0</v>
      </c>
      <c r="J84" s="239"/>
      <c r="K84" s="239"/>
      <c r="L84" s="169"/>
      <c r="M84" s="115"/>
      <c r="N84" s="52"/>
      <c r="O84" s="52"/>
      <c r="P84" s="52"/>
      <c r="Q84" s="52"/>
    </row>
    <row r="85" spans="1:17" ht="13.5" thickBot="1" x14ac:dyDescent="0.25">
      <c r="B85" s="361"/>
      <c r="C85" s="237"/>
      <c r="D85" s="239"/>
      <c r="E85" s="384" t="s">
        <v>26</v>
      </c>
      <c r="F85" s="385"/>
      <c r="G85" s="122"/>
      <c r="H85" s="123"/>
      <c r="I85" s="63">
        <f t="shared" si="25"/>
        <v>0</v>
      </c>
      <c r="J85" s="239"/>
      <c r="K85" s="239"/>
      <c r="L85" s="169"/>
      <c r="M85" s="115"/>
      <c r="N85" s="6"/>
      <c r="O85" s="52"/>
      <c r="P85" s="52"/>
      <c r="Q85" s="52"/>
    </row>
    <row r="86" spans="1:17" ht="13.5" thickBot="1" x14ac:dyDescent="0.25">
      <c r="B86" s="362"/>
      <c r="C86" s="187"/>
      <c r="D86" s="240"/>
      <c r="E86" s="382" t="s">
        <v>51</v>
      </c>
      <c r="F86" s="383"/>
      <c r="G86" s="124"/>
      <c r="H86" s="125"/>
      <c r="I86" s="188">
        <f t="shared" si="25"/>
        <v>0</v>
      </c>
      <c r="J86" s="240"/>
      <c r="K86" s="189"/>
      <c r="L86" s="166"/>
      <c r="M86" s="115"/>
      <c r="N86" s="52"/>
      <c r="O86" s="52"/>
      <c r="P86" s="52"/>
      <c r="Q86" s="52"/>
    </row>
    <row r="87" spans="1:17" ht="13.5" thickBot="1" x14ac:dyDescent="0.25">
      <c r="A87" s="239"/>
      <c r="B87" s="116"/>
      <c r="C87" s="4"/>
      <c r="D87" s="239"/>
      <c r="E87" s="234"/>
      <c r="F87" s="234"/>
      <c r="G87" s="235"/>
      <c r="H87" s="236"/>
      <c r="I87" s="22"/>
      <c r="J87" s="240"/>
      <c r="K87" s="189"/>
      <c r="L87" s="189"/>
      <c r="M87" s="115"/>
      <c r="N87" s="6"/>
      <c r="O87" s="6"/>
      <c r="P87" s="6"/>
      <c r="Q87" s="6"/>
    </row>
    <row r="88" spans="1:17" ht="26.25" thickBot="1" x14ac:dyDescent="0.25">
      <c r="B88" s="360">
        <v>5</v>
      </c>
      <c r="C88" s="158" t="s">
        <v>121</v>
      </c>
      <c r="D88" s="242"/>
      <c r="E88" s="159"/>
      <c r="F88" s="159" t="s">
        <v>46</v>
      </c>
      <c r="G88" s="159" t="s">
        <v>47</v>
      </c>
      <c r="H88" s="241" t="s">
        <v>107</v>
      </c>
      <c r="I88" s="159" t="s">
        <v>52</v>
      </c>
      <c r="J88" s="160" t="s">
        <v>42</v>
      </c>
      <c r="K88" s="161" t="s">
        <v>43</v>
      </c>
      <c r="L88" s="162" t="s">
        <v>44</v>
      </c>
      <c r="M88" s="115"/>
      <c r="N88" s="6"/>
      <c r="O88" s="58"/>
      <c r="P88" s="52"/>
      <c r="Q88" s="52"/>
    </row>
    <row r="89" spans="1:17" ht="13.5" thickBot="1" x14ac:dyDescent="0.25">
      <c r="B89" s="361"/>
      <c r="C89" s="363"/>
      <c r="D89" s="364"/>
      <c r="E89" s="365"/>
      <c r="F89" s="117"/>
      <c r="G89" s="118"/>
      <c r="H89" s="163">
        <f t="shared" ref="H89" si="26">P95</f>
        <v>1</v>
      </c>
      <c r="I89" s="119"/>
      <c r="J89" s="164">
        <f t="shared" ref="J89" si="27">(SUM(K93:K94))+(SUM(I99:I103))</f>
        <v>0</v>
      </c>
      <c r="K89" s="165">
        <f t="shared" ref="K89" si="28">IF(F90="No",Q90,Q89)</f>
        <v>0</v>
      </c>
      <c r="L89" s="166">
        <f t="shared" ref="L89" si="29">SUM(J89:K89)</f>
        <v>0</v>
      </c>
      <c r="M89" s="6"/>
      <c r="N89" s="156">
        <f t="shared" ref="N89" si="30">IF(ISNUMBER(L89),L89,0)</f>
        <v>0</v>
      </c>
      <c r="O89" s="52"/>
      <c r="P89" s="52" t="s">
        <v>202</v>
      </c>
      <c r="Q89" s="52">
        <f>IF(F90="Exempt all taxes",0,(J89*FICA)+(J89*Medicare))</f>
        <v>0</v>
      </c>
    </row>
    <row r="90" spans="1:17" ht="13.5" thickBot="1" x14ac:dyDescent="0.25">
      <c r="B90" s="361"/>
      <c r="C90" s="366" t="s">
        <v>204</v>
      </c>
      <c r="D90" s="367"/>
      <c r="E90" s="367"/>
      <c r="F90" s="368" t="s">
        <v>98</v>
      </c>
      <c r="G90" s="369"/>
      <c r="H90" s="167"/>
      <c r="I90" s="156"/>
      <c r="J90" s="22"/>
      <c r="K90" s="168"/>
      <c r="L90" s="169"/>
      <c r="M90" s="72"/>
      <c r="N90" s="52"/>
      <c r="O90" s="52"/>
      <c r="P90" s="52" t="s">
        <v>203</v>
      </c>
      <c r="Q90" s="233">
        <f>IF(J89&gt;=SUTA_Max,((FUTA_Max*FUTA)+(SUTA_Max*I89)+(J89*FICA)+(J89*Medicare)),IF(J89&gt;=FUTA_Max,((FUTA_Max*FUTA)+(J89*I89)+(J89*FICA)+(J89*Medicare)),IF(J89&lt;FUTA_Max,(J89*(Total_Tax+I89)))))</f>
        <v>0</v>
      </c>
    </row>
    <row r="91" spans="1:17" ht="13.5" thickBot="1" x14ac:dyDescent="0.25">
      <c r="B91" s="361"/>
      <c r="C91" s="370"/>
      <c r="D91" s="371"/>
      <c r="E91" s="371"/>
      <c r="F91" s="371"/>
      <c r="G91" s="371"/>
      <c r="H91" s="371"/>
      <c r="I91" s="371"/>
      <c r="J91" s="371"/>
      <c r="K91" s="371"/>
      <c r="L91" s="372"/>
      <c r="M91" s="72"/>
      <c r="N91" s="52"/>
      <c r="O91" s="52"/>
      <c r="P91" s="52"/>
      <c r="Q91" s="52"/>
    </row>
    <row r="92" spans="1:17" ht="27" thickBot="1" x14ac:dyDescent="0.3">
      <c r="B92" s="361"/>
      <c r="C92" s="170" t="s">
        <v>53</v>
      </c>
      <c r="D92" s="51"/>
      <c r="E92" s="373"/>
      <c r="F92" s="374"/>
      <c r="G92" s="171" t="s">
        <v>48</v>
      </c>
      <c r="H92" s="172" t="s">
        <v>40</v>
      </c>
      <c r="I92" s="173" t="s">
        <v>45</v>
      </c>
      <c r="J92" s="173" t="s">
        <v>50</v>
      </c>
      <c r="K92" s="174" t="s">
        <v>41</v>
      </c>
      <c r="L92" s="169"/>
      <c r="M92" s="61"/>
      <c r="N92" s="52"/>
      <c r="O92" s="52"/>
      <c r="P92" s="52"/>
      <c r="Q92" s="52"/>
    </row>
    <row r="93" spans="1:17" ht="13.5" thickBot="1" x14ac:dyDescent="0.25">
      <c r="B93" s="361"/>
      <c r="C93" s="238"/>
      <c r="D93" s="239"/>
      <c r="E93" s="375" t="str">
        <f>Service_Type</f>
        <v>Non-Priority</v>
      </c>
      <c r="F93" s="376"/>
      <c r="G93" s="62"/>
      <c r="H93" s="190"/>
      <c r="I93" s="175">
        <f t="shared" ref="I93" si="31">H89</f>
        <v>1</v>
      </c>
      <c r="J93" s="176"/>
      <c r="K93" s="177">
        <f t="shared" ref="K93" si="32">G93*H93*I93</f>
        <v>0</v>
      </c>
      <c r="L93" s="169"/>
      <c r="M93" s="115"/>
      <c r="N93" s="52" t="str">
        <f>IF(G93='Authorized Units &amp; Budget'!D82,"True","False")</f>
        <v>True</v>
      </c>
      <c r="O93" s="52"/>
      <c r="P93" s="52"/>
      <c r="Q93" s="52"/>
    </row>
    <row r="94" spans="1:17" ht="13.5" thickBot="1" x14ac:dyDescent="0.25">
      <c r="B94" s="361"/>
      <c r="C94" s="238"/>
      <c r="D94" s="239"/>
      <c r="E94" s="377" t="s">
        <v>23</v>
      </c>
      <c r="F94" s="378"/>
      <c r="G94" s="62"/>
      <c r="H94" s="195"/>
      <c r="I94" s="178">
        <f t="shared" ref="I94" si="33">H89</f>
        <v>1</v>
      </c>
      <c r="J94" s="179">
        <f t="shared" ref="J94" si="34">H93*1.5</f>
        <v>0</v>
      </c>
      <c r="K94" s="180">
        <f t="shared" ref="K94" si="35">G94*I94*J94</f>
        <v>0</v>
      </c>
      <c r="L94" s="169"/>
      <c r="M94" s="115"/>
      <c r="N94" s="52"/>
      <c r="O94" s="52"/>
      <c r="P94" s="52"/>
      <c r="Q94" s="52"/>
    </row>
    <row r="95" spans="1:17" x14ac:dyDescent="0.2">
      <c r="B95" s="361"/>
      <c r="C95" s="238"/>
      <c r="D95" s="379" t="s">
        <v>123</v>
      </c>
      <c r="E95" s="379"/>
      <c r="F95" s="379"/>
      <c r="G95" s="379"/>
      <c r="H95" s="379"/>
      <c r="I95" s="379"/>
      <c r="J95" s="379"/>
      <c r="K95" s="379"/>
      <c r="L95" s="181"/>
      <c r="M95" s="115"/>
      <c r="N95" s="52"/>
      <c r="O95" s="208">
        <f t="shared" ref="O95" si="36">(G89-F89)+1</f>
        <v>1</v>
      </c>
      <c r="P95" s="52">
        <f t="shared" ref="P95" si="37">IF(OR(O95=366,O95=365),52,(ROUNDUP(O95/7,0)))</f>
        <v>1</v>
      </c>
      <c r="Q95" s="52"/>
    </row>
    <row r="96" spans="1:17" x14ac:dyDescent="0.2">
      <c r="B96" s="361"/>
      <c r="C96" s="182"/>
      <c r="D96" s="379"/>
      <c r="E96" s="379"/>
      <c r="F96" s="379"/>
      <c r="G96" s="379"/>
      <c r="H96" s="379"/>
      <c r="I96" s="379"/>
      <c r="J96" s="379"/>
      <c r="K96" s="379"/>
      <c r="L96" s="181"/>
      <c r="M96" s="115"/>
      <c r="N96" s="6"/>
      <c r="O96" s="52"/>
      <c r="P96" s="52"/>
      <c r="Q96" s="52"/>
    </row>
    <row r="97" spans="1:17" ht="13.5" thickBot="1" x14ac:dyDescent="0.25">
      <c r="B97" s="361"/>
      <c r="C97" s="237"/>
      <c r="D97" s="4"/>
      <c r="E97" s="4"/>
      <c r="F97" s="4"/>
      <c r="G97" s="4"/>
      <c r="H97" s="4"/>
      <c r="I97" s="4"/>
      <c r="J97" s="4"/>
      <c r="K97" s="4"/>
      <c r="L97" s="183"/>
      <c r="M97" s="115"/>
      <c r="N97" s="6"/>
      <c r="O97" s="52"/>
      <c r="P97" s="52"/>
      <c r="Q97" s="52"/>
    </row>
    <row r="98" spans="1:17" ht="27" thickBot="1" x14ac:dyDescent="0.3">
      <c r="B98" s="361"/>
      <c r="C98" s="170" t="s">
        <v>54</v>
      </c>
      <c r="D98" s="51"/>
      <c r="E98" s="380"/>
      <c r="F98" s="381"/>
      <c r="G98" s="184" t="s">
        <v>49</v>
      </c>
      <c r="H98" s="185" t="s">
        <v>55</v>
      </c>
      <c r="I98" s="186" t="s">
        <v>41</v>
      </c>
      <c r="J98" s="239"/>
      <c r="K98" s="239"/>
      <c r="L98" s="169"/>
      <c r="M98" s="243"/>
      <c r="N98" s="59"/>
      <c r="O98" s="59"/>
      <c r="P98" s="59"/>
      <c r="Q98" s="52"/>
    </row>
    <row r="99" spans="1:17" ht="13.5" thickBot="1" x14ac:dyDescent="0.25">
      <c r="B99" s="361"/>
      <c r="C99" s="237"/>
      <c r="D99" s="239"/>
      <c r="E99" s="356" t="s">
        <v>27</v>
      </c>
      <c r="F99" s="357"/>
      <c r="G99" s="120"/>
      <c r="H99" s="121"/>
      <c r="I99" s="63">
        <f t="shared" ref="I99:I103" si="38">G99*H99</f>
        <v>0</v>
      </c>
      <c r="J99" s="239"/>
      <c r="K99" s="239"/>
      <c r="L99" s="169"/>
      <c r="M99" s="115"/>
      <c r="N99" s="6"/>
      <c r="O99" s="58"/>
      <c r="P99" s="52"/>
      <c r="Q99" s="52"/>
    </row>
    <row r="100" spans="1:17" ht="13.5" thickBot="1" x14ac:dyDescent="0.25">
      <c r="B100" s="361"/>
      <c r="C100" s="237"/>
      <c r="D100" s="239"/>
      <c r="E100" s="358" t="s">
        <v>24</v>
      </c>
      <c r="F100" s="359"/>
      <c r="G100" s="122"/>
      <c r="H100" s="123"/>
      <c r="I100" s="63">
        <f t="shared" si="38"/>
        <v>0</v>
      </c>
      <c r="J100" s="239"/>
      <c r="K100" s="239"/>
      <c r="L100" s="169"/>
      <c r="M100" s="6"/>
      <c r="N100" s="6"/>
      <c r="O100" s="52"/>
      <c r="P100" s="52"/>
      <c r="Q100" s="52"/>
    </row>
    <row r="101" spans="1:17" ht="13.5" thickBot="1" x14ac:dyDescent="0.25">
      <c r="B101" s="361"/>
      <c r="C101" s="237"/>
      <c r="D101" s="239"/>
      <c r="E101" s="358" t="s">
        <v>25</v>
      </c>
      <c r="F101" s="359"/>
      <c r="G101" s="122"/>
      <c r="H101" s="123"/>
      <c r="I101" s="63">
        <f t="shared" si="38"/>
        <v>0</v>
      </c>
      <c r="J101" s="239"/>
      <c r="K101" s="239"/>
      <c r="L101" s="169"/>
      <c r="M101" s="115"/>
      <c r="N101" s="52"/>
      <c r="O101" s="52"/>
      <c r="P101" s="52"/>
      <c r="Q101" s="52"/>
    </row>
    <row r="102" spans="1:17" ht="13.5" thickBot="1" x14ac:dyDescent="0.25">
      <c r="B102" s="361"/>
      <c r="C102" s="237"/>
      <c r="D102" s="239"/>
      <c r="E102" s="384" t="s">
        <v>26</v>
      </c>
      <c r="F102" s="385"/>
      <c r="G102" s="122"/>
      <c r="H102" s="123"/>
      <c r="I102" s="63">
        <f t="shared" si="38"/>
        <v>0</v>
      </c>
      <c r="J102" s="239"/>
      <c r="K102" s="239"/>
      <c r="L102" s="169"/>
      <c r="M102" s="115"/>
      <c r="N102" s="6"/>
      <c r="O102" s="52"/>
      <c r="P102" s="52"/>
      <c r="Q102" s="52"/>
    </row>
    <row r="103" spans="1:17" ht="13.5" thickBot="1" x14ac:dyDescent="0.25">
      <c r="B103" s="362"/>
      <c r="C103" s="187"/>
      <c r="D103" s="240"/>
      <c r="E103" s="382" t="s">
        <v>51</v>
      </c>
      <c r="F103" s="383"/>
      <c r="G103" s="124"/>
      <c r="H103" s="125"/>
      <c r="I103" s="188">
        <f t="shared" si="38"/>
        <v>0</v>
      </c>
      <c r="J103" s="240"/>
      <c r="K103" s="189"/>
      <c r="L103" s="166"/>
      <c r="M103" s="115"/>
      <c r="N103" s="52"/>
      <c r="O103" s="52"/>
      <c r="P103" s="52"/>
      <c r="Q103" s="52"/>
    </row>
    <row r="104" spans="1:17" ht="13.5" thickBot="1" x14ac:dyDescent="0.25">
      <c r="A104" s="239"/>
      <c r="B104" s="116"/>
      <c r="C104" s="4"/>
      <c r="D104" s="239"/>
      <c r="E104" s="234"/>
      <c r="F104" s="234"/>
      <c r="G104" s="235"/>
      <c r="H104" s="236"/>
      <c r="I104" s="22"/>
      <c r="J104" s="240"/>
      <c r="K104" s="189"/>
      <c r="L104" s="189"/>
      <c r="M104" s="115"/>
      <c r="N104" s="6"/>
      <c r="O104" s="6"/>
      <c r="P104" s="6"/>
      <c r="Q104" s="6"/>
    </row>
    <row r="105" spans="1:17" ht="26.25" thickBot="1" x14ac:dyDescent="0.25">
      <c r="B105" s="360">
        <v>6</v>
      </c>
      <c r="C105" s="158" t="s">
        <v>121</v>
      </c>
      <c r="D105" s="242"/>
      <c r="E105" s="159"/>
      <c r="F105" s="159" t="s">
        <v>46</v>
      </c>
      <c r="G105" s="159" t="s">
        <v>47</v>
      </c>
      <c r="H105" s="241" t="s">
        <v>107</v>
      </c>
      <c r="I105" s="159" t="s">
        <v>52</v>
      </c>
      <c r="J105" s="160" t="s">
        <v>42</v>
      </c>
      <c r="K105" s="161" t="s">
        <v>43</v>
      </c>
      <c r="L105" s="162" t="s">
        <v>44</v>
      </c>
      <c r="M105" s="115"/>
      <c r="N105" s="6"/>
      <c r="O105" s="58"/>
      <c r="P105" s="52"/>
      <c r="Q105" s="52"/>
    </row>
    <row r="106" spans="1:17" ht="13.5" thickBot="1" x14ac:dyDescent="0.25">
      <c r="B106" s="361"/>
      <c r="C106" s="363"/>
      <c r="D106" s="364"/>
      <c r="E106" s="365"/>
      <c r="F106" s="117"/>
      <c r="G106" s="118"/>
      <c r="H106" s="163">
        <f t="shared" ref="H106" si="39">P112</f>
        <v>1</v>
      </c>
      <c r="I106" s="119"/>
      <c r="J106" s="164">
        <f t="shared" ref="J106" si="40">(SUM(K110:K111))+(SUM(I116:I120))</f>
        <v>0</v>
      </c>
      <c r="K106" s="165">
        <f t="shared" ref="K106" si="41">IF(F107="No",Q107,Q106)</f>
        <v>0</v>
      </c>
      <c r="L106" s="166">
        <f t="shared" ref="L106" si="42">SUM(J106:K106)</f>
        <v>0</v>
      </c>
      <c r="M106" s="6"/>
      <c r="N106" s="156">
        <f t="shared" ref="N106" si="43">IF(ISNUMBER(L106),L106,0)</f>
        <v>0</v>
      </c>
      <c r="O106" s="52"/>
      <c r="P106" s="52" t="s">
        <v>202</v>
      </c>
      <c r="Q106" s="52">
        <f>IF(F107="Exempt all taxes",0,(J106*FICA)+(J106*Medicare))</f>
        <v>0</v>
      </c>
    </row>
    <row r="107" spans="1:17" ht="13.5" thickBot="1" x14ac:dyDescent="0.25">
      <c r="B107" s="361"/>
      <c r="C107" s="366" t="s">
        <v>204</v>
      </c>
      <c r="D107" s="367"/>
      <c r="E107" s="367"/>
      <c r="F107" s="368" t="s">
        <v>98</v>
      </c>
      <c r="G107" s="369"/>
      <c r="H107" s="167"/>
      <c r="I107" s="156"/>
      <c r="J107" s="22"/>
      <c r="K107" s="168"/>
      <c r="L107" s="169"/>
      <c r="M107" s="72"/>
      <c r="N107" s="52"/>
      <c r="O107" s="52"/>
      <c r="P107" s="52" t="s">
        <v>203</v>
      </c>
      <c r="Q107" s="233">
        <f>IF(J106&gt;=SUTA_Max,((FUTA_Max*FUTA)+(SUTA_Max*I106)+(J106*FICA)+(J106*Medicare)),IF(J106&gt;=FUTA_Max,((FUTA_Max*FUTA)+(J106*I106)+(J106*FICA)+(J106*Medicare)),IF(J106&lt;FUTA_Max,(J106*(Total_Tax+I106)))))</f>
        <v>0</v>
      </c>
    </row>
    <row r="108" spans="1:17" ht="13.5" thickBot="1" x14ac:dyDescent="0.25">
      <c r="B108" s="361"/>
      <c r="C108" s="370"/>
      <c r="D108" s="371"/>
      <c r="E108" s="371"/>
      <c r="F108" s="371"/>
      <c r="G108" s="371"/>
      <c r="H108" s="371"/>
      <c r="I108" s="371"/>
      <c r="J108" s="371"/>
      <c r="K108" s="371"/>
      <c r="L108" s="372"/>
      <c r="M108" s="72"/>
      <c r="N108" s="52"/>
      <c r="O108" s="52"/>
      <c r="P108" s="52"/>
      <c r="Q108" s="52"/>
    </row>
    <row r="109" spans="1:17" ht="27" thickBot="1" x14ac:dyDescent="0.3">
      <c r="B109" s="361"/>
      <c r="C109" s="170" t="s">
        <v>53</v>
      </c>
      <c r="D109" s="51"/>
      <c r="E109" s="373"/>
      <c r="F109" s="374"/>
      <c r="G109" s="171" t="s">
        <v>48</v>
      </c>
      <c r="H109" s="172" t="s">
        <v>40</v>
      </c>
      <c r="I109" s="173" t="s">
        <v>45</v>
      </c>
      <c r="J109" s="173" t="s">
        <v>50</v>
      </c>
      <c r="K109" s="174" t="s">
        <v>41</v>
      </c>
      <c r="L109" s="169"/>
      <c r="M109" s="61"/>
      <c r="N109" s="52"/>
      <c r="O109" s="52"/>
      <c r="P109" s="52"/>
      <c r="Q109" s="52"/>
    </row>
    <row r="110" spans="1:17" ht="13.5" thickBot="1" x14ac:dyDescent="0.25">
      <c r="B110" s="361"/>
      <c r="C110" s="238"/>
      <c r="D110" s="239"/>
      <c r="E110" s="375" t="str">
        <f>Service_Type</f>
        <v>Non-Priority</v>
      </c>
      <c r="F110" s="376"/>
      <c r="G110" s="62"/>
      <c r="H110" s="190"/>
      <c r="I110" s="175">
        <f t="shared" ref="I110" si="44">H106</f>
        <v>1</v>
      </c>
      <c r="J110" s="176"/>
      <c r="K110" s="177">
        <f t="shared" ref="K110" si="45">G110*H110*I110</f>
        <v>0</v>
      </c>
      <c r="L110" s="169"/>
      <c r="M110" s="115"/>
      <c r="N110" s="52" t="str">
        <f>IF(G110='Authorized Units &amp; Budget'!D99,"True","False")</f>
        <v>True</v>
      </c>
      <c r="O110" s="52"/>
      <c r="P110" s="52"/>
      <c r="Q110" s="52"/>
    </row>
    <row r="111" spans="1:17" ht="13.5" thickBot="1" x14ac:dyDescent="0.25">
      <c r="B111" s="361"/>
      <c r="C111" s="238"/>
      <c r="D111" s="239"/>
      <c r="E111" s="377" t="s">
        <v>23</v>
      </c>
      <c r="F111" s="378"/>
      <c r="G111" s="62"/>
      <c r="H111" s="195"/>
      <c r="I111" s="178">
        <f t="shared" ref="I111" si="46">H106</f>
        <v>1</v>
      </c>
      <c r="J111" s="179">
        <f t="shared" ref="J111" si="47">H110*1.5</f>
        <v>0</v>
      </c>
      <c r="K111" s="180">
        <f t="shared" ref="K111" si="48">G111*I111*J111</f>
        <v>0</v>
      </c>
      <c r="L111" s="169"/>
      <c r="M111" s="115"/>
      <c r="N111" s="52"/>
      <c r="O111" s="52"/>
      <c r="P111" s="52"/>
      <c r="Q111" s="52"/>
    </row>
    <row r="112" spans="1:17" x14ac:dyDescent="0.2">
      <c r="B112" s="361"/>
      <c r="C112" s="238"/>
      <c r="D112" s="379" t="s">
        <v>123</v>
      </c>
      <c r="E112" s="379"/>
      <c r="F112" s="379"/>
      <c r="G112" s="379"/>
      <c r="H112" s="379"/>
      <c r="I112" s="379"/>
      <c r="J112" s="379"/>
      <c r="K112" s="379"/>
      <c r="L112" s="181"/>
      <c r="M112" s="115"/>
      <c r="N112" s="52"/>
      <c r="O112" s="208">
        <f t="shared" ref="O112" si="49">(G106-F106)+1</f>
        <v>1</v>
      </c>
      <c r="P112" s="52">
        <f t="shared" ref="P112" si="50">IF(OR(O112=366,O112=365),52,(ROUNDUP(O112/7,0)))</f>
        <v>1</v>
      </c>
      <c r="Q112" s="52"/>
    </row>
    <row r="113" spans="1:17" x14ac:dyDescent="0.2">
      <c r="B113" s="361"/>
      <c r="C113" s="182"/>
      <c r="D113" s="379"/>
      <c r="E113" s="379"/>
      <c r="F113" s="379"/>
      <c r="G113" s="379"/>
      <c r="H113" s="379"/>
      <c r="I113" s="379"/>
      <c r="J113" s="379"/>
      <c r="K113" s="379"/>
      <c r="L113" s="181"/>
      <c r="M113" s="115"/>
      <c r="N113" s="6"/>
      <c r="O113" s="52"/>
      <c r="P113" s="52"/>
      <c r="Q113" s="52"/>
    </row>
    <row r="114" spans="1:17" ht="13.5" thickBot="1" x14ac:dyDescent="0.25">
      <c r="B114" s="361"/>
      <c r="C114" s="237"/>
      <c r="D114" s="4"/>
      <c r="E114" s="4"/>
      <c r="F114" s="4"/>
      <c r="G114" s="4"/>
      <c r="H114" s="4"/>
      <c r="I114" s="4"/>
      <c r="J114" s="4"/>
      <c r="K114" s="4"/>
      <c r="L114" s="183"/>
      <c r="M114" s="115"/>
      <c r="N114" s="6"/>
      <c r="O114" s="52"/>
      <c r="P114" s="52"/>
      <c r="Q114" s="52"/>
    </row>
    <row r="115" spans="1:17" ht="27" thickBot="1" x14ac:dyDescent="0.3">
      <c r="B115" s="361"/>
      <c r="C115" s="170" t="s">
        <v>54</v>
      </c>
      <c r="D115" s="51"/>
      <c r="E115" s="380"/>
      <c r="F115" s="381"/>
      <c r="G115" s="184" t="s">
        <v>49</v>
      </c>
      <c r="H115" s="185" t="s">
        <v>55</v>
      </c>
      <c r="I115" s="186" t="s">
        <v>41</v>
      </c>
      <c r="J115" s="239"/>
      <c r="K115" s="239"/>
      <c r="L115" s="169"/>
      <c r="M115" s="243"/>
      <c r="N115" s="59"/>
      <c r="O115" s="59"/>
      <c r="P115" s="59"/>
      <c r="Q115" s="52"/>
    </row>
    <row r="116" spans="1:17" ht="13.5" thickBot="1" x14ac:dyDescent="0.25">
      <c r="B116" s="361"/>
      <c r="C116" s="237"/>
      <c r="D116" s="239"/>
      <c r="E116" s="356" t="s">
        <v>27</v>
      </c>
      <c r="F116" s="357"/>
      <c r="G116" s="120"/>
      <c r="H116" s="121"/>
      <c r="I116" s="63">
        <f t="shared" ref="I116:I120" si="51">G116*H116</f>
        <v>0</v>
      </c>
      <c r="J116" s="239"/>
      <c r="K116" s="239"/>
      <c r="L116" s="169"/>
      <c r="M116" s="115"/>
      <c r="N116" s="6"/>
      <c r="O116" s="58"/>
      <c r="P116" s="52"/>
      <c r="Q116" s="52"/>
    </row>
    <row r="117" spans="1:17" ht="13.5" thickBot="1" x14ac:dyDescent="0.25">
      <c r="B117" s="361"/>
      <c r="C117" s="237"/>
      <c r="D117" s="239"/>
      <c r="E117" s="358" t="s">
        <v>24</v>
      </c>
      <c r="F117" s="359"/>
      <c r="G117" s="122"/>
      <c r="H117" s="123"/>
      <c r="I117" s="63">
        <f t="shared" si="51"/>
        <v>0</v>
      </c>
      <c r="J117" s="239"/>
      <c r="K117" s="239"/>
      <c r="L117" s="169"/>
      <c r="M117" s="6"/>
      <c r="N117" s="6"/>
      <c r="O117" s="52"/>
      <c r="P117" s="52"/>
      <c r="Q117" s="52"/>
    </row>
    <row r="118" spans="1:17" ht="13.5" thickBot="1" x14ac:dyDescent="0.25">
      <c r="B118" s="361"/>
      <c r="C118" s="237"/>
      <c r="D118" s="239"/>
      <c r="E118" s="358" t="s">
        <v>25</v>
      </c>
      <c r="F118" s="359"/>
      <c r="G118" s="122"/>
      <c r="H118" s="123"/>
      <c r="I118" s="63">
        <f t="shared" si="51"/>
        <v>0</v>
      </c>
      <c r="J118" s="239"/>
      <c r="K118" s="239"/>
      <c r="L118" s="169"/>
      <c r="M118" s="115"/>
      <c r="N118" s="52"/>
      <c r="O118" s="52"/>
      <c r="P118" s="52"/>
      <c r="Q118" s="52"/>
    </row>
    <row r="119" spans="1:17" ht="13.5" thickBot="1" x14ac:dyDescent="0.25">
      <c r="B119" s="361"/>
      <c r="C119" s="237"/>
      <c r="D119" s="239"/>
      <c r="E119" s="384" t="s">
        <v>26</v>
      </c>
      <c r="F119" s="385"/>
      <c r="G119" s="122"/>
      <c r="H119" s="123"/>
      <c r="I119" s="63">
        <f t="shared" si="51"/>
        <v>0</v>
      </c>
      <c r="J119" s="239"/>
      <c r="K119" s="239"/>
      <c r="L119" s="169"/>
      <c r="M119" s="115"/>
      <c r="N119" s="6"/>
      <c r="O119" s="52"/>
      <c r="P119" s="52"/>
      <c r="Q119" s="52"/>
    </row>
    <row r="120" spans="1:17" ht="13.5" thickBot="1" x14ac:dyDescent="0.25">
      <c r="B120" s="362"/>
      <c r="C120" s="187"/>
      <c r="D120" s="240"/>
      <c r="E120" s="382" t="s">
        <v>51</v>
      </c>
      <c r="F120" s="383"/>
      <c r="G120" s="124"/>
      <c r="H120" s="125"/>
      <c r="I120" s="188">
        <f t="shared" si="51"/>
        <v>0</v>
      </c>
      <c r="J120" s="240"/>
      <c r="K120" s="189"/>
      <c r="L120" s="166"/>
      <c r="M120" s="115"/>
      <c r="N120" s="52"/>
      <c r="O120" s="52"/>
      <c r="P120" s="52"/>
      <c r="Q120" s="52"/>
    </row>
    <row r="121" spans="1:17" ht="13.5" thickBot="1" x14ac:dyDescent="0.25">
      <c r="A121" s="239"/>
      <c r="B121" s="116"/>
      <c r="C121" s="4"/>
      <c r="D121" s="239"/>
      <c r="E121" s="234"/>
      <c r="F121" s="234"/>
      <c r="G121" s="235"/>
      <c r="H121" s="236"/>
      <c r="I121" s="22"/>
      <c r="J121" s="240"/>
      <c r="K121" s="189"/>
      <c r="L121" s="189"/>
      <c r="M121" s="115"/>
      <c r="N121" s="6"/>
      <c r="O121" s="6"/>
      <c r="P121" s="6"/>
      <c r="Q121" s="6"/>
    </row>
    <row r="122" spans="1:17" ht="26.25" thickBot="1" x14ac:dyDescent="0.25">
      <c r="B122" s="360">
        <v>7</v>
      </c>
      <c r="C122" s="158" t="s">
        <v>121</v>
      </c>
      <c r="D122" s="242"/>
      <c r="E122" s="159"/>
      <c r="F122" s="159" t="s">
        <v>46</v>
      </c>
      <c r="G122" s="159" t="s">
        <v>47</v>
      </c>
      <c r="H122" s="241" t="s">
        <v>107</v>
      </c>
      <c r="I122" s="159" t="s">
        <v>52</v>
      </c>
      <c r="J122" s="160" t="s">
        <v>42</v>
      </c>
      <c r="K122" s="161" t="s">
        <v>43</v>
      </c>
      <c r="L122" s="162" t="s">
        <v>44</v>
      </c>
      <c r="M122" s="115"/>
      <c r="N122" s="6"/>
      <c r="O122" s="58"/>
      <c r="P122" s="52"/>
      <c r="Q122" s="52"/>
    </row>
    <row r="123" spans="1:17" ht="13.5" thickBot="1" x14ac:dyDescent="0.25">
      <c r="B123" s="361"/>
      <c r="C123" s="363"/>
      <c r="D123" s="364"/>
      <c r="E123" s="365"/>
      <c r="F123" s="117"/>
      <c r="G123" s="118"/>
      <c r="H123" s="163">
        <f t="shared" ref="H123" si="52">P129</f>
        <v>1</v>
      </c>
      <c r="I123" s="119"/>
      <c r="J123" s="164">
        <f t="shared" ref="J123" si="53">(SUM(K127:K128))+(SUM(I133:I137))</f>
        <v>0</v>
      </c>
      <c r="K123" s="165">
        <f t="shared" ref="K123" si="54">IF(F124="No",Q124,Q123)</f>
        <v>0</v>
      </c>
      <c r="L123" s="166">
        <f t="shared" ref="L123" si="55">SUM(J123:K123)</f>
        <v>0</v>
      </c>
      <c r="M123" s="6"/>
      <c r="N123" s="156">
        <f t="shared" ref="N123" si="56">IF(ISNUMBER(L123),L123,0)</f>
        <v>0</v>
      </c>
      <c r="O123" s="52"/>
      <c r="P123" s="52" t="s">
        <v>202</v>
      </c>
      <c r="Q123" s="52">
        <f>IF(F124="Exempt all taxes",0,(J123*FICA)+(J123*Medicare))</f>
        <v>0</v>
      </c>
    </row>
    <row r="124" spans="1:17" ht="13.5" thickBot="1" x14ac:dyDescent="0.25">
      <c r="B124" s="361"/>
      <c r="C124" s="366" t="s">
        <v>204</v>
      </c>
      <c r="D124" s="367"/>
      <c r="E124" s="367"/>
      <c r="F124" s="368" t="s">
        <v>98</v>
      </c>
      <c r="G124" s="369"/>
      <c r="H124" s="167"/>
      <c r="I124" s="156"/>
      <c r="J124" s="22"/>
      <c r="K124" s="168"/>
      <c r="L124" s="169"/>
      <c r="M124" s="72"/>
      <c r="N124" s="52"/>
      <c r="O124" s="52"/>
      <c r="P124" s="52" t="s">
        <v>203</v>
      </c>
      <c r="Q124" s="233">
        <f>IF(J123&gt;=SUTA_Max,((FUTA_Max*FUTA)+(SUTA_Max*I123)+(J123*FICA)+(J123*Medicare)),IF(J123&gt;=FUTA_Max,((FUTA_Max*FUTA)+(J123*I123)+(J123*FICA)+(J123*Medicare)),IF(J123&lt;FUTA_Max,(J123*(Total_Tax+I123)))))</f>
        <v>0</v>
      </c>
    </row>
    <row r="125" spans="1:17" ht="13.5" thickBot="1" x14ac:dyDescent="0.25">
      <c r="B125" s="361"/>
      <c r="C125" s="370"/>
      <c r="D125" s="371"/>
      <c r="E125" s="371"/>
      <c r="F125" s="371"/>
      <c r="G125" s="371"/>
      <c r="H125" s="371"/>
      <c r="I125" s="371"/>
      <c r="J125" s="371"/>
      <c r="K125" s="371"/>
      <c r="L125" s="372"/>
      <c r="M125" s="72"/>
      <c r="N125" s="52"/>
      <c r="O125" s="52"/>
      <c r="P125" s="52"/>
      <c r="Q125" s="52"/>
    </row>
    <row r="126" spans="1:17" ht="27" thickBot="1" x14ac:dyDescent="0.3">
      <c r="B126" s="361"/>
      <c r="C126" s="170" t="s">
        <v>53</v>
      </c>
      <c r="D126" s="51"/>
      <c r="E126" s="373"/>
      <c r="F126" s="374"/>
      <c r="G126" s="171" t="s">
        <v>48</v>
      </c>
      <c r="H126" s="172" t="s">
        <v>40</v>
      </c>
      <c r="I126" s="173" t="s">
        <v>45</v>
      </c>
      <c r="J126" s="173" t="s">
        <v>50</v>
      </c>
      <c r="K126" s="174" t="s">
        <v>41</v>
      </c>
      <c r="L126" s="169"/>
      <c r="M126" s="61"/>
      <c r="N126" s="52"/>
      <c r="O126" s="52"/>
      <c r="P126" s="52"/>
      <c r="Q126" s="52"/>
    </row>
    <row r="127" spans="1:17" ht="13.5" thickBot="1" x14ac:dyDescent="0.25">
      <c r="B127" s="361"/>
      <c r="C127" s="238"/>
      <c r="D127" s="239"/>
      <c r="E127" s="375" t="str">
        <f>Service_Type</f>
        <v>Non-Priority</v>
      </c>
      <c r="F127" s="376"/>
      <c r="G127" s="62"/>
      <c r="H127" s="190"/>
      <c r="I127" s="175">
        <f t="shared" ref="I127" si="57">H123</f>
        <v>1</v>
      </c>
      <c r="J127" s="176"/>
      <c r="K127" s="177">
        <f t="shared" ref="K127" si="58">G127*H127*I127</f>
        <v>0</v>
      </c>
      <c r="L127" s="169"/>
      <c r="M127" s="115"/>
      <c r="N127" s="52" t="str">
        <f>IF(G127='Authorized Units &amp; Budget'!D116,"True","False")</f>
        <v>True</v>
      </c>
      <c r="O127" s="52"/>
      <c r="P127" s="52"/>
      <c r="Q127" s="52"/>
    </row>
    <row r="128" spans="1:17" ht="13.5" thickBot="1" x14ac:dyDescent="0.25">
      <c r="B128" s="361"/>
      <c r="C128" s="238"/>
      <c r="D128" s="239"/>
      <c r="E128" s="377" t="s">
        <v>23</v>
      </c>
      <c r="F128" s="378"/>
      <c r="G128" s="62"/>
      <c r="H128" s="195"/>
      <c r="I128" s="178">
        <f t="shared" ref="I128" si="59">H123</f>
        <v>1</v>
      </c>
      <c r="J128" s="179">
        <f t="shared" ref="J128" si="60">H127*1.5</f>
        <v>0</v>
      </c>
      <c r="K128" s="180">
        <f t="shared" ref="K128" si="61">G128*I128*J128</f>
        <v>0</v>
      </c>
      <c r="L128" s="169"/>
      <c r="M128" s="115"/>
      <c r="N128" s="52"/>
      <c r="O128" s="52"/>
      <c r="P128" s="52"/>
      <c r="Q128" s="52"/>
    </row>
    <row r="129" spans="1:17" x14ac:dyDescent="0.2">
      <c r="B129" s="361"/>
      <c r="C129" s="238"/>
      <c r="D129" s="379" t="s">
        <v>123</v>
      </c>
      <c r="E129" s="379"/>
      <c r="F129" s="379"/>
      <c r="G129" s="379"/>
      <c r="H129" s="379"/>
      <c r="I129" s="379"/>
      <c r="J129" s="379"/>
      <c r="K129" s="379"/>
      <c r="L129" s="181"/>
      <c r="M129" s="115"/>
      <c r="N129" s="52"/>
      <c r="O129" s="208">
        <f t="shared" ref="O129" si="62">(G123-F123)+1</f>
        <v>1</v>
      </c>
      <c r="P129" s="52">
        <f t="shared" ref="P129" si="63">IF(OR(O129=366,O129=365),52,(ROUNDUP(O129/7,0)))</f>
        <v>1</v>
      </c>
      <c r="Q129" s="52"/>
    </row>
    <row r="130" spans="1:17" x14ac:dyDescent="0.2">
      <c r="B130" s="361"/>
      <c r="C130" s="182"/>
      <c r="D130" s="379"/>
      <c r="E130" s="379"/>
      <c r="F130" s="379"/>
      <c r="G130" s="379"/>
      <c r="H130" s="379"/>
      <c r="I130" s="379"/>
      <c r="J130" s="379"/>
      <c r="K130" s="379"/>
      <c r="L130" s="181"/>
      <c r="M130" s="115"/>
      <c r="N130" s="6"/>
      <c r="O130" s="52"/>
      <c r="P130" s="52"/>
      <c r="Q130" s="52"/>
    </row>
    <row r="131" spans="1:17" ht="13.5" thickBot="1" x14ac:dyDescent="0.25">
      <c r="B131" s="361"/>
      <c r="C131" s="237"/>
      <c r="D131" s="4"/>
      <c r="E131" s="4"/>
      <c r="F131" s="4"/>
      <c r="G131" s="4"/>
      <c r="H131" s="4"/>
      <c r="I131" s="4"/>
      <c r="J131" s="4"/>
      <c r="K131" s="4"/>
      <c r="L131" s="183"/>
      <c r="M131" s="115"/>
      <c r="N131" s="6"/>
      <c r="O131" s="52"/>
      <c r="P131" s="52"/>
      <c r="Q131" s="52"/>
    </row>
    <row r="132" spans="1:17" ht="27" thickBot="1" x14ac:dyDescent="0.3">
      <c r="B132" s="361"/>
      <c r="C132" s="170" t="s">
        <v>54</v>
      </c>
      <c r="D132" s="51"/>
      <c r="E132" s="380"/>
      <c r="F132" s="381"/>
      <c r="G132" s="184" t="s">
        <v>49</v>
      </c>
      <c r="H132" s="185" t="s">
        <v>55</v>
      </c>
      <c r="I132" s="186" t="s">
        <v>41</v>
      </c>
      <c r="J132" s="239"/>
      <c r="K132" s="239"/>
      <c r="L132" s="169"/>
      <c r="M132" s="243"/>
      <c r="N132" s="59"/>
      <c r="O132" s="59"/>
      <c r="P132" s="59"/>
      <c r="Q132" s="52"/>
    </row>
    <row r="133" spans="1:17" ht="13.5" thickBot="1" x14ac:dyDescent="0.25">
      <c r="B133" s="361"/>
      <c r="C133" s="237"/>
      <c r="D133" s="239"/>
      <c r="E133" s="356" t="s">
        <v>27</v>
      </c>
      <c r="F133" s="357"/>
      <c r="G133" s="120"/>
      <c r="H133" s="121"/>
      <c r="I133" s="63">
        <f t="shared" ref="I133:I137" si="64">G133*H133</f>
        <v>0</v>
      </c>
      <c r="J133" s="239"/>
      <c r="K133" s="239"/>
      <c r="L133" s="169"/>
      <c r="M133" s="115"/>
      <c r="N133" s="6"/>
      <c r="O133" s="58"/>
      <c r="P133" s="52"/>
      <c r="Q133" s="52"/>
    </row>
    <row r="134" spans="1:17" ht="13.5" thickBot="1" x14ac:dyDescent="0.25">
      <c r="B134" s="361"/>
      <c r="C134" s="237"/>
      <c r="D134" s="239"/>
      <c r="E134" s="358" t="s">
        <v>24</v>
      </c>
      <c r="F134" s="359"/>
      <c r="G134" s="122"/>
      <c r="H134" s="123"/>
      <c r="I134" s="63">
        <f t="shared" si="64"/>
        <v>0</v>
      </c>
      <c r="J134" s="239"/>
      <c r="K134" s="239"/>
      <c r="L134" s="169"/>
      <c r="M134" s="6"/>
      <c r="N134" s="6"/>
      <c r="O134" s="52"/>
      <c r="P134" s="52"/>
      <c r="Q134" s="52"/>
    </row>
    <row r="135" spans="1:17" ht="13.5" thickBot="1" x14ac:dyDescent="0.25">
      <c r="B135" s="361"/>
      <c r="C135" s="237"/>
      <c r="D135" s="239"/>
      <c r="E135" s="358" t="s">
        <v>25</v>
      </c>
      <c r="F135" s="359"/>
      <c r="G135" s="122"/>
      <c r="H135" s="123"/>
      <c r="I135" s="63">
        <f t="shared" si="64"/>
        <v>0</v>
      </c>
      <c r="J135" s="239"/>
      <c r="K135" s="239"/>
      <c r="L135" s="169"/>
      <c r="M135" s="115"/>
      <c r="N135" s="52"/>
      <c r="O135" s="52"/>
      <c r="P135" s="52"/>
      <c r="Q135" s="52"/>
    </row>
    <row r="136" spans="1:17" ht="13.5" thickBot="1" x14ac:dyDescent="0.25">
      <c r="B136" s="361"/>
      <c r="C136" s="237"/>
      <c r="D136" s="239"/>
      <c r="E136" s="384" t="s">
        <v>26</v>
      </c>
      <c r="F136" s="385"/>
      <c r="G136" s="122"/>
      <c r="H136" s="123"/>
      <c r="I136" s="63">
        <f t="shared" si="64"/>
        <v>0</v>
      </c>
      <c r="J136" s="239"/>
      <c r="K136" s="239"/>
      <c r="L136" s="169"/>
      <c r="M136" s="115"/>
      <c r="N136" s="6"/>
      <c r="O136" s="52"/>
      <c r="P136" s="52"/>
      <c r="Q136" s="52"/>
    </row>
    <row r="137" spans="1:17" ht="13.5" thickBot="1" x14ac:dyDescent="0.25">
      <c r="B137" s="362"/>
      <c r="C137" s="187"/>
      <c r="D137" s="240"/>
      <c r="E137" s="382" t="s">
        <v>51</v>
      </c>
      <c r="F137" s="383"/>
      <c r="G137" s="124"/>
      <c r="H137" s="125"/>
      <c r="I137" s="188">
        <f t="shared" si="64"/>
        <v>0</v>
      </c>
      <c r="J137" s="240"/>
      <c r="K137" s="189"/>
      <c r="L137" s="166"/>
      <c r="M137" s="115"/>
      <c r="N137" s="52"/>
      <c r="O137" s="52"/>
      <c r="P137" s="52"/>
      <c r="Q137" s="52"/>
    </row>
    <row r="138" spans="1:17" ht="13.5" thickBot="1" x14ac:dyDescent="0.25">
      <c r="A138" s="239"/>
      <c r="B138" s="116"/>
      <c r="C138" s="4"/>
      <c r="D138" s="239"/>
      <c r="E138" s="234"/>
      <c r="F138" s="234"/>
      <c r="G138" s="235"/>
      <c r="H138" s="236"/>
      <c r="I138" s="22"/>
      <c r="J138" s="240"/>
      <c r="K138" s="189"/>
      <c r="L138" s="189"/>
      <c r="M138" s="115"/>
      <c r="N138" s="6"/>
      <c r="O138" s="6"/>
      <c r="P138" s="6"/>
      <c r="Q138" s="6"/>
    </row>
    <row r="139" spans="1:17" ht="26.25" thickBot="1" x14ac:dyDescent="0.25">
      <c r="B139" s="360">
        <v>8</v>
      </c>
      <c r="C139" s="158" t="s">
        <v>121</v>
      </c>
      <c r="D139" s="242"/>
      <c r="E139" s="159"/>
      <c r="F139" s="159" t="s">
        <v>46</v>
      </c>
      <c r="G139" s="159" t="s">
        <v>47</v>
      </c>
      <c r="H139" s="241" t="s">
        <v>107</v>
      </c>
      <c r="I139" s="159" t="s">
        <v>52</v>
      </c>
      <c r="J139" s="160" t="s">
        <v>42</v>
      </c>
      <c r="K139" s="161" t="s">
        <v>43</v>
      </c>
      <c r="L139" s="162" t="s">
        <v>44</v>
      </c>
      <c r="M139" s="115"/>
      <c r="N139" s="6"/>
      <c r="O139" s="58"/>
      <c r="P139" s="52"/>
      <c r="Q139" s="52"/>
    </row>
    <row r="140" spans="1:17" ht="13.5" thickBot="1" x14ac:dyDescent="0.25">
      <c r="B140" s="361"/>
      <c r="C140" s="363"/>
      <c r="D140" s="364"/>
      <c r="E140" s="365"/>
      <c r="F140" s="117"/>
      <c r="G140" s="118"/>
      <c r="H140" s="163">
        <f>P146</f>
        <v>1</v>
      </c>
      <c r="I140" s="119"/>
      <c r="J140" s="164">
        <f>(SUM(K144:K145))+(SUM(I150:I154))</f>
        <v>0</v>
      </c>
      <c r="K140" s="165">
        <f>IF(F141="No",Q141,Q140)</f>
        <v>0</v>
      </c>
      <c r="L140" s="166">
        <f>SUM(J140:K140)</f>
        <v>0</v>
      </c>
      <c r="M140" s="6"/>
      <c r="N140" s="156">
        <f>IF(ISNUMBER(L140),L140,0)</f>
        <v>0</v>
      </c>
      <c r="O140" s="52"/>
      <c r="P140" s="52" t="s">
        <v>202</v>
      </c>
      <c r="Q140" s="52">
        <f>IF(F141="Exempt all taxes",0,(J140*FICA)+(J140*Medicare))</f>
        <v>0</v>
      </c>
    </row>
    <row r="141" spans="1:17" ht="13.5" thickBot="1" x14ac:dyDescent="0.25">
      <c r="B141" s="361"/>
      <c r="C141" s="366" t="s">
        <v>204</v>
      </c>
      <c r="D141" s="367"/>
      <c r="E141" s="367"/>
      <c r="F141" s="368" t="s">
        <v>98</v>
      </c>
      <c r="G141" s="369"/>
      <c r="H141" s="167"/>
      <c r="I141" s="156"/>
      <c r="J141" s="22"/>
      <c r="K141" s="168"/>
      <c r="L141" s="169"/>
      <c r="M141" s="72"/>
      <c r="N141" s="52"/>
      <c r="O141" s="52"/>
      <c r="P141" s="52" t="s">
        <v>203</v>
      </c>
      <c r="Q141" s="233">
        <f>IF(J140&gt;=SUTA_Max,((FUTA_Max*FUTA)+(SUTA_Max*I140)+(J140*FICA)+(J140*Medicare)),IF(J140&gt;=FUTA_Max,((FUTA_Max*FUTA)+(J140*I140)+(J140*FICA)+(J140*Medicare)),IF(J140&lt;FUTA_Max,(J140*(Total_Tax+I140)))))</f>
        <v>0</v>
      </c>
    </row>
    <row r="142" spans="1:17" ht="13.5" thickBot="1" x14ac:dyDescent="0.25">
      <c r="B142" s="361"/>
      <c r="C142" s="370"/>
      <c r="D142" s="371"/>
      <c r="E142" s="371"/>
      <c r="F142" s="371"/>
      <c r="G142" s="371"/>
      <c r="H142" s="371"/>
      <c r="I142" s="371"/>
      <c r="J142" s="371"/>
      <c r="K142" s="371"/>
      <c r="L142" s="372"/>
      <c r="M142" s="72"/>
      <c r="N142" s="52"/>
      <c r="O142" s="52"/>
      <c r="P142" s="52"/>
      <c r="Q142" s="52"/>
    </row>
    <row r="143" spans="1:17" ht="27" thickBot="1" x14ac:dyDescent="0.3">
      <c r="B143" s="361"/>
      <c r="C143" s="170" t="s">
        <v>53</v>
      </c>
      <c r="D143" s="51"/>
      <c r="E143" s="373"/>
      <c r="F143" s="374"/>
      <c r="G143" s="171" t="s">
        <v>48</v>
      </c>
      <c r="H143" s="172" t="s">
        <v>40</v>
      </c>
      <c r="I143" s="173" t="s">
        <v>45</v>
      </c>
      <c r="J143" s="173" t="s">
        <v>50</v>
      </c>
      <c r="K143" s="174" t="s">
        <v>41</v>
      </c>
      <c r="L143" s="169"/>
      <c r="M143" s="61"/>
      <c r="N143" s="52"/>
      <c r="O143" s="52"/>
      <c r="P143" s="52"/>
      <c r="Q143" s="52"/>
    </row>
    <row r="144" spans="1:17" ht="13.5" thickBot="1" x14ac:dyDescent="0.25">
      <c r="B144" s="361"/>
      <c r="C144" s="238"/>
      <c r="D144" s="239"/>
      <c r="E144" s="375" t="str">
        <f>Service_Type</f>
        <v>Non-Priority</v>
      </c>
      <c r="F144" s="376"/>
      <c r="G144" s="62"/>
      <c r="H144" s="190"/>
      <c r="I144" s="175">
        <f>H140</f>
        <v>1</v>
      </c>
      <c r="J144" s="176"/>
      <c r="K144" s="177">
        <f>G144*H144*I144</f>
        <v>0</v>
      </c>
      <c r="L144" s="169"/>
      <c r="M144" s="115"/>
      <c r="N144" s="52" t="str">
        <f>IF(G144='Authorized Units &amp; Budget'!D133,"True","False")</f>
        <v>True</v>
      </c>
      <c r="O144" s="52"/>
      <c r="P144" s="52"/>
      <c r="Q144" s="52"/>
    </row>
    <row r="145" spans="1:17" ht="13.5" thickBot="1" x14ac:dyDescent="0.25">
      <c r="B145" s="361"/>
      <c r="C145" s="238"/>
      <c r="D145" s="239"/>
      <c r="E145" s="377" t="s">
        <v>23</v>
      </c>
      <c r="F145" s="378"/>
      <c r="G145" s="62"/>
      <c r="H145" s="195"/>
      <c r="I145" s="178">
        <f>H140</f>
        <v>1</v>
      </c>
      <c r="J145" s="179">
        <f>H144*1.5</f>
        <v>0</v>
      </c>
      <c r="K145" s="180">
        <f>G145*I145*J145</f>
        <v>0</v>
      </c>
      <c r="L145" s="169"/>
      <c r="M145" s="115"/>
      <c r="N145" s="52"/>
      <c r="O145" s="52"/>
      <c r="P145" s="52"/>
      <c r="Q145" s="52"/>
    </row>
    <row r="146" spans="1:17" x14ac:dyDescent="0.2">
      <c r="B146" s="361"/>
      <c r="C146" s="238"/>
      <c r="D146" s="379" t="s">
        <v>123</v>
      </c>
      <c r="E146" s="379"/>
      <c r="F146" s="379"/>
      <c r="G146" s="379"/>
      <c r="H146" s="379"/>
      <c r="I146" s="379"/>
      <c r="J146" s="379"/>
      <c r="K146" s="379"/>
      <c r="L146" s="181"/>
      <c r="M146" s="115"/>
      <c r="N146" s="52"/>
      <c r="O146" s="208">
        <f>(G140-F140)+1</f>
        <v>1</v>
      </c>
      <c r="P146" s="52">
        <f>IF(OR(O146=366,O146=365),52,(ROUNDUP(O146/7,0)))</f>
        <v>1</v>
      </c>
      <c r="Q146" s="52"/>
    </row>
    <row r="147" spans="1:17" x14ac:dyDescent="0.2">
      <c r="B147" s="361"/>
      <c r="C147" s="182"/>
      <c r="D147" s="379"/>
      <c r="E147" s="379"/>
      <c r="F147" s="379"/>
      <c r="G147" s="379"/>
      <c r="H147" s="379"/>
      <c r="I147" s="379"/>
      <c r="J147" s="379"/>
      <c r="K147" s="379"/>
      <c r="L147" s="181"/>
      <c r="M147" s="115"/>
      <c r="N147" s="6"/>
      <c r="O147" s="52"/>
      <c r="P147" s="52"/>
      <c r="Q147" s="52"/>
    </row>
    <row r="148" spans="1:17" ht="13.5" thickBot="1" x14ac:dyDescent="0.25">
      <c r="B148" s="361"/>
      <c r="C148" s="237"/>
      <c r="D148" s="4"/>
      <c r="E148" s="4"/>
      <c r="F148" s="4"/>
      <c r="G148" s="4"/>
      <c r="H148" s="4"/>
      <c r="I148" s="4"/>
      <c r="J148" s="4"/>
      <c r="K148" s="4"/>
      <c r="L148" s="183"/>
      <c r="M148" s="115"/>
      <c r="N148" s="6"/>
      <c r="O148" s="52"/>
      <c r="P148" s="52"/>
      <c r="Q148" s="52"/>
    </row>
    <row r="149" spans="1:17" ht="27" thickBot="1" x14ac:dyDescent="0.3">
      <c r="B149" s="361"/>
      <c r="C149" s="170" t="s">
        <v>54</v>
      </c>
      <c r="D149" s="51"/>
      <c r="E149" s="380"/>
      <c r="F149" s="381"/>
      <c r="G149" s="184" t="s">
        <v>49</v>
      </c>
      <c r="H149" s="185" t="s">
        <v>55</v>
      </c>
      <c r="I149" s="186" t="s">
        <v>41</v>
      </c>
      <c r="J149" s="239"/>
      <c r="K149" s="239"/>
      <c r="L149" s="169"/>
      <c r="M149" s="243"/>
      <c r="N149" s="59"/>
      <c r="O149" s="59"/>
      <c r="P149" s="59"/>
      <c r="Q149" s="52"/>
    </row>
    <row r="150" spans="1:17" ht="13.5" thickBot="1" x14ac:dyDescent="0.25">
      <c r="B150" s="361"/>
      <c r="C150" s="237"/>
      <c r="D150" s="239"/>
      <c r="E150" s="356" t="s">
        <v>27</v>
      </c>
      <c r="F150" s="357"/>
      <c r="G150" s="120"/>
      <c r="H150" s="121"/>
      <c r="I150" s="63">
        <f>G150*H150</f>
        <v>0</v>
      </c>
      <c r="J150" s="239"/>
      <c r="K150" s="239"/>
      <c r="L150" s="169"/>
      <c r="M150" s="115"/>
      <c r="N150" s="6"/>
      <c r="O150" s="58"/>
      <c r="P150" s="52"/>
      <c r="Q150" s="52"/>
    </row>
    <row r="151" spans="1:17" ht="13.5" thickBot="1" x14ac:dyDescent="0.25">
      <c r="B151" s="361"/>
      <c r="C151" s="237"/>
      <c r="D151" s="239"/>
      <c r="E151" s="358" t="s">
        <v>24</v>
      </c>
      <c r="F151" s="359"/>
      <c r="G151" s="122"/>
      <c r="H151" s="123"/>
      <c r="I151" s="63">
        <f>G151*H151</f>
        <v>0</v>
      </c>
      <c r="J151" s="239"/>
      <c r="K151" s="239"/>
      <c r="L151" s="169"/>
      <c r="M151" s="6"/>
      <c r="N151" s="6"/>
      <c r="O151" s="52"/>
      <c r="P151" s="52"/>
      <c r="Q151" s="52"/>
    </row>
    <row r="152" spans="1:17" ht="13.5" thickBot="1" x14ac:dyDescent="0.25">
      <c r="B152" s="361"/>
      <c r="C152" s="237"/>
      <c r="D152" s="239"/>
      <c r="E152" s="358" t="s">
        <v>25</v>
      </c>
      <c r="F152" s="359"/>
      <c r="G152" s="122"/>
      <c r="H152" s="123"/>
      <c r="I152" s="63">
        <f>G152*H152</f>
        <v>0</v>
      </c>
      <c r="J152" s="239"/>
      <c r="K152" s="239"/>
      <c r="L152" s="169"/>
      <c r="M152" s="115"/>
      <c r="N152" s="52"/>
      <c r="O152" s="52"/>
      <c r="P152" s="52"/>
      <c r="Q152" s="52"/>
    </row>
    <row r="153" spans="1:17" ht="13.5" thickBot="1" x14ac:dyDescent="0.25">
      <c r="B153" s="361"/>
      <c r="C153" s="237"/>
      <c r="D153" s="239"/>
      <c r="E153" s="384" t="s">
        <v>26</v>
      </c>
      <c r="F153" s="385"/>
      <c r="G153" s="122"/>
      <c r="H153" s="123"/>
      <c r="I153" s="63">
        <f>G153*H153</f>
        <v>0</v>
      </c>
      <c r="J153" s="239"/>
      <c r="K153" s="239"/>
      <c r="L153" s="169"/>
      <c r="M153" s="115"/>
      <c r="N153" s="6"/>
      <c r="O153" s="52"/>
      <c r="P153" s="52"/>
      <c r="Q153" s="52"/>
    </row>
    <row r="154" spans="1:17" ht="13.5" thickBot="1" x14ac:dyDescent="0.25">
      <c r="B154" s="362"/>
      <c r="C154" s="187"/>
      <c r="D154" s="240"/>
      <c r="E154" s="382" t="s">
        <v>51</v>
      </c>
      <c r="F154" s="383"/>
      <c r="G154" s="124"/>
      <c r="H154" s="125"/>
      <c r="I154" s="188">
        <f>G154*H154</f>
        <v>0</v>
      </c>
      <c r="J154" s="240"/>
      <c r="K154" s="189"/>
      <c r="L154" s="166"/>
      <c r="M154" s="115"/>
      <c r="N154" s="52"/>
      <c r="O154" s="52"/>
      <c r="P154" s="52"/>
      <c r="Q154" s="52"/>
    </row>
    <row r="155" spans="1:17" ht="13.5" thickBot="1" x14ac:dyDescent="0.25">
      <c r="A155" s="239"/>
      <c r="B155" s="116"/>
      <c r="C155" s="4"/>
      <c r="D155" s="239"/>
      <c r="E155" s="234"/>
      <c r="F155" s="234"/>
      <c r="G155" s="235"/>
      <c r="H155" s="236"/>
      <c r="I155" s="22"/>
      <c r="J155" s="240"/>
      <c r="K155" s="189"/>
      <c r="L155" s="189"/>
      <c r="M155" s="115"/>
      <c r="N155" s="6"/>
      <c r="O155" s="6"/>
      <c r="P155" s="6"/>
      <c r="Q155" s="6"/>
    </row>
    <row r="156" spans="1:17" ht="26.25" thickBot="1" x14ac:dyDescent="0.25">
      <c r="B156" s="360">
        <v>9</v>
      </c>
      <c r="C156" s="158" t="s">
        <v>121</v>
      </c>
      <c r="D156" s="242"/>
      <c r="E156" s="159"/>
      <c r="F156" s="159" t="s">
        <v>46</v>
      </c>
      <c r="G156" s="159" t="s">
        <v>47</v>
      </c>
      <c r="H156" s="241" t="s">
        <v>107</v>
      </c>
      <c r="I156" s="159" t="s">
        <v>52</v>
      </c>
      <c r="J156" s="160" t="s">
        <v>42</v>
      </c>
      <c r="K156" s="161" t="s">
        <v>43</v>
      </c>
      <c r="L156" s="162" t="s">
        <v>44</v>
      </c>
      <c r="M156" s="115"/>
      <c r="N156" s="6"/>
      <c r="O156" s="58"/>
      <c r="P156" s="52"/>
      <c r="Q156" s="52"/>
    </row>
    <row r="157" spans="1:17" ht="13.5" thickBot="1" x14ac:dyDescent="0.25">
      <c r="B157" s="361"/>
      <c r="C157" s="363"/>
      <c r="D157" s="364"/>
      <c r="E157" s="365"/>
      <c r="F157" s="117"/>
      <c r="G157" s="118"/>
      <c r="H157" s="163">
        <f t="shared" ref="H157" si="65">P163</f>
        <v>1</v>
      </c>
      <c r="I157" s="119"/>
      <c r="J157" s="164">
        <f t="shared" ref="J157" si="66">(SUM(K161:K162))+(SUM(I167:I171))</f>
        <v>0</v>
      </c>
      <c r="K157" s="165">
        <f t="shared" ref="K157" si="67">IF(F158="No",Q158,Q157)</f>
        <v>0</v>
      </c>
      <c r="L157" s="166">
        <f t="shared" ref="L157" si="68">SUM(J157:K157)</f>
        <v>0</v>
      </c>
      <c r="M157" s="6"/>
      <c r="N157" s="156">
        <f t="shared" ref="N157" si="69">IF(ISNUMBER(L157),L157,0)</f>
        <v>0</v>
      </c>
      <c r="O157" s="52"/>
      <c r="P157" s="52" t="s">
        <v>202</v>
      </c>
      <c r="Q157" s="52">
        <f>IF(F158="Exempt all taxes",0,(J157*FICA)+(J157*Medicare))</f>
        <v>0</v>
      </c>
    </row>
    <row r="158" spans="1:17" ht="13.5" thickBot="1" x14ac:dyDescent="0.25">
      <c r="B158" s="361"/>
      <c r="C158" s="366" t="s">
        <v>204</v>
      </c>
      <c r="D158" s="367"/>
      <c r="E158" s="367"/>
      <c r="F158" s="368" t="s">
        <v>98</v>
      </c>
      <c r="G158" s="369"/>
      <c r="H158" s="167"/>
      <c r="I158" s="156"/>
      <c r="J158" s="22"/>
      <c r="K158" s="168"/>
      <c r="L158" s="169"/>
      <c r="M158" s="72"/>
      <c r="N158" s="52"/>
      <c r="O158" s="52"/>
      <c r="P158" s="52" t="s">
        <v>203</v>
      </c>
      <c r="Q158" s="233">
        <f>IF(J157&gt;=SUTA_Max,((FUTA_Max*FUTA)+(SUTA_Max*I157)+(J157*FICA)+(J157*Medicare)),IF(J157&gt;=FUTA_Max,((FUTA_Max*FUTA)+(J157*I157)+(J157*FICA)+(J157*Medicare)),IF(J157&lt;FUTA_Max,(J157*(Total_Tax+I157)))))</f>
        <v>0</v>
      </c>
    </row>
    <row r="159" spans="1:17" ht="13.5" thickBot="1" x14ac:dyDescent="0.25">
      <c r="B159" s="361"/>
      <c r="C159" s="370"/>
      <c r="D159" s="371"/>
      <c r="E159" s="371"/>
      <c r="F159" s="371"/>
      <c r="G159" s="371"/>
      <c r="H159" s="371"/>
      <c r="I159" s="371"/>
      <c r="J159" s="371"/>
      <c r="K159" s="371"/>
      <c r="L159" s="372"/>
      <c r="M159" s="72"/>
      <c r="N159" s="52"/>
      <c r="O159" s="52"/>
      <c r="P159" s="52"/>
      <c r="Q159" s="52"/>
    </row>
    <row r="160" spans="1:17" ht="27" thickBot="1" x14ac:dyDescent="0.3">
      <c r="B160" s="361"/>
      <c r="C160" s="170" t="s">
        <v>53</v>
      </c>
      <c r="D160" s="51"/>
      <c r="E160" s="373"/>
      <c r="F160" s="374"/>
      <c r="G160" s="171" t="s">
        <v>48</v>
      </c>
      <c r="H160" s="172" t="s">
        <v>40</v>
      </c>
      <c r="I160" s="173" t="s">
        <v>45</v>
      </c>
      <c r="J160" s="173" t="s">
        <v>50</v>
      </c>
      <c r="K160" s="174" t="s">
        <v>41</v>
      </c>
      <c r="L160" s="169"/>
      <c r="M160" s="61"/>
      <c r="N160" s="52"/>
      <c r="O160" s="52"/>
      <c r="P160" s="52"/>
      <c r="Q160" s="52"/>
    </row>
    <row r="161" spans="1:17" ht="13.5" thickBot="1" x14ac:dyDescent="0.25">
      <c r="B161" s="361"/>
      <c r="C161" s="238"/>
      <c r="D161" s="239"/>
      <c r="E161" s="375" t="str">
        <f>Service_Type</f>
        <v>Non-Priority</v>
      </c>
      <c r="F161" s="376"/>
      <c r="G161" s="62"/>
      <c r="H161" s="190"/>
      <c r="I161" s="175">
        <f t="shared" ref="I161" si="70">H157</f>
        <v>1</v>
      </c>
      <c r="J161" s="176"/>
      <c r="K161" s="177">
        <f t="shared" ref="K161" si="71">G161*H161*I161</f>
        <v>0</v>
      </c>
      <c r="L161" s="169"/>
      <c r="M161" s="115"/>
      <c r="N161" s="52" t="str">
        <f>IF(G161='Authorized Units &amp; Budget'!D150,"True","False")</f>
        <v>True</v>
      </c>
      <c r="O161" s="52"/>
      <c r="P161" s="52"/>
      <c r="Q161" s="52"/>
    </row>
    <row r="162" spans="1:17" ht="13.5" thickBot="1" x14ac:dyDescent="0.25">
      <c r="B162" s="361"/>
      <c r="C162" s="238"/>
      <c r="D162" s="239"/>
      <c r="E162" s="377" t="s">
        <v>23</v>
      </c>
      <c r="F162" s="378"/>
      <c r="G162" s="62"/>
      <c r="H162" s="195"/>
      <c r="I162" s="178">
        <f t="shared" ref="I162" si="72">H157</f>
        <v>1</v>
      </c>
      <c r="J162" s="179">
        <f t="shared" ref="J162" si="73">H161*1.5</f>
        <v>0</v>
      </c>
      <c r="K162" s="180">
        <f t="shared" ref="K162" si="74">G162*I162*J162</f>
        <v>0</v>
      </c>
      <c r="L162" s="169"/>
      <c r="M162" s="115"/>
      <c r="N162" s="52"/>
      <c r="O162" s="52"/>
      <c r="P162" s="52"/>
      <c r="Q162" s="52"/>
    </row>
    <row r="163" spans="1:17" x14ac:dyDescent="0.2">
      <c r="B163" s="361"/>
      <c r="C163" s="238"/>
      <c r="D163" s="379" t="s">
        <v>123</v>
      </c>
      <c r="E163" s="379"/>
      <c r="F163" s="379"/>
      <c r="G163" s="379"/>
      <c r="H163" s="379"/>
      <c r="I163" s="379"/>
      <c r="J163" s="379"/>
      <c r="K163" s="379"/>
      <c r="L163" s="181"/>
      <c r="M163" s="115"/>
      <c r="N163" s="52"/>
      <c r="O163" s="208">
        <f t="shared" ref="O163" si="75">(G157-F157)+1</f>
        <v>1</v>
      </c>
      <c r="P163" s="52">
        <f t="shared" ref="P163" si="76">IF(OR(O163=366,O163=365),52,(ROUNDUP(O163/7,0)))</f>
        <v>1</v>
      </c>
      <c r="Q163" s="52"/>
    </row>
    <row r="164" spans="1:17" x14ac:dyDescent="0.2">
      <c r="B164" s="361"/>
      <c r="C164" s="182"/>
      <c r="D164" s="379"/>
      <c r="E164" s="379"/>
      <c r="F164" s="379"/>
      <c r="G164" s="379"/>
      <c r="H164" s="379"/>
      <c r="I164" s="379"/>
      <c r="J164" s="379"/>
      <c r="K164" s="379"/>
      <c r="L164" s="181"/>
      <c r="M164" s="115"/>
      <c r="N164" s="6"/>
      <c r="O164" s="52"/>
      <c r="P164" s="52"/>
      <c r="Q164" s="52"/>
    </row>
    <row r="165" spans="1:17" ht="13.5" thickBot="1" x14ac:dyDescent="0.25">
      <c r="B165" s="361"/>
      <c r="C165" s="237"/>
      <c r="D165" s="4"/>
      <c r="E165" s="4"/>
      <c r="F165" s="4"/>
      <c r="G165" s="4"/>
      <c r="H165" s="4"/>
      <c r="I165" s="4"/>
      <c r="J165" s="4"/>
      <c r="K165" s="4"/>
      <c r="L165" s="183"/>
      <c r="M165" s="115"/>
      <c r="N165" s="6"/>
      <c r="O165" s="52"/>
      <c r="P165" s="52"/>
      <c r="Q165" s="52"/>
    </row>
    <row r="166" spans="1:17" ht="27" thickBot="1" x14ac:dyDescent="0.3">
      <c r="B166" s="361"/>
      <c r="C166" s="170" t="s">
        <v>54</v>
      </c>
      <c r="D166" s="51"/>
      <c r="E166" s="380"/>
      <c r="F166" s="381"/>
      <c r="G166" s="184" t="s">
        <v>49</v>
      </c>
      <c r="H166" s="185" t="s">
        <v>55</v>
      </c>
      <c r="I166" s="186" t="s">
        <v>41</v>
      </c>
      <c r="J166" s="239"/>
      <c r="K166" s="239"/>
      <c r="L166" s="169"/>
      <c r="M166" s="243"/>
      <c r="N166" s="59"/>
      <c r="O166" s="59"/>
      <c r="P166" s="59"/>
      <c r="Q166" s="52"/>
    </row>
    <row r="167" spans="1:17" ht="13.5" thickBot="1" x14ac:dyDescent="0.25">
      <c r="B167" s="361"/>
      <c r="C167" s="237"/>
      <c r="D167" s="239"/>
      <c r="E167" s="356" t="s">
        <v>27</v>
      </c>
      <c r="F167" s="357"/>
      <c r="G167" s="120"/>
      <c r="H167" s="121"/>
      <c r="I167" s="63">
        <f t="shared" ref="I167:I171" si="77">G167*H167</f>
        <v>0</v>
      </c>
      <c r="J167" s="239"/>
      <c r="K167" s="239"/>
      <c r="L167" s="169"/>
      <c r="M167" s="115"/>
      <c r="N167" s="6"/>
      <c r="O167" s="58"/>
      <c r="P167" s="52"/>
      <c r="Q167" s="52"/>
    </row>
    <row r="168" spans="1:17" ht="13.5" thickBot="1" x14ac:dyDescent="0.25">
      <c r="B168" s="361"/>
      <c r="C168" s="237"/>
      <c r="D168" s="239"/>
      <c r="E168" s="358" t="s">
        <v>24</v>
      </c>
      <c r="F168" s="359"/>
      <c r="G168" s="122"/>
      <c r="H168" s="123"/>
      <c r="I168" s="63">
        <f t="shared" si="77"/>
        <v>0</v>
      </c>
      <c r="J168" s="239"/>
      <c r="K168" s="239"/>
      <c r="L168" s="169"/>
      <c r="M168" s="6"/>
      <c r="N168" s="6"/>
      <c r="O168" s="52"/>
      <c r="P168" s="52"/>
      <c r="Q168" s="52"/>
    </row>
    <row r="169" spans="1:17" ht="13.5" thickBot="1" x14ac:dyDescent="0.25">
      <c r="B169" s="361"/>
      <c r="C169" s="237"/>
      <c r="D169" s="239"/>
      <c r="E169" s="358" t="s">
        <v>25</v>
      </c>
      <c r="F169" s="359"/>
      <c r="G169" s="122"/>
      <c r="H169" s="123"/>
      <c r="I169" s="63">
        <f t="shared" si="77"/>
        <v>0</v>
      </c>
      <c r="J169" s="239"/>
      <c r="K169" s="239"/>
      <c r="L169" s="169"/>
      <c r="M169" s="115"/>
      <c r="N169" s="52"/>
      <c r="O169" s="52"/>
      <c r="P169" s="52"/>
      <c r="Q169" s="52"/>
    </row>
    <row r="170" spans="1:17" ht="13.5" thickBot="1" x14ac:dyDescent="0.25">
      <c r="B170" s="361"/>
      <c r="C170" s="237"/>
      <c r="D170" s="239"/>
      <c r="E170" s="384" t="s">
        <v>26</v>
      </c>
      <c r="F170" s="385"/>
      <c r="G170" s="122"/>
      <c r="H170" s="123"/>
      <c r="I170" s="63">
        <f t="shared" si="77"/>
        <v>0</v>
      </c>
      <c r="J170" s="239"/>
      <c r="K170" s="239"/>
      <c r="L170" s="169"/>
      <c r="M170" s="115"/>
      <c r="N170" s="6"/>
      <c r="O170" s="52"/>
      <c r="P170" s="52"/>
      <c r="Q170" s="52"/>
    </row>
    <row r="171" spans="1:17" ht="13.5" thickBot="1" x14ac:dyDescent="0.25">
      <c r="B171" s="362"/>
      <c r="C171" s="187"/>
      <c r="D171" s="240"/>
      <c r="E171" s="382" t="s">
        <v>51</v>
      </c>
      <c r="F171" s="383"/>
      <c r="G171" s="124"/>
      <c r="H171" s="125"/>
      <c r="I171" s="188">
        <f t="shared" si="77"/>
        <v>0</v>
      </c>
      <c r="J171" s="240"/>
      <c r="K171" s="189"/>
      <c r="L171" s="166"/>
      <c r="M171" s="115"/>
      <c r="N171" s="52"/>
      <c r="O171" s="52"/>
      <c r="P171" s="52"/>
      <c r="Q171" s="52"/>
    </row>
    <row r="172" spans="1:17" ht="13.5" thickBot="1" x14ac:dyDescent="0.25">
      <c r="A172" s="239"/>
      <c r="B172" s="116"/>
      <c r="C172" s="4"/>
      <c r="D172" s="239"/>
      <c r="E172" s="234"/>
      <c r="F172" s="234"/>
      <c r="G172" s="235"/>
      <c r="H172" s="236"/>
      <c r="I172" s="22"/>
      <c r="J172" s="240"/>
      <c r="K172" s="189"/>
      <c r="L172" s="189"/>
      <c r="M172" s="115"/>
      <c r="N172" s="6"/>
      <c r="O172" s="6"/>
      <c r="P172" s="6"/>
      <c r="Q172" s="6"/>
    </row>
    <row r="173" spans="1:17" ht="26.25" thickBot="1" x14ac:dyDescent="0.25">
      <c r="B173" s="360">
        <v>10</v>
      </c>
      <c r="C173" s="158" t="s">
        <v>121</v>
      </c>
      <c r="D173" s="242"/>
      <c r="E173" s="159"/>
      <c r="F173" s="159" t="s">
        <v>46</v>
      </c>
      <c r="G173" s="159" t="s">
        <v>47</v>
      </c>
      <c r="H173" s="241" t="s">
        <v>107</v>
      </c>
      <c r="I173" s="159" t="s">
        <v>52</v>
      </c>
      <c r="J173" s="160" t="s">
        <v>42</v>
      </c>
      <c r="K173" s="161" t="s">
        <v>43</v>
      </c>
      <c r="L173" s="162" t="s">
        <v>44</v>
      </c>
      <c r="M173" s="115"/>
      <c r="N173" s="6"/>
      <c r="O173" s="58"/>
      <c r="P173" s="52"/>
      <c r="Q173" s="52"/>
    </row>
    <row r="174" spans="1:17" ht="13.5" thickBot="1" x14ac:dyDescent="0.25">
      <c r="B174" s="361"/>
      <c r="C174" s="363"/>
      <c r="D174" s="364"/>
      <c r="E174" s="365"/>
      <c r="F174" s="117"/>
      <c r="G174" s="118"/>
      <c r="H174" s="163">
        <f t="shared" ref="H174" si="78">P180</f>
        <v>1</v>
      </c>
      <c r="I174" s="119"/>
      <c r="J174" s="164">
        <f t="shared" ref="J174" si="79">(SUM(K178:K179))+(SUM(I184:I188))</f>
        <v>0</v>
      </c>
      <c r="K174" s="165">
        <f t="shared" ref="K174" si="80">IF(F175="No",Q175,Q174)</f>
        <v>0</v>
      </c>
      <c r="L174" s="166">
        <f t="shared" ref="L174" si="81">SUM(J174:K174)</f>
        <v>0</v>
      </c>
      <c r="M174" s="6"/>
      <c r="N174" s="156">
        <f t="shared" ref="N174" si="82">IF(ISNUMBER(L174),L174,0)</f>
        <v>0</v>
      </c>
      <c r="O174" s="52"/>
      <c r="P174" s="52" t="s">
        <v>202</v>
      </c>
      <c r="Q174" s="52">
        <f>IF(F175="Exempt all taxes",0,(J174*FICA)+(J174*Medicare))</f>
        <v>0</v>
      </c>
    </row>
    <row r="175" spans="1:17" ht="13.5" thickBot="1" x14ac:dyDescent="0.25">
      <c r="B175" s="361"/>
      <c r="C175" s="366" t="s">
        <v>204</v>
      </c>
      <c r="D175" s="367"/>
      <c r="E175" s="367"/>
      <c r="F175" s="368" t="s">
        <v>98</v>
      </c>
      <c r="G175" s="369"/>
      <c r="H175" s="167"/>
      <c r="I175" s="156"/>
      <c r="J175" s="22"/>
      <c r="K175" s="168"/>
      <c r="L175" s="169"/>
      <c r="M175" s="72"/>
      <c r="N175" s="52"/>
      <c r="O175" s="52"/>
      <c r="P175" s="52" t="s">
        <v>203</v>
      </c>
      <c r="Q175" s="233">
        <f>IF(J174&gt;=SUTA_Max,((FUTA_Max*FUTA)+(SUTA_Max*I174)+(J174*FICA)+(J174*Medicare)),IF(J174&gt;=FUTA_Max,((FUTA_Max*FUTA)+(J174*I174)+(J174*FICA)+(J174*Medicare)),IF(J174&lt;FUTA_Max,(J174*(Total_Tax+I174)))))</f>
        <v>0</v>
      </c>
    </row>
    <row r="176" spans="1:17" ht="13.5" thickBot="1" x14ac:dyDescent="0.25">
      <c r="B176" s="361"/>
      <c r="C176" s="370"/>
      <c r="D176" s="371"/>
      <c r="E176" s="371"/>
      <c r="F176" s="371"/>
      <c r="G176" s="371"/>
      <c r="H176" s="371"/>
      <c r="I176" s="371"/>
      <c r="J176" s="371"/>
      <c r="K176" s="371"/>
      <c r="L176" s="372"/>
      <c r="M176" s="72"/>
      <c r="N176" s="52"/>
      <c r="O176" s="52"/>
      <c r="P176" s="52"/>
      <c r="Q176" s="52"/>
    </row>
    <row r="177" spans="2:17" ht="27" thickBot="1" x14ac:dyDescent="0.3">
      <c r="B177" s="361"/>
      <c r="C177" s="170" t="s">
        <v>53</v>
      </c>
      <c r="D177" s="51"/>
      <c r="E177" s="373"/>
      <c r="F177" s="374"/>
      <c r="G177" s="171" t="s">
        <v>48</v>
      </c>
      <c r="H177" s="172" t="s">
        <v>40</v>
      </c>
      <c r="I177" s="173" t="s">
        <v>45</v>
      </c>
      <c r="J177" s="173" t="s">
        <v>50</v>
      </c>
      <c r="K177" s="174" t="s">
        <v>41</v>
      </c>
      <c r="L177" s="169"/>
      <c r="M177" s="61"/>
      <c r="N177" s="52"/>
      <c r="O177" s="52"/>
      <c r="P177" s="52"/>
      <c r="Q177" s="52"/>
    </row>
    <row r="178" spans="2:17" ht="13.5" thickBot="1" x14ac:dyDescent="0.25">
      <c r="B178" s="361"/>
      <c r="C178" s="238"/>
      <c r="D178" s="239"/>
      <c r="E178" s="375" t="str">
        <f>Service_Type</f>
        <v>Non-Priority</v>
      </c>
      <c r="F178" s="376"/>
      <c r="G178" s="62"/>
      <c r="H178" s="190"/>
      <c r="I178" s="175">
        <f t="shared" ref="I178" si="83">H174</f>
        <v>1</v>
      </c>
      <c r="J178" s="176"/>
      <c r="K178" s="177">
        <f t="shared" ref="K178" si="84">G178*H178*I178</f>
        <v>0</v>
      </c>
      <c r="L178" s="169"/>
      <c r="M178" s="115"/>
      <c r="N178" s="52" t="str">
        <f>IF(G178='Authorized Units &amp; Budget'!D167,"True","False")</f>
        <v>True</v>
      </c>
      <c r="O178" s="52"/>
      <c r="P178" s="52"/>
      <c r="Q178" s="52"/>
    </row>
    <row r="179" spans="2:17" ht="13.5" thickBot="1" x14ac:dyDescent="0.25">
      <c r="B179" s="361"/>
      <c r="C179" s="238"/>
      <c r="D179" s="239"/>
      <c r="E179" s="377" t="s">
        <v>23</v>
      </c>
      <c r="F179" s="378"/>
      <c r="G179" s="62"/>
      <c r="H179" s="195"/>
      <c r="I179" s="178">
        <f t="shared" ref="I179" si="85">H174</f>
        <v>1</v>
      </c>
      <c r="J179" s="179">
        <f t="shared" ref="J179" si="86">H178*1.5</f>
        <v>0</v>
      </c>
      <c r="K179" s="180">
        <f t="shared" ref="K179" si="87">G179*I179*J179</f>
        <v>0</v>
      </c>
      <c r="L179" s="169"/>
      <c r="M179" s="115"/>
      <c r="N179" s="52"/>
      <c r="O179" s="52"/>
      <c r="P179" s="52"/>
      <c r="Q179" s="52"/>
    </row>
    <row r="180" spans="2:17" x14ac:dyDescent="0.2">
      <c r="B180" s="361"/>
      <c r="C180" s="238"/>
      <c r="D180" s="379" t="s">
        <v>123</v>
      </c>
      <c r="E180" s="379"/>
      <c r="F180" s="379"/>
      <c r="G180" s="379"/>
      <c r="H180" s="379"/>
      <c r="I180" s="379"/>
      <c r="J180" s="379"/>
      <c r="K180" s="379"/>
      <c r="L180" s="181"/>
      <c r="M180" s="115"/>
      <c r="N180" s="52"/>
      <c r="O180" s="208">
        <f t="shared" ref="O180" si="88">(G174-F174)+1</f>
        <v>1</v>
      </c>
      <c r="P180" s="52">
        <f t="shared" ref="P180" si="89">IF(OR(O180=366,O180=365),52,(ROUNDUP(O180/7,0)))</f>
        <v>1</v>
      </c>
      <c r="Q180" s="52"/>
    </row>
    <row r="181" spans="2:17" x14ac:dyDescent="0.2">
      <c r="B181" s="361"/>
      <c r="C181" s="182"/>
      <c r="D181" s="379"/>
      <c r="E181" s="379"/>
      <c r="F181" s="379"/>
      <c r="G181" s="379"/>
      <c r="H181" s="379"/>
      <c r="I181" s="379"/>
      <c r="J181" s="379"/>
      <c r="K181" s="379"/>
      <c r="L181" s="181"/>
      <c r="M181" s="115"/>
      <c r="N181" s="6"/>
      <c r="O181" s="52"/>
      <c r="P181" s="52"/>
      <c r="Q181" s="52"/>
    </row>
    <row r="182" spans="2:17" ht="13.5" thickBot="1" x14ac:dyDescent="0.25">
      <c r="B182" s="361"/>
      <c r="C182" s="237"/>
      <c r="D182" s="4"/>
      <c r="E182" s="4"/>
      <c r="F182" s="4"/>
      <c r="G182" s="4"/>
      <c r="H182" s="4"/>
      <c r="I182" s="4"/>
      <c r="J182" s="4"/>
      <c r="K182" s="4"/>
      <c r="L182" s="183"/>
      <c r="M182" s="115"/>
      <c r="N182" s="6"/>
      <c r="O182" s="52"/>
      <c r="P182" s="52"/>
      <c r="Q182" s="52"/>
    </row>
    <row r="183" spans="2:17" ht="27" thickBot="1" x14ac:dyDescent="0.3">
      <c r="B183" s="361"/>
      <c r="C183" s="170" t="s">
        <v>54</v>
      </c>
      <c r="D183" s="51"/>
      <c r="E183" s="380"/>
      <c r="F183" s="381"/>
      <c r="G183" s="184" t="s">
        <v>49</v>
      </c>
      <c r="H183" s="185" t="s">
        <v>55</v>
      </c>
      <c r="I183" s="186" t="s">
        <v>41</v>
      </c>
      <c r="J183" s="239"/>
      <c r="K183" s="239"/>
      <c r="L183" s="169"/>
      <c r="M183" s="243"/>
      <c r="N183" s="59"/>
      <c r="O183" s="59"/>
      <c r="P183" s="59"/>
      <c r="Q183" s="52"/>
    </row>
    <row r="184" spans="2:17" ht="13.5" thickBot="1" x14ac:dyDescent="0.25">
      <c r="B184" s="361"/>
      <c r="C184" s="237"/>
      <c r="D184" s="239"/>
      <c r="E184" s="356" t="s">
        <v>27</v>
      </c>
      <c r="F184" s="357"/>
      <c r="G184" s="120"/>
      <c r="H184" s="121"/>
      <c r="I184" s="63">
        <f t="shared" ref="I184:I188" si="90">G184*H184</f>
        <v>0</v>
      </c>
      <c r="J184" s="239"/>
      <c r="K184" s="239"/>
      <c r="L184" s="169"/>
      <c r="M184" s="115"/>
      <c r="N184" s="6"/>
      <c r="O184" s="58"/>
      <c r="P184" s="52"/>
      <c r="Q184" s="52"/>
    </row>
    <row r="185" spans="2:17" ht="13.5" thickBot="1" x14ac:dyDescent="0.25">
      <c r="B185" s="361"/>
      <c r="C185" s="237"/>
      <c r="D185" s="239"/>
      <c r="E185" s="358" t="s">
        <v>24</v>
      </c>
      <c r="F185" s="359"/>
      <c r="G185" s="122"/>
      <c r="H185" s="123"/>
      <c r="I185" s="63">
        <f t="shared" si="90"/>
        <v>0</v>
      </c>
      <c r="J185" s="239"/>
      <c r="K185" s="239"/>
      <c r="L185" s="169"/>
      <c r="M185" s="6"/>
      <c r="N185" s="6"/>
      <c r="O185" s="52"/>
      <c r="P185" s="52"/>
      <c r="Q185" s="52"/>
    </row>
    <row r="186" spans="2:17" ht="13.5" thickBot="1" x14ac:dyDescent="0.25">
      <c r="B186" s="361"/>
      <c r="C186" s="237"/>
      <c r="D186" s="239"/>
      <c r="E186" s="358" t="s">
        <v>25</v>
      </c>
      <c r="F186" s="359"/>
      <c r="G186" s="122"/>
      <c r="H186" s="123"/>
      <c r="I186" s="63">
        <f t="shared" si="90"/>
        <v>0</v>
      </c>
      <c r="J186" s="239"/>
      <c r="K186" s="239"/>
      <c r="L186" s="169"/>
      <c r="M186" s="115"/>
      <c r="N186" s="52"/>
      <c r="O186" s="52"/>
      <c r="P186" s="52"/>
      <c r="Q186" s="52"/>
    </row>
    <row r="187" spans="2:17" ht="13.5" thickBot="1" x14ac:dyDescent="0.25">
      <c r="B187" s="361"/>
      <c r="C187" s="237"/>
      <c r="D187" s="239"/>
      <c r="E187" s="384" t="s">
        <v>26</v>
      </c>
      <c r="F187" s="385"/>
      <c r="G187" s="122"/>
      <c r="H187" s="123"/>
      <c r="I187" s="63">
        <f t="shared" si="90"/>
        <v>0</v>
      </c>
      <c r="J187" s="239"/>
      <c r="K187" s="239"/>
      <c r="L187" s="169"/>
      <c r="M187" s="115"/>
      <c r="N187" s="6"/>
      <c r="O187" s="52"/>
      <c r="P187" s="52"/>
      <c r="Q187" s="52"/>
    </row>
    <row r="188" spans="2:17" ht="13.5" thickBot="1" x14ac:dyDescent="0.25">
      <c r="B188" s="362"/>
      <c r="C188" s="187"/>
      <c r="D188" s="240"/>
      <c r="E188" s="382" t="s">
        <v>51</v>
      </c>
      <c r="F188" s="383"/>
      <c r="G188" s="124"/>
      <c r="H188" s="125"/>
      <c r="I188" s="188">
        <f t="shared" si="90"/>
        <v>0</v>
      </c>
      <c r="J188" s="240"/>
      <c r="K188" s="189"/>
      <c r="L188" s="166"/>
      <c r="M188" s="115"/>
      <c r="N188" s="52"/>
      <c r="O188" s="52"/>
      <c r="P188" s="52"/>
      <c r="Q188" s="52"/>
    </row>
  </sheetData>
  <sheetProtection password="E7F0" sheet="1" objects="1" scenarios="1"/>
  <customSheetViews>
    <customSheetView guid="{454ECA60-FBCC-11D6-AB9B-00C04F5868C8}" scale="75" showPageBreaks="1" printArea="1" showRuler="0">
      <pageMargins left="0.2" right="0.2" top="0.75" bottom="0.25" header="0" footer="0.25"/>
      <printOptions horizontalCentered="1"/>
      <pageSetup orientation="portrait" r:id="rId1"/>
      <headerFooter alignWithMargins="0">
        <oddHeader>&amp;L&amp;8Texas Department
of Human Services&amp;R&amp;8Form 1546, page 5
January 2002</oddHeader>
      </headerFooter>
    </customSheetView>
    <customSheetView guid="{346F6C38-467E-4277-A934-45FBB069E11D}" scale="130" showRuler="0" topLeftCell="B32">
      <selection activeCell="C18" sqref="C18:H18"/>
      <pageMargins left="0.2" right="0.2" top="0.75" bottom="0.25" header="0" footer="0.25"/>
      <printOptions horizontalCentered="1"/>
      <pageSetup orientation="portrait" r:id="rId2"/>
      <headerFooter alignWithMargins="0">
        <oddHeader>&amp;L&amp;8Texas Department
of Human Services&amp;R&amp;8Form 1546, page 5
January 2002</oddHeader>
      </headerFooter>
    </customSheetView>
  </customSheetViews>
  <mergeCells count="171">
    <mergeCell ref="E41:F41"/>
    <mergeCell ref="D44:K45"/>
    <mergeCell ref="E47:F47"/>
    <mergeCell ref="O9:P9"/>
    <mergeCell ref="B9:L9"/>
    <mergeCell ref="E30:F30"/>
    <mergeCell ref="E25:F25"/>
    <mergeCell ref="B19:L19"/>
    <mergeCell ref="L16:L17"/>
    <mergeCell ref="B20:B35"/>
    <mergeCell ref="N18:P18"/>
    <mergeCell ref="E26:F26"/>
    <mergeCell ref="E35:F35"/>
    <mergeCell ref="D27:K28"/>
    <mergeCell ref="E33:F33"/>
    <mergeCell ref="O10:P10"/>
    <mergeCell ref="H10:K10"/>
    <mergeCell ref="B10:F10"/>
    <mergeCell ref="L14:L15"/>
    <mergeCell ref="I14:K15"/>
    <mergeCell ref="C107:E107"/>
    <mergeCell ref="F107:G107"/>
    <mergeCell ref="E34:F34"/>
    <mergeCell ref="E31:F31"/>
    <mergeCell ref="E32:F32"/>
    <mergeCell ref="C21:E21"/>
    <mergeCell ref="E48:F48"/>
    <mergeCell ref="B1:L1"/>
    <mergeCell ref="B13:L13"/>
    <mergeCell ref="C4:F4"/>
    <mergeCell ref="C5:F5"/>
    <mergeCell ref="H11:K11"/>
    <mergeCell ref="B11:F11"/>
    <mergeCell ref="J7:K7"/>
    <mergeCell ref="G7:H7"/>
    <mergeCell ref="B2:L2"/>
    <mergeCell ref="C23:L23"/>
    <mergeCell ref="E24:F24"/>
    <mergeCell ref="I16:K17"/>
    <mergeCell ref="B14:H17"/>
    <mergeCell ref="B37:B52"/>
    <mergeCell ref="C38:E38"/>
    <mergeCell ref="F39:G39"/>
    <mergeCell ref="C40:L40"/>
    <mergeCell ref="E117:F117"/>
    <mergeCell ref="E118:F118"/>
    <mergeCell ref="E50:F50"/>
    <mergeCell ref="E51:F51"/>
    <mergeCell ref="C22:E22"/>
    <mergeCell ref="F22:G22"/>
    <mergeCell ref="C39:E39"/>
    <mergeCell ref="B122:B137"/>
    <mergeCell ref="C123:E123"/>
    <mergeCell ref="C124:E124"/>
    <mergeCell ref="F124:G124"/>
    <mergeCell ref="C125:L125"/>
    <mergeCell ref="E126:F126"/>
    <mergeCell ref="E127:F127"/>
    <mergeCell ref="E128:F128"/>
    <mergeCell ref="D129:K130"/>
    <mergeCell ref="E132:F132"/>
    <mergeCell ref="E133:F133"/>
    <mergeCell ref="E134:F134"/>
    <mergeCell ref="E135:F135"/>
    <mergeCell ref="E136:F136"/>
    <mergeCell ref="E137:F137"/>
    <mergeCell ref="B105:B120"/>
    <mergeCell ref="C106:E106"/>
    <mergeCell ref="E119:F119"/>
    <mergeCell ref="E120:F120"/>
    <mergeCell ref="B88:B103"/>
    <mergeCell ref="C89:E89"/>
    <mergeCell ref="C90:E90"/>
    <mergeCell ref="F90:G90"/>
    <mergeCell ref="C91:L91"/>
    <mergeCell ref="E92:F92"/>
    <mergeCell ref="E93:F93"/>
    <mergeCell ref="E94:F94"/>
    <mergeCell ref="D95:K96"/>
    <mergeCell ref="E98:F98"/>
    <mergeCell ref="E99:F99"/>
    <mergeCell ref="E100:F100"/>
    <mergeCell ref="E101:F101"/>
    <mergeCell ref="E102:F102"/>
    <mergeCell ref="E103:F103"/>
    <mergeCell ref="C108:L108"/>
    <mergeCell ref="E109:F109"/>
    <mergeCell ref="E110:F110"/>
    <mergeCell ref="E111:F111"/>
    <mergeCell ref="D112:K113"/>
    <mergeCell ref="E115:F115"/>
    <mergeCell ref="E116:F116"/>
    <mergeCell ref="B71:B86"/>
    <mergeCell ref="C72:E72"/>
    <mergeCell ref="C73:E73"/>
    <mergeCell ref="F73:G73"/>
    <mergeCell ref="C74:L74"/>
    <mergeCell ref="E75:F75"/>
    <mergeCell ref="E76:F76"/>
    <mergeCell ref="E77:F77"/>
    <mergeCell ref="D78:K79"/>
    <mergeCell ref="E81:F81"/>
    <mergeCell ref="E82:F82"/>
    <mergeCell ref="E83:F83"/>
    <mergeCell ref="E84:F84"/>
    <mergeCell ref="E85:F85"/>
    <mergeCell ref="E86:F86"/>
    <mergeCell ref="E42:F42"/>
    <mergeCell ref="B54:B69"/>
    <mergeCell ref="C55:E55"/>
    <mergeCell ref="C56:E56"/>
    <mergeCell ref="F56:G56"/>
    <mergeCell ref="C57:L57"/>
    <mergeCell ref="E58:F58"/>
    <mergeCell ref="E59:F59"/>
    <mergeCell ref="E60:F60"/>
    <mergeCell ref="D61:K62"/>
    <mergeCell ref="E64:F64"/>
    <mergeCell ref="E65:F65"/>
    <mergeCell ref="E66:F66"/>
    <mergeCell ref="E67:F67"/>
    <mergeCell ref="E68:F68"/>
    <mergeCell ref="E69:F69"/>
    <mergeCell ref="E43:F43"/>
    <mergeCell ref="E49:F49"/>
    <mergeCell ref="E52:F52"/>
    <mergeCell ref="E152:F152"/>
    <mergeCell ref="E153:F153"/>
    <mergeCell ref="E154:F154"/>
    <mergeCell ref="B156:B171"/>
    <mergeCell ref="C157:E157"/>
    <mergeCell ref="C158:E158"/>
    <mergeCell ref="F158:G158"/>
    <mergeCell ref="C159:L159"/>
    <mergeCell ref="E160:F160"/>
    <mergeCell ref="E161:F161"/>
    <mergeCell ref="B139:B154"/>
    <mergeCell ref="C140:E140"/>
    <mergeCell ref="C141:E141"/>
    <mergeCell ref="F141:G141"/>
    <mergeCell ref="C142:L142"/>
    <mergeCell ref="E143:F143"/>
    <mergeCell ref="E144:F144"/>
    <mergeCell ref="E145:F145"/>
    <mergeCell ref="D146:K147"/>
    <mergeCell ref="E171:F171"/>
    <mergeCell ref="E149:F149"/>
    <mergeCell ref="E150:F150"/>
    <mergeCell ref="E151:F151"/>
    <mergeCell ref="B173:B188"/>
    <mergeCell ref="C174:E174"/>
    <mergeCell ref="C175:E175"/>
    <mergeCell ref="F175:G175"/>
    <mergeCell ref="C176:L176"/>
    <mergeCell ref="E177:F177"/>
    <mergeCell ref="E178:F178"/>
    <mergeCell ref="E179:F179"/>
    <mergeCell ref="E162:F162"/>
    <mergeCell ref="D163:K164"/>
    <mergeCell ref="E166:F166"/>
    <mergeCell ref="E167:F167"/>
    <mergeCell ref="E168:F168"/>
    <mergeCell ref="E169:F169"/>
    <mergeCell ref="E188:F188"/>
    <mergeCell ref="D180:K181"/>
    <mergeCell ref="E183:F183"/>
    <mergeCell ref="E184:F184"/>
    <mergeCell ref="E185:F185"/>
    <mergeCell ref="E186:F186"/>
    <mergeCell ref="E187:F187"/>
    <mergeCell ref="E170:F170"/>
  </mergeCells>
  <phoneticPr fontId="0" type="noConversion"/>
  <dataValidations xWindow="574" yWindow="139" count="18">
    <dataValidation type="custom" errorStyle="warning" operator="equal" allowBlank="1" showInputMessage="1" showErrorMessage="1" errorTitle="Authorized Units Per Week" error="You have entered a number of units per week that is different than the authorized amount. Verify the number of units authorized and the scheduled hours per week. You cannot schedule more hours than authorized._x000a_" promptTitle="Hours per Week" prompt="Enter the number of hours the employee is scheduled to work each week." sqref="G25 G42 G59 G76 G93 G110 G127 G144 G161 G178">
      <formula1>IF(N25="True",G25,)</formula1>
    </dataValidation>
    <dataValidation allowBlank="1" showInputMessage="1" showErrorMessage="1" promptTitle="Employee Name" prompt="Enter the Employee's full name." sqref="C21:E21 C38:E38 C55:E55 C72:E72 C89:E89 C106:E106 C123:E123 C140:E140 C157:E157 C174:E174"/>
    <dataValidation allowBlank="1" showInputMessage="1" showErrorMessage="1" promptTitle="Begin Date" prompt="Enter the Employee's first date of employment. If this entry is due to a change in schedule, enter the begin date of the new schedule." sqref="F21 F38 F55 F72 F89 F106 F123 F140 F157 F174"/>
    <dataValidation allowBlank="1" showInputMessage="1" showErrorMessage="1" promptTitle="End Date" prompt="Enter the Employee's last date of employment. If this is a new Employee, enter the last day of the budget period. If this entry is due to a change in schedule, enter the end date of the current schedule." sqref="G21 G38 G55 G72 G89 G106 G123 G140 G157 G174"/>
    <dataValidation allowBlank="1" showInputMessage="1" showErrorMessage="1" promptTitle="S.U.T.A. Rate" prompt="Enter the S.U.T.A. rate assigned by the Texas Workforce Commission." sqref="I21 I38 I55 I72 I89 I106 I123 I140 I157 I174"/>
    <dataValidation allowBlank="1" showInputMessage="1" showErrorMessage="1" promptTitle="Bonus Pay" prompt="Enter the amount of any bonus paid to the Employee." sqref="G31 G48 G65 G82 G99 G116 G133 G150 G167 G184"/>
    <dataValidation allowBlank="1" showInputMessage="1" showErrorMessage="1" promptTitle="Number of Bonus Payments" prompt="Enter how many bonus payments the employee will receive during the budget period." sqref="H31 H48 H65 H82 H99 H116 H133 H150 H167 H184"/>
    <dataValidation allowBlank="1" showInputMessage="1" showErrorMessage="1" promptTitle="Paid Holidays" prompt="Enter the dollar amount per day of any paid holidays the Employee will receive." sqref="G32 G49 G66 G83 G100 G117 G134 G151 G168 G185"/>
    <dataValidation allowBlank="1" showInputMessage="1" showErrorMessage="1" promptTitle="Number of Paid Holidays" prompt="Enter the number of paid holidays the Employee will receive." sqref="H32 H49 H66 H83 H100 H117 H134 H151 H168 H185"/>
    <dataValidation allowBlank="1" showInputMessage="1" showErrorMessage="1" promptTitle="Paid Vacation Days" prompt="Enter the dollar amount per day of any vacation the Employee will receive." sqref="G33 G50 G67 G84 G101 G118 G135 G152 G169 G186"/>
    <dataValidation allowBlank="1" showInputMessage="1" showErrorMessage="1" promptTitle="Number of Vacation Days" prompt="Enter the number of paid vacation days the Employee will receive." sqref="H33 H50 H67 H84 H101 H118 H135 H152 H169 H186"/>
    <dataValidation allowBlank="1" showInputMessage="1" showErrorMessage="1" promptTitle="Paid Sick Leave" prompt="Enter the dollar amount per day of any sick leave the Employee will receive." sqref="G34 G51 G68 G85 G102 G119 G136 G153 G170 G187"/>
    <dataValidation allowBlank="1" showInputMessage="1" showErrorMessage="1" promptTitle="Other Compensation" prompt="If the Employee receives compenation other than those listed above, give a description of the type of compensation in this cell." sqref="E35:F36 E52:F53 E69:F70 E86:F87 E103:F104 E120:F121 E137:F138 E154:F155 E171:F172 E188:F188"/>
    <dataValidation allowBlank="1" showInputMessage="1" showErrorMessage="1" promptTitle="Other Compensation" prompt="Enter the amount of any other compensation paid to the Employee." sqref="G35:G36 G52:G53 G69:G70 G86:G87 G103:G104 G120:G121 G137:G138 G154:G155 G171:G172 G188"/>
    <dataValidation allowBlank="1" showInputMessage="1" showErrorMessage="1" promptTitle="Number of Other Payments" prompt="Enter the number of payments of other compensation the Employee will receive." sqref="H35:H36 H52:H53 H69:H70 H86:H87 H103:H104 H120:H121 H137:H138 H154:H155 H171:H172 H188"/>
    <dataValidation allowBlank="1" showErrorMessage="1" promptTitle="Information Only Page" prompt="This page is for Information only.  It is not a part of the Client's budget." sqref="B1:L1"/>
    <dataValidation type="list" showInputMessage="1" showErrorMessage="1" errorTitle="Family Member" error="Make a selection from the list concerning the employee's familial relationship with the employer." promptTitle="Family Exemption" prompt="Make a selection from the list concerning the employee's tax status based on familial relationship with the employer." sqref="F22:G22 F39:G39 F56:G56 F73:G73 F90:G90 F107:G107 F124:G124 F141:G141 F158:G158 F175:G175">
      <formula1>$P$2:$P$4</formula1>
    </dataValidation>
    <dataValidation type="custom" allowBlank="1" showInputMessage="1" showErrorMessage="1" errorTitle="Minimum Attendant Wage" error="The minimum allowed attendant wage is $8.00." promptTitle="Attendant Pay Rate" prompt="Enter the hourly pay rate." sqref="H25 H42 H59 H76 H93 H110 H127 H144 H161 H178">
      <formula1>IF(H25&gt;=8,H25,)</formula1>
    </dataValidation>
  </dataValidations>
  <printOptions horizontalCentered="1"/>
  <pageMargins left="0.2" right="0.2" top="0.56999999999999995" bottom="0.42" header="0" footer="0.17"/>
  <pageSetup scale="82" fitToHeight="0" orientation="portrait" r:id="rId3"/>
  <headerFooter alignWithMargins="0">
    <oddHeader>&amp;L&amp;8Texas Department of 
Aging and Disability Services&amp;R&amp;8CMPAS CDS Budget
September 2009</oddHeader>
    <oddFooter>&amp;R&amp;8Date and Time Created
&amp;D &amp;T</oddFooter>
  </headerFooter>
  <ignoredErrors>
    <ignoredError sqref="L1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75" zoomScaleNormal="75" workbookViewId="0">
      <selection activeCell="B3" sqref="B3:G3"/>
    </sheetView>
  </sheetViews>
  <sheetFormatPr defaultRowHeight="12.75" x14ac:dyDescent="0.2"/>
  <cols>
    <col min="1" max="1" width="4.42578125" style="1" customWidth="1"/>
    <col min="2" max="2" width="4.140625" style="1" customWidth="1"/>
    <col min="3" max="3" width="46.5703125" style="1" customWidth="1"/>
    <col min="4" max="4" width="16.42578125" style="1" customWidth="1"/>
    <col min="5" max="5" width="4.28515625" style="1" customWidth="1"/>
    <col min="6" max="6" width="16.28515625" style="1" customWidth="1"/>
    <col min="7" max="7" width="4.140625" style="1" customWidth="1"/>
    <col min="8" max="8" width="4.42578125" style="1" customWidth="1"/>
    <col min="9" max="9" width="9.140625" style="1"/>
    <col min="10" max="10" width="9.140625" style="1" hidden="1" customWidth="1"/>
    <col min="11" max="16384" width="9.140625" style="1"/>
  </cols>
  <sheetData>
    <row r="1" spans="1:10" x14ac:dyDescent="0.2">
      <c r="B1" s="18"/>
    </row>
    <row r="2" spans="1:10" ht="38.25" customHeight="1" x14ac:dyDescent="0.3">
      <c r="B2" s="251" t="s">
        <v>152</v>
      </c>
      <c r="C2" s="251"/>
      <c r="D2" s="251"/>
      <c r="E2" s="251"/>
      <c r="F2" s="251"/>
      <c r="G2" s="251"/>
      <c r="H2" s="2"/>
    </row>
    <row r="3" spans="1:10" ht="15" x14ac:dyDescent="0.25">
      <c r="B3" s="446" t="s">
        <v>66</v>
      </c>
      <c r="C3" s="446"/>
      <c r="D3" s="446"/>
      <c r="E3" s="446"/>
      <c r="F3" s="446"/>
      <c r="G3" s="446"/>
      <c r="H3" s="12"/>
    </row>
    <row r="4" spans="1:10" ht="15" x14ac:dyDescent="0.25">
      <c r="B4" s="18"/>
      <c r="C4" s="12"/>
      <c r="D4" s="12"/>
      <c r="E4" s="12"/>
      <c r="F4" s="12"/>
      <c r="G4" s="12"/>
      <c r="H4" s="12"/>
    </row>
    <row r="5" spans="1:10" ht="15.75" thickBot="1" x14ac:dyDescent="0.3">
      <c r="B5" s="18"/>
      <c r="C5" s="13">
        <f>Consumer_Name</f>
        <v>0</v>
      </c>
      <c r="D5" s="19"/>
      <c r="E5" s="19"/>
      <c r="F5" s="13">
        <f>Medicaid_Number</f>
        <v>0</v>
      </c>
      <c r="G5" s="19"/>
      <c r="H5" s="19"/>
    </row>
    <row r="6" spans="1:10" ht="14.25" x14ac:dyDescent="0.2">
      <c r="B6" s="18"/>
      <c r="C6" s="14" t="s">
        <v>36</v>
      </c>
      <c r="D6" s="14"/>
      <c r="E6" s="14"/>
      <c r="F6" s="20" t="s">
        <v>37</v>
      </c>
      <c r="G6" s="21"/>
      <c r="H6" s="21"/>
      <c r="J6" s="1">
        <v>1</v>
      </c>
    </row>
    <row r="7" spans="1:10" ht="15" thickBot="1" x14ac:dyDescent="0.25">
      <c r="B7" s="18"/>
      <c r="C7" s="14"/>
      <c r="D7" s="14"/>
      <c r="E7" s="14"/>
      <c r="F7" s="21"/>
      <c r="G7" s="21"/>
      <c r="H7" s="21"/>
      <c r="J7" s="1">
        <v>2</v>
      </c>
    </row>
    <row r="8" spans="1:10" ht="15.75" thickBot="1" x14ac:dyDescent="0.3">
      <c r="B8" s="18"/>
      <c r="C8" s="15" t="s">
        <v>67</v>
      </c>
      <c r="D8" s="96"/>
      <c r="E8" s="14" t="s">
        <v>6</v>
      </c>
      <c r="F8" s="96"/>
      <c r="G8" s="16"/>
      <c r="H8" s="21"/>
      <c r="J8" s="1">
        <v>3</v>
      </c>
    </row>
    <row r="9" spans="1:10" ht="16.5" thickBot="1" x14ac:dyDescent="0.3">
      <c r="A9" s="9"/>
      <c r="B9" s="9"/>
      <c r="C9" s="15" t="s">
        <v>68</v>
      </c>
      <c r="D9" s="27"/>
      <c r="E9" s="60"/>
      <c r="F9" s="9"/>
      <c r="J9" s="1">
        <v>4</v>
      </c>
    </row>
    <row r="10" spans="1:10" ht="15.75" x14ac:dyDescent="0.25">
      <c r="A10" s="9"/>
      <c r="B10" s="9"/>
      <c r="C10" s="15"/>
      <c r="D10" s="100"/>
      <c r="E10" s="60"/>
      <c r="F10" s="9"/>
    </row>
    <row r="11" spans="1:10" ht="15.75" x14ac:dyDescent="0.25">
      <c r="A11" s="9"/>
      <c r="B11" s="9"/>
      <c r="C11" s="73"/>
      <c r="D11" s="50"/>
      <c r="E11" s="60"/>
      <c r="F11" s="9"/>
    </row>
    <row r="12" spans="1:10" ht="15.75" customHeight="1" thickBot="1" x14ac:dyDescent="0.3">
      <c r="A12" s="9"/>
      <c r="B12" s="294" t="s">
        <v>79</v>
      </c>
      <c r="C12" s="294"/>
      <c r="D12" s="294"/>
      <c r="E12" s="294"/>
      <c r="F12" s="294"/>
      <c r="G12" s="294"/>
    </row>
    <row r="13" spans="1:10" ht="15.75" customHeight="1" thickBot="1" x14ac:dyDescent="0.3">
      <c r="A13" s="9"/>
      <c r="B13" s="224"/>
      <c r="C13" s="225"/>
      <c r="D13" s="225"/>
      <c r="E13" s="225"/>
      <c r="F13" s="225"/>
      <c r="G13" s="226"/>
    </row>
    <row r="14" spans="1:10" ht="15.75" customHeight="1" thickBot="1" x14ac:dyDescent="0.3">
      <c r="A14" s="9"/>
      <c r="B14" s="227"/>
      <c r="C14" s="452" t="s">
        <v>198</v>
      </c>
      <c r="D14" s="453"/>
      <c r="E14" s="453"/>
      <c r="F14" s="454"/>
      <c r="G14" s="228"/>
    </row>
    <row r="15" spans="1:10" ht="15.75" customHeight="1" thickBot="1" x14ac:dyDescent="0.3">
      <c r="A15" s="9"/>
      <c r="B15" s="227"/>
      <c r="C15" s="74"/>
      <c r="D15" s="447" t="s">
        <v>69</v>
      </c>
      <c r="E15" s="447"/>
      <c r="F15" s="82" t="s">
        <v>70</v>
      </c>
      <c r="G15" s="228"/>
    </row>
    <row r="16" spans="1:10" ht="15.75" customHeight="1" thickBot="1" x14ac:dyDescent="0.3">
      <c r="A16" s="9"/>
      <c r="B16" s="227"/>
      <c r="C16" s="83" t="s">
        <v>71</v>
      </c>
      <c r="D16" s="432">
        <f>ESS_Purchases/4</f>
        <v>0</v>
      </c>
      <c r="E16" s="433"/>
      <c r="F16" s="97"/>
      <c r="G16" s="228"/>
    </row>
    <row r="17" spans="1:10" ht="15.75" customHeight="1" thickBot="1" x14ac:dyDescent="0.3">
      <c r="A17" s="9"/>
      <c r="B17" s="227"/>
      <c r="C17" s="83" t="s">
        <v>72</v>
      </c>
      <c r="D17" s="432">
        <f>ESS_Purchases/4</f>
        <v>0</v>
      </c>
      <c r="E17" s="433"/>
      <c r="F17" s="97"/>
      <c r="G17" s="228"/>
    </row>
    <row r="18" spans="1:10" ht="15.75" customHeight="1" thickBot="1" x14ac:dyDescent="0.3">
      <c r="A18" s="9"/>
      <c r="B18" s="227"/>
      <c r="C18" s="83" t="s">
        <v>73</v>
      </c>
      <c r="D18" s="432">
        <f>ESS_Purchases/4</f>
        <v>0</v>
      </c>
      <c r="E18" s="433"/>
      <c r="F18" s="97"/>
      <c r="G18" s="228"/>
    </row>
    <row r="19" spans="1:10" ht="15.75" customHeight="1" thickBot="1" x14ac:dyDescent="0.3">
      <c r="A19" s="9"/>
      <c r="B19" s="227"/>
      <c r="C19" s="83" t="s">
        <v>74</v>
      </c>
      <c r="D19" s="432">
        <f>ESS_Purchases/4</f>
        <v>0</v>
      </c>
      <c r="E19" s="433"/>
      <c r="F19" s="97"/>
      <c r="G19" s="228"/>
    </row>
    <row r="20" spans="1:10" ht="15.75" customHeight="1" thickBot="1" x14ac:dyDescent="0.3">
      <c r="A20" s="9"/>
      <c r="B20" s="227"/>
      <c r="C20" s="84" t="s">
        <v>127</v>
      </c>
      <c r="D20" s="440">
        <f>SUM(D16:E19)</f>
        <v>0</v>
      </c>
      <c r="E20" s="440"/>
      <c r="F20" s="85">
        <f>SUM(F16:F19)</f>
        <v>0</v>
      </c>
      <c r="G20" s="228"/>
    </row>
    <row r="21" spans="1:10" ht="15.75" customHeight="1" thickBot="1" x14ac:dyDescent="0.3">
      <c r="A21" s="9"/>
      <c r="B21" s="229"/>
      <c r="C21" s="230"/>
      <c r="D21" s="230"/>
      <c r="E21" s="230"/>
      <c r="F21" s="230"/>
      <c r="G21" s="231"/>
    </row>
    <row r="22" spans="1:10" ht="13.5" thickBot="1" x14ac:dyDescent="0.25">
      <c r="A22" s="9"/>
      <c r="B22" s="9"/>
      <c r="C22" s="9"/>
      <c r="D22" s="9"/>
      <c r="E22" s="9"/>
      <c r="F22" s="9"/>
      <c r="J22" s="64">
        <f>F20+F34</f>
        <v>0</v>
      </c>
    </row>
    <row r="23" spans="1:10" ht="19.5" thickBot="1" x14ac:dyDescent="0.35">
      <c r="A23" s="9"/>
      <c r="B23" s="341" t="s">
        <v>124</v>
      </c>
      <c r="C23" s="342"/>
      <c r="D23" s="342"/>
      <c r="E23" s="342"/>
      <c r="F23" s="342"/>
      <c r="G23" s="386"/>
    </row>
    <row r="24" spans="1:10" ht="6" customHeight="1" thickBot="1" x14ac:dyDescent="0.35">
      <c r="A24" s="9"/>
      <c r="B24" s="68"/>
      <c r="C24" s="69"/>
      <c r="D24" s="69"/>
      <c r="E24" s="69"/>
      <c r="F24" s="69"/>
      <c r="G24" s="70"/>
    </row>
    <row r="25" spans="1:10" ht="17.25" customHeight="1" x14ac:dyDescent="0.2">
      <c r="A25" s="9"/>
      <c r="B25" s="17"/>
      <c r="C25" s="448" t="s">
        <v>125</v>
      </c>
      <c r="D25" s="449"/>
      <c r="E25" s="38"/>
      <c r="F25" s="75">
        <f>Taxable</f>
        <v>0</v>
      </c>
      <c r="G25" s="76"/>
    </row>
    <row r="26" spans="1:10" ht="17.25" customHeight="1" thickBot="1" x14ac:dyDescent="0.25">
      <c r="A26" s="9"/>
      <c r="B26" s="17"/>
      <c r="C26" s="450" t="s">
        <v>126</v>
      </c>
      <c r="D26" s="451"/>
      <c r="E26" s="8"/>
      <c r="F26" s="77">
        <f>'Taxable Wage &amp; Compensation'!L10</f>
        <v>0</v>
      </c>
      <c r="G26" s="76"/>
    </row>
    <row r="27" spans="1:10" ht="15" customHeight="1" thickBot="1" x14ac:dyDescent="0.25">
      <c r="A27" s="9"/>
      <c r="B27" s="17"/>
      <c r="C27" s="78"/>
      <c r="D27" s="78"/>
      <c r="E27" s="79"/>
      <c r="F27" s="79"/>
      <c r="G27" s="76"/>
    </row>
    <row r="28" spans="1:10" ht="16.5" thickBot="1" x14ac:dyDescent="0.25">
      <c r="A28" s="9"/>
      <c r="B28" s="80"/>
      <c r="C28" s="452" t="s">
        <v>81</v>
      </c>
      <c r="D28" s="453"/>
      <c r="E28" s="453"/>
      <c r="F28" s="454"/>
      <c r="G28" s="81"/>
    </row>
    <row r="29" spans="1:10" ht="15" thickBot="1" x14ac:dyDescent="0.25">
      <c r="A29" s="9"/>
      <c r="B29" s="80"/>
      <c r="C29" s="74"/>
      <c r="D29" s="447" t="s">
        <v>69</v>
      </c>
      <c r="E29" s="447"/>
      <c r="F29" s="82" t="s">
        <v>70</v>
      </c>
      <c r="G29" s="81"/>
    </row>
    <row r="30" spans="1:10" ht="15" thickBot="1" x14ac:dyDescent="0.25">
      <c r="B30" s="80"/>
      <c r="C30" s="83" t="s">
        <v>71</v>
      </c>
      <c r="D30" s="432">
        <f>F25/4</f>
        <v>0</v>
      </c>
      <c r="E30" s="433"/>
      <c r="F30" s="97"/>
      <c r="G30" s="81"/>
    </row>
    <row r="31" spans="1:10" ht="15" thickBot="1" x14ac:dyDescent="0.25">
      <c r="B31" s="80"/>
      <c r="C31" s="83" t="s">
        <v>72</v>
      </c>
      <c r="D31" s="432">
        <f>F25/4</f>
        <v>0</v>
      </c>
      <c r="E31" s="433"/>
      <c r="F31" s="97"/>
      <c r="G31" s="81"/>
    </row>
    <row r="32" spans="1:10" ht="15" thickBot="1" x14ac:dyDescent="0.25">
      <c r="B32" s="80"/>
      <c r="C32" s="83" t="s">
        <v>73</v>
      </c>
      <c r="D32" s="432">
        <f>F25/4</f>
        <v>0</v>
      </c>
      <c r="E32" s="433"/>
      <c r="F32" s="97"/>
      <c r="G32" s="81"/>
    </row>
    <row r="33" spans="2:11" ht="15" thickBot="1" x14ac:dyDescent="0.25">
      <c r="B33" s="80"/>
      <c r="C33" s="83" t="s">
        <v>74</v>
      </c>
      <c r="D33" s="432">
        <f>F25/4</f>
        <v>0</v>
      </c>
      <c r="E33" s="433"/>
      <c r="F33" s="97"/>
      <c r="G33" s="81"/>
    </row>
    <row r="34" spans="2:11" ht="15.75" thickBot="1" x14ac:dyDescent="0.3">
      <c r="B34" s="80"/>
      <c r="C34" s="84" t="s">
        <v>127</v>
      </c>
      <c r="D34" s="440">
        <f>SUM(D30:E33)</f>
        <v>0</v>
      </c>
      <c r="E34" s="440"/>
      <c r="F34" s="85">
        <f>SUM(F30:F33)</f>
        <v>0</v>
      </c>
      <c r="G34" s="81"/>
    </row>
    <row r="35" spans="2:11" ht="15" customHeight="1" thickBot="1" x14ac:dyDescent="0.3">
      <c r="B35" s="80"/>
      <c r="C35" s="86"/>
      <c r="D35" s="87"/>
      <c r="E35" s="88"/>
      <c r="F35" s="88"/>
      <c r="G35" s="81"/>
    </row>
    <row r="36" spans="2:11" ht="15" customHeight="1" thickBot="1" x14ac:dyDescent="0.3">
      <c r="B36" s="80"/>
      <c r="C36" s="264" t="str">
        <f>Service_Type</f>
        <v>Non-Priority</v>
      </c>
      <c r="D36" s="431"/>
      <c r="E36" s="431"/>
      <c r="F36" s="265"/>
      <c r="G36" s="81"/>
    </row>
    <row r="37" spans="2:11" ht="15" customHeight="1" thickBot="1" x14ac:dyDescent="0.25">
      <c r="B37" s="80"/>
      <c r="C37" s="89"/>
      <c r="D37" s="441" t="s">
        <v>80</v>
      </c>
      <c r="E37" s="441"/>
      <c r="F37" s="90" t="s">
        <v>70</v>
      </c>
      <c r="G37" s="81"/>
    </row>
    <row r="38" spans="2:11" ht="15" customHeight="1" thickBot="1" x14ac:dyDescent="0.25">
      <c r="B38" s="80"/>
      <c r="C38" s="91" t="s">
        <v>75</v>
      </c>
      <c r="D38" s="438">
        <f>Annual_Auth_Hours/4</f>
        <v>0</v>
      </c>
      <c r="E38" s="439"/>
      <c r="F38" s="98"/>
      <c r="G38" s="81"/>
    </row>
    <row r="39" spans="2:11" ht="15" customHeight="1" thickBot="1" x14ac:dyDescent="0.25">
      <c r="B39" s="80"/>
      <c r="C39" s="91" t="s">
        <v>76</v>
      </c>
      <c r="D39" s="438">
        <f>Annual_Auth_Hours/4</f>
        <v>0</v>
      </c>
      <c r="E39" s="439"/>
      <c r="F39" s="98"/>
      <c r="G39" s="81"/>
    </row>
    <row r="40" spans="2:11" ht="15" customHeight="1" thickBot="1" x14ac:dyDescent="0.25">
      <c r="B40" s="80"/>
      <c r="C40" s="91" t="s">
        <v>77</v>
      </c>
      <c r="D40" s="438">
        <f>Annual_Auth_Hours/4</f>
        <v>0</v>
      </c>
      <c r="E40" s="439"/>
      <c r="F40" s="98"/>
      <c r="G40" s="81"/>
    </row>
    <row r="41" spans="2:11" ht="15" customHeight="1" thickBot="1" x14ac:dyDescent="0.25">
      <c r="B41" s="80"/>
      <c r="C41" s="91" t="s">
        <v>78</v>
      </c>
      <c r="D41" s="438">
        <f>Annual_Auth_Hours/4</f>
        <v>0</v>
      </c>
      <c r="E41" s="439"/>
      <c r="F41" s="98"/>
      <c r="G41" s="81"/>
    </row>
    <row r="42" spans="2:11" ht="15.75" thickBot="1" x14ac:dyDescent="0.3">
      <c r="B42" s="80"/>
      <c r="C42" s="84" t="s">
        <v>128</v>
      </c>
      <c r="D42" s="445">
        <f>SUM(D38:D41)</f>
        <v>0</v>
      </c>
      <c r="E42" s="445"/>
      <c r="F42" s="92">
        <f>SUM(F38:F41)</f>
        <v>0</v>
      </c>
      <c r="G42" s="81"/>
    </row>
    <row r="43" spans="2:11" ht="15" customHeight="1" thickBot="1" x14ac:dyDescent="0.3">
      <c r="B43" s="80"/>
      <c r="C43" s="442" t="s">
        <v>129</v>
      </c>
      <c r="D43" s="443"/>
      <c r="E43" s="444"/>
      <c r="F43" s="191">
        <f>D42-F42</f>
        <v>0</v>
      </c>
      <c r="G43" s="81"/>
    </row>
    <row r="44" spans="2:11" ht="15" customHeight="1" x14ac:dyDescent="0.25">
      <c r="B44" s="80"/>
      <c r="C44" s="86"/>
      <c r="D44" s="134"/>
      <c r="E44" s="134"/>
      <c r="F44" s="135"/>
      <c r="G44" s="81"/>
    </row>
    <row r="45" spans="2:11" ht="5.25" customHeight="1" thickBot="1" x14ac:dyDescent="0.25">
      <c r="B45" s="17"/>
      <c r="C45" s="3"/>
      <c r="D45" s="3"/>
      <c r="E45" s="3"/>
      <c r="F45" s="3"/>
      <c r="G45" s="81"/>
      <c r="K45" s="54"/>
    </row>
    <row r="46" spans="2:11" ht="30.75" customHeight="1" x14ac:dyDescent="0.25">
      <c r="B46" s="17"/>
      <c r="C46" s="434" t="s">
        <v>83</v>
      </c>
      <c r="D46" s="435"/>
      <c r="E46" s="192"/>
      <c r="F46" s="193">
        <f>Total_Budget-J22</f>
        <v>0</v>
      </c>
      <c r="G46" s="93"/>
      <c r="K46" s="54"/>
    </row>
    <row r="47" spans="2:11" ht="30.75" customHeight="1" thickBot="1" x14ac:dyDescent="0.3">
      <c r="B47" s="17"/>
      <c r="C47" s="436" t="s">
        <v>82</v>
      </c>
      <c r="D47" s="437"/>
      <c r="E47" s="194"/>
      <c r="F47" s="232" t="e">
        <f>J22/Total_Budget</f>
        <v>#DIV/0!</v>
      </c>
      <c r="G47" s="94"/>
      <c r="K47" s="54"/>
    </row>
    <row r="48" spans="2:11" ht="27" customHeight="1" thickBot="1" x14ac:dyDescent="0.25">
      <c r="B48" s="95"/>
      <c r="C48" s="430" t="s">
        <v>123</v>
      </c>
      <c r="D48" s="430"/>
      <c r="E48" s="430"/>
      <c r="F48" s="430"/>
      <c r="G48" s="71"/>
      <c r="K48" s="54"/>
    </row>
    <row r="49" spans="1:11" ht="13.5" customHeight="1" x14ac:dyDescent="0.2">
      <c r="A49" s="14"/>
      <c r="B49" s="14"/>
      <c r="C49" s="14"/>
      <c r="D49" s="14"/>
      <c r="E49" s="14"/>
      <c r="F49" s="14"/>
      <c r="G49" s="21"/>
      <c r="H49" s="21"/>
      <c r="K49" s="54"/>
    </row>
    <row r="50" spans="1:11" ht="13.5" customHeight="1" x14ac:dyDescent="0.2">
      <c r="A50" s="14"/>
      <c r="B50" s="14"/>
      <c r="C50" s="14"/>
      <c r="D50" s="14"/>
      <c r="E50" s="14"/>
      <c r="F50" s="14"/>
      <c r="G50" s="21"/>
      <c r="H50" s="21"/>
      <c r="K50" s="54"/>
    </row>
    <row r="51" spans="1:11" ht="13.5" thickBot="1" x14ac:dyDescent="0.25"/>
    <row r="52" spans="1:11" x14ac:dyDescent="0.2">
      <c r="C52" s="416" t="s">
        <v>86</v>
      </c>
      <c r="D52" s="417"/>
      <c r="E52" s="417"/>
      <c r="F52" s="418"/>
    </row>
    <row r="53" spans="1:11" ht="13.5" thickBot="1" x14ac:dyDescent="0.25">
      <c r="C53" s="419"/>
      <c r="D53" s="420"/>
      <c r="E53" s="420"/>
      <c r="F53" s="421"/>
    </row>
    <row r="55" spans="1:11" ht="13.5" thickBot="1" x14ac:dyDescent="0.25"/>
    <row r="56" spans="1:11" x14ac:dyDescent="0.2">
      <c r="C56" s="422"/>
      <c r="D56" s="423"/>
      <c r="F56" s="426"/>
    </row>
    <row r="57" spans="1:11" ht="13.5" thickBot="1" x14ac:dyDescent="0.25">
      <c r="C57" s="424"/>
      <c r="D57" s="425"/>
      <c r="F57" s="427"/>
    </row>
    <row r="58" spans="1:11" x14ac:dyDescent="0.2">
      <c r="C58" s="415" t="s">
        <v>87</v>
      </c>
      <c r="D58" s="415"/>
      <c r="F58" s="428" t="s">
        <v>85</v>
      </c>
    </row>
    <row r="59" spans="1:11" x14ac:dyDescent="0.2">
      <c r="F59" s="429"/>
    </row>
    <row r="61" spans="1:11" ht="12.75" customHeight="1" x14ac:dyDescent="0.2"/>
    <row r="62" spans="1:11" ht="13.5" thickBot="1" x14ac:dyDescent="0.25">
      <c r="F62" s="8"/>
    </row>
    <row r="63" spans="1:11" x14ac:dyDescent="0.2">
      <c r="C63" s="415" t="s">
        <v>84</v>
      </c>
      <c r="D63" s="415"/>
      <c r="F63" s="1" t="s">
        <v>0</v>
      </c>
    </row>
  </sheetData>
  <sheetProtection password="E7F0" sheet="1" objects="1" scenarios="1"/>
  <mergeCells count="37">
    <mergeCell ref="B2:G2"/>
    <mergeCell ref="B3:G3"/>
    <mergeCell ref="B12:G12"/>
    <mergeCell ref="D29:E29"/>
    <mergeCell ref="B23:G23"/>
    <mergeCell ref="C25:D25"/>
    <mergeCell ref="C26:D26"/>
    <mergeCell ref="C28:F28"/>
    <mergeCell ref="D18:E18"/>
    <mergeCell ref="D19:E19"/>
    <mergeCell ref="D20:E20"/>
    <mergeCell ref="C14:F14"/>
    <mergeCell ref="D15:E15"/>
    <mergeCell ref="D16:E16"/>
    <mergeCell ref="D17:E17"/>
    <mergeCell ref="C48:F48"/>
    <mergeCell ref="C36:F36"/>
    <mergeCell ref="D30:E30"/>
    <mergeCell ref="C46:D46"/>
    <mergeCell ref="C47:D47"/>
    <mergeCell ref="D39:E39"/>
    <mergeCell ref="D34:E34"/>
    <mergeCell ref="D31:E31"/>
    <mergeCell ref="D32:E32"/>
    <mergeCell ref="D33:E33"/>
    <mergeCell ref="D37:E37"/>
    <mergeCell ref="D38:E38"/>
    <mergeCell ref="D40:E40"/>
    <mergeCell ref="D41:E41"/>
    <mergeCell ref="C43:E43"/>
    <mergeCell ref="D42:E42"/>
    <mergeCell ref="C63:D63"/>
    <mergeCell ref="C58:D58"/>
    <mergeCell ref="C52:F53"/>
    <mergeCell ref="C56:D57"/>
    <mergeCell ref="F56:F57"/>
    <mergeCell ref="F58:F59"/>
  </mergeCells>
  <phoneticPr fontId="0" type="noConversion"/>
  <dataValidations count="3">
    <dataValidation allowBlank="1" showInputMessage="1" showErrorMessage="1" promptTitle="Quarterly Report - From Date" prompt="Enter the begin date for the period of this quarterly report.  Be sure to change the date for each quarterly report." sqref="D8"/>
    <dataValidation allowBlank="1" showInputMessage="1" showErrorMessage="1" promptTitle="Quarterly Report- To Date" prompt="Enter the end date for the period of this quarterly report.  Be sure to change the date for each quarterly report." sqref="F8"/>
    <dataValidation type="list" allowBlank="1" showInputMessage="1" showErrorMessage="1" promptTitle="Quarter Number" prompt="Select the appropriate Quarter Number from the drop-down list.  Be sure to change the number for each quarterly report." sqref="D9">
      <formula1>$J$6:$J$9</formula1>
    </dataValidation>
  </dataValidations>
  <printOptions horizontalCentered="1"/>
  <pageMargins left="0.75" right="0.75" top="0.65" bottom="0.52" header="0.17" footer="0.17"/>
  <pageSetup scale="74" orientation="portrait" r:id="rId1"/>
  <headerFooter alignWithMargins="0">
    <oddHeader>&amp;L&amp;8Texas Department of 
Aging and Disability Services&amp;R&amp;8CMPAS CDS Budget
Quarterly Report
September 2009</oddHeader>
    <oddFooter>&amp;R&amp;8Date and Time Created
&amp;D &amp;T</oddFooter>
  </headerFooter>
  <rowBreaks count="1" manualBreakCount="1">
    <brk id="6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zoomScale="75" workbookViewId="0">
      <selection activeCell="Q50" sqref="Q50"/>
    </sheetView>
  </sheetViews>
  <sheetFormatPr defaultRowHeight="12.75" x14ac:dyDescent="0.2"/>
  <cols>
    <col min="1" max="1" width="4.140625" style="145" customWidth="1"/>
    <col min="2" max="2" width="3" style="145" customWidth="1"/>
    <col min="3" max="3" width="39.85546875" style="145" customWidth="1"/>
    <col min="4" max="4" width="5.7109375" style="145" customWidth="1"/>
    <col min="5" max="5" width="3" style="145" customWidth="1"/>
    <col min="6" max="6" width="39.7109375" style="145" customWidth="1"/>
    <col min="7" max="7" width="4.140625" style="145" customWidth="1"/>
    <col min="8" max="8" width="14" style="145" customWidth="1"/>
    <col min="9" max="9" width="4" style="145" customWidth="1"/>
    <col min="10" max="16384" width="9.140625" style="145"/>
  </cols>
  <sheetData>
    <row r="1" spans="1:9" x14ac:dyDescent="0.2">
      <c r="A1" s="52"/>
      <c r="B1" s="140"/>
      <c r="C1" s="140"/>
      <c r="D1" s="140"/>
      <c r="E1" s="52"/>
      <c r="F1" s="52"/>
      <c r="G1" s="52"/>
      <c r="H1" s="52"/>
      <c r="I1" s="52"/>
    </row>
    <row r="2" spans="1:9" ht="60" customHeight="1" x14ac:dyDescent="0.2">
      <c r="B2" s="275" t="s">
        <v>152</v>
      </c>
      <c r="C2" s="275"/>
      <c r="D2" s="275"/>
      <c r="E2" s="275"/>
      <c r="F2" s="275"/>
    </row>
    <row r="3" spans="1:9" ht="15.75" x14ac:dyDescent="0.25">
      <c r="B3" s="455" t="s">
        <v>154</v>
      </c>
      <c r="C3" s="455"/>
      <c r="D3" s="455"/>
      <c r="E3" s="455"/>
      <c r="F3" s="455"/>
    </row>
    <row r="4" spans="1:9" ht="15.75" x14ac:dyDescent="0.25">
      <c r="B4" s="140"/>
      <c r="C4" s="214"/>
      <c r="D4" s="214"/>
    </row>
    <row r="5" spans="1:9" ht="15.75" x14ac:dyDescent="0.25">
      <c r="B5" s="456" t="s">
        <v>155</v>
      </c>
      <c r="C5" s="456"/>
      <c r="D5" s="456"/>
      <c r="E5" s="456"/>
      <c r="F5" s="456"/>
    </row>
    <row r="6" spans="1:9" ht="15.75" x14ac:dyDescent="0.25">
      <c r="B6" s="215"/>
      <c r="C6" s="215"/>
      <c r="D6" s="215"/>
      <c r="E6" s="215"/>
      <c r="F6" s="215"/>
    </row>
    <row r="7" spans="1:9" ht="15.75" x14ac:dyDescent="0.25">
      <c r="B7" s="215"/>
      <c r="C7" s="215"/>
      <c r="D7" s="215"/>
      <c r="E7" s="215"/>
      <c r="F7" s="215"/>
    </row>
    <row r="8" spans="1:9" ht="12.75" customHeight="1" x14ac:dyDescent="0.25">
      <c r="B8" s="215"/>
      <c r="C8" s="215"/>
      <c r="D8" s="215"/>
      <c r="E8" s="215"/>
      <c r="F8" s="215"/>
    </row>
    <row r="9" spans="1:9" ht="15.75" x14ac:dyDescent="0.25">
      <c r="B9" s="455" t="s">
        <v>156</v>
      </c>
      <c r="C9" s="455"/>
      <c r="D9" s="455"/>
      <c r="E9" s="455"/>
      <c r="F9" s="455"/>
    </row>
    <row r="10" spans="1:9" ht="9" customHeight="1" x14ac:dyDescent="0.2">
      <c r="B10" s="140"/>
      <c r="C10" s="140"/>
      <c r="D10" s="140"/>
      <c r="E10" s="216"/>
    </row>
    <row r="11" spans="1:9" x14ac:dyDescent="0.2">
      <c r="A11" s="217"/>
      <c r="B11" s="457" t="s">
        <v>157</v>
      </c>
      <c r="C11" s="457"/>
      <c r="D11" s="217"/>
      <c r="E11" s="457" t="s">
        <v>158</v>
      </c>
      <c r="F11" s="457"/>
      <c r="G11" s="217"/>
    </row>
    <row r="12" spans="1:9" x14ac:dyDescent="0.2">
      <c r="A12" s="217"/>
      <c r="B12" s="462" t="s">
        <v>159</v>
      </c>
      <c r="C12" s="462"/>
      <c r="D12" s="142"/>
      <c r="E12" s="458" t="s">
        <v>160</v>
      </c>
      <c r="F12" s="458"/>
      <c r="G12" s="217"/>
    </row>
    <row r="13" spans="1:9" x14ac:dyDescent="0.2">
      <c r="A13" s="217"/>
      <c r="B13" s="217"/>
      <c r="C13" s="217" t="s">
        <v>161</v>
      </c>
      <c r="D13" s="217"/>
      <c r="E13" s="217"/>
      <c r="F13" s="217" t="s">
        <v>162</v>
      </c>
      <c r="G13" s="217"/>
    </row>
    <row r="14" spans="1:9" x14ac:dyDescent="0.2">
      <c r="A14" s="217"/>
      <c r="B14" s="217"/>
      <c r="C14" s="217" t="s">
        <v>23</v>
      </c>
      <c r="D14" s="217"/>
      <c r="G14" s="217"/>
    </row>
    <row r="15" spans="1:9" x14ac:dyDescent="0.2">
      <c r="A15" s="217"/>
      <c r="B15" s="217"/>
      <c r="C15" s="217" t="s">
        <v>163</v>
      </c>
      <c r="D15" s="217"/>
      <c r="G15" s="217"/>
    </row>
    <row r="16" spans="1:9" x14ac:dyDescent="0.2">
      <c r="A16" s="217"/>
      <c r="B16" s="217"/>
      <c r="C16" s="217" t="s">
        <v>164</v>
      </c>
      <c r="D16" s="217"/>
      <c r="G16" s="217"/>
    </row>
    <row r="17" spans="1:7" x14ac:dyDescent="0.2">
      <c r="A17" s="217"/>
      <c r="B17" s="217"/>
      <c r="C17" s="217" t="s">
        <v>165</v>
      </c>
      <c r="D17" s="217"/>
      <c r="G17" s="217"/>
    </row>
    <row r="18" spans="1:7" x14ac:dyDescent="0.2">
      <c r="A18" s="217"/>
      <c r="B18" s="217"/>
      <c r="C18" s="217" t="s">
        <v>166</v>
      </c>
      <c r="D18" s="217"/>
      <c r="G18" s="217"/>
    </row>
    <row r="19" spans="1:7" x14ac:dyDescent="0.2">
      <c r="A19" s="217"/>
      <c r="B19" s="217"/>
      <c r="C19" s="217"/>
      <c r="D19" s="217"/>
      <c r="G19" s="217"/>
    </row>
    <row r="20" spans="1:7" x14ac:dyDescent="0.2">
      <c r="A20" s="217"/>
      <c r="B20" s="217"/>
      <c r="C20" s="217"/>
      <c r="D20" s="142"/>
      <c r="G20" s="217"/>
    </row>
    <row r="21" spans="1:7" x14ac:dyDescent="0.2">
      <c r="A21" s="217"/>
      <c r="B21" s="217"/>
      <c r="C21" s="217"/>
      <c r="D21" s="142"/>
      <c r="G21" s="217"/>
    </row>
    <row r="22" spans="1:7" ht="15.75" x14ac:dyDescent="0.25">
      <c r="B22" s="455" t="s">
        <v>167</v>
      </c>
      <c r="C22" s="455"/>
      <c r="D22" s="455"/>
      <c r="E22" s="455"/>
      <c r="F22" s="455"/>
    </row>
    <row r="23" spans="1:7" ht="9" customHeight="1" x14ac:dyDescent="0.2">
      <c r="A23" s="217"/>
      <c r="B23" s="217"/>
      <c r="C23" s="217"/>
      <c r="D23" s="142"/>
      <c r="G23" s="217"/>
    </row>
    <row r="24" spans="1:7" x14ac:dyDescent="0.2">
      <c r="A24" s="217"/>
      <c r="B24" s="460" t="s">
        <v>168</v>
      </c>
      <c r="C24" s="460"/>
      <c r="D24" s="217"/>
      <c r="E24" s="457" t="s">
        <v>158</v>
      </c>
      <c r="F24" s="457"/>
      <c r="G24" s="217"/>
    </row>
    <row r="25" spans="1:7" x14ac:dyDescent="0.2">
      <c r="A25" s="217"/>
      <c r="B25" s="217"/>
      <c r="C25" s="217" t="s">
        <v>169</v>
      </c>
      <c r="D25" s="217"/>
      <c r="E25" s="461" t="s">
        <v>170</v>
      </c>
      <c r="F25" s="461"/>
      <c r="G25" s="217"/>
    </row>
    <row r="26" spans="1:7" x14ac:dyDescent="0.2">
      <c r="A26" s="217"/>
      <c r="B26" s="217"/>
      <c r="C26" s="217" t="s">
        <v>171</v>
      </c>
      <c r="D26" s="217"/>
      <c r="E26" s="461" t="s">
        <v>172</v>
      </c>
      <c r="F26" s="461"/>
      <c r="G26" s="217"/>
    </row>
    <row r="27" spans="1:7" x14ac:dyDescent="0.2">
      <c r="A27" s="217"/>
      <c r="B27" s="217"/>
      <c r="C27" s="217" t="s">
        <v>173</v>
      </c>
      <c r="D27" s="217"/>
      <c r="E27" s="219"/>
      <c r="F27" s="217" t="s">
        <v>174</v>
      </c>
      <c r="G27" s="217"/>
    </row>
    <row r="28" spans="1:7" x14ac:dyDescent="0.2">
      <c r="A28" s="217"/>
      <c r="B28" s="217"/>
      <c r="C28" s="217" t="s">
        <v>175</v>
      </c>
      <c r="D28" s="217"/>
      <c r="E28" s="219"/>
      <c r="F28" s="217" t="s">
        <v>176</v>
      </c>
      <c r="G28" s="217"/>
    </row>
    <row r="29" spans="1:7" x14ac:dyDescent="0.2">
      <c r="A29" s="217"/>
      <c r="B29" s="217"/>
      <c r="C29" s="217" t="s">
        <v>177</v>
      </c>
      <c r="D29" s="217"/>
      <c r="E29" s="219"/>
      <c r="F29" s="217" t="s">
        <v>178</v>
      </c>
      <c r="G29" s="217"/>
    </row>
    <row r="30" spans="1:7" x14ac:dyDescent="0.2">
      <c r="A30" s="217"/>
      <c r="B30" s="217"/>
      <c r="C30" s="217" t="s">
        <v>179</v>
      </c>
      <c r="D30" s="217"/>
      <c r="E30" s="217"/>
      <c r="F30" s="217"/>
      <c r="G30" s="217"/>
    </row>
    <row r="31" spans="1:7" x14ac:dyDescent="0.2">
      <c r="A31" s="217"/>
      <c r="B31" s="217"/>
      <c r="C31" s="217" t="s">
        <v>180</v>
      </c>
      <c r="D31" s="217"/>
      <c r="E31" s="457" t="s">
        <v>181</v>
      </c>
      <c r="F31" s="457"/>
      <c r="G31" s="217"/>
    </row>
    <row r="32" spans="1:7" x14ac:dyDescent="0.2">
      <c r="A32" s="217"/>
      <c r="B32" s="217"/>
      <c r="C32" s="217" t="s">
        <v>182</v>
      </c>
      <c r="D32" s="217"/>
      <c r="F32" s="217" t="s">
        <v>183</v>
      </c>
      <c r="G32" s="217"/>
    </row>
    <row r="33" spans="1:7" ht="12.75" customHeight="1" x14ac:dyDescent="0.2">
      <c r="A33" s="217"/>
      <c r="B33" s="217"/>
      <c r="C33" s="217"/>
      <c r="D33" s="217"/>
      <c r="F33" s="217" t="s">
        <v>184</v>
      </c>
      <c r="G33" s="217"/>
    </row>
    <row r="34" spans="1:7" ht="12.75" customHeight="1" x14ac:dyDescent="0.2">
      <c r="A34" s="217"/>
      <c r="B34" s="457" t="s">
        <v>185</v>
      </c>
      <c r="C34" s="457"/>
      <c r="D34" s="217"/>
      <c r="F34" s="217" t="s">
        <v>186</v>
      </c>
      <c r="G34" s="217"/>
    </row>
    <row r="35" spans="1:7" ht="12.75" customHeight="1" x14ac:dyDescent="0.2">
      <c r="A35" s="217"/>
      <c r="C35" s="217" t="s">
        <v>187</v>
      </c>
      <c r="D35" s="217"/>
      <c r="F35" s="217" t="s">
        <v>188</v>
      </c>
      <c r="G35" s="217"/>
    </row>
    <row r="36" spans="1:7" ht="12.75" customHeight="1" x14ac:dyDescent="0.2">
      <c r="A36" s="217"/>
      <c r="C36" s="217" t="s">
        <v>189</v>
      </c>
      <c r="D36" s="217"/>
      <c r="G36" s="217"/>
    </row>
    <row r="37" spans="1:7" x14ac:dyDescent="0.2">
      <c r="A37" s="217"/>
      <c r="C37" s="217" t="s">
        <v>190</v>
      </c>
      <c r="D37" s="217"/>
      <c r="E37" s="459" t="s">
        <v>191</v>
      </c>
      <c r="F37" s="459"/>
      <c r="G37" s="217"/>
    </row>
    <row r="38" spans="1:7" ht="12.75" customHeight="1" x14ac:dyDescent="0.2">
      <c r="C38" s="217" t="s">
        <v>192</v>
      </c>
      <c r="D38" s="217"/>
      <c r="E38" s="458" t="s">
        <v>193</v>
      </c>
      <c r="F38" s="458"/>
      <c r="G38" s="217"/>
    </row>
    <row r="39" spans="1:7" ht="12.75" customHeight="1" x14ac:dyDescent="0.2">
      <c r="A39" s="217"/>
      <c r="B39" s="217"/>
      <c r="C39" s="217" t="s">
        <v>194</v>
      </c>
      <c r="D39" s="217"/>
      <c r="F39" s="145" t="s">
        <v>195</v>
      </c>
      <c r="G39" s="217"/>
    </row>
    <row r="40" spans="1:7" ht="12.75" customHeight="1" x14ac:dyDescent="0.2">
      <c r="A40" s="217"/>
      <c r="B40" s="219"/>
      <c r="C40" s="217"/>
      <c r="D40" s="217"/>
      <c r="F40" s="145" t="s">
        <v>196</v>
      </c>
      <c r="G40" s="217"/>
    </row>
    <row r="41" spans="1:7" ht="12.75" customHeight="1" x14ac:dyDescent="0.2">
      <c r="D41" s="217"/>
      <c r="G41" s="217"/>
    </row>
    <row r="42" spans="1:7" x14ac:dyDescent="0.2">
      <c r="C42" s="217"/>
      <c r="D42" s="217"/>
      <c r="F42" s="217"/>
      <c r="G42" s="217"/>
    </row>
    <row r="43" spans="1:7" x14ac:dyDescent="0.2">
      <c r="C43" s="217"/>
      <c r="D43" s="217"/>
      <c r="G43" s="217"/>
    </row>
    <row r="44" spans="1:7" x14ac:dyDescent="0.2">
      <c r="A44" s="217"/>
      <c r="B44" s="142"/>
      <c r="C44" s="142"/>
      <c r="D44" s="142"/>
      <c r="E44" s="142"/>
      <c r="F44" s="142"/>
      <c r="G44" s="217"/>
    </row>
    <row r="45" spans="1:7" x14ac:dyDescent="0.2">
      <c r="A45" s="217"/>
      <c r="B45" s="217"/>
      <c r="C45" s="217"/>
      <c r="E45" s="218"/>
      <c r="F45" s="220"/>
      <c r="G45" s="217"/>
    </row>
    <row r="46" spans="1:7" ht="12.75" customHeight="1" x14ac:dyDescent="0.2">
      <c r="D46" s="219"/>
      <c r="E46" s="219"/>
      <c r="F46" s="219"/>
      <c r="G46" s="217"/>
    </row>
    <row r="47" spans="1:7" ht="12.75" customHeight="1" x14ac:dyDescent="0.2">
      <c r="D47" s="219"/>
      <c r="E47" s="219"/>
      <c r="F47" s="219"/>
      <c r="G47" s="217"/>
    </row>
    <row r="48" spans="1:7" ht="12.75" customHeight="1" x14ac:dyDescent="0.2">
      <c r="D48" s="219"/>
      <c r="E48" s="219"/>
      <c r="F48" s="219"/>
      <c r="G48" s="217"/>
    </row>
    <row r="49" spans="1:7" x14ac:dyDescent="0.2">
      <c r="A49" s="219"/>
      <c r="D49" s="220"/>
      <c r="E49" s="220"/>
      <c r="F49" s="220"/>
      <c r="G49" s="217"/>
    </row>
    <row r="50" spans="1:7" x14ac:dyDescent="0.2">
      <c r="A50" s="219"/>
      <c r="D50" s="220"/>
      <c r="E50" s="220"/>
      <c r="F50" s="220"/>
      <c r="G50" s="217"/>
    </row>
    <row r="51" spans="1:7" x14ac:dyDescent="0.2">
      <c r="A51" s="219"/>
      <c r="D51" s="220"/>
      <c r="E51" s="220"/>
      <c r="F51" s="220"/>
      <c r="G51" s="217"/>
    </row>
    <row r="52" spans="1:7" x14ac:dyDescent="0.2">
      <c r="A52" s="219"/>
      <c r="B52" s="219"/>
      <c r="C52" s="217"/>
      <c r="D52" s="220"/>
      <c r="E52" s="220"/>
      <c r="F52" s="220"/>
      <c r="G52" s="217"/>
    </row>
    <row r="53" spans="1:7" x14ac:dyDescent="0.2">
      <c r="A53" s="219"/>
      <c r="B53" s="219"/>
      <c r="C53" s="217"/>
      <c r="D53" s="220"/>
      <c r="E53" s="220"/>
      <c r="F53" s="220"/>
      <c r="G53" s="217"/>
    </row>
    <row r="54" spans="1:7" x14ac:dyDescent="0.2">
      <c r="A54" s="219"/>
      <c r="B54" s="219"/>
      <c r="C54" s="217"/>
      <c r="D54" s="220"/>
      <c r="E54" s="220"/>
      <c r="F54" s="220"/>
      <c r="G54" s="217"/>
    </row>
    <row r="55" spans="1:7" x14ac:dyDescent="0.2">
      <c r="A55" s="221"/>
      <c r="B55" s="217"/>
      <c r="C55" s="217"/>
      <c r="D55" s="217"/>
      <c r="E55" s="217"/>
      <c r="F55" s="217"/>
      <c r="G55" s="217"/>
    </row>
    <row r="56" spans="1:7" x14ac:dyDescent="0.2">
      <c r="A56" s="217"/>
      <c r="B56" s="217"/>
      <c r="C56" s="217"/>
      <c r="D56" s="217"/>
      <c r="E56" s="217"/>
      <c r="F56" s="217"/>
      <c r="G56" s="217"/>
    </row>
    <row r="57" spans="1:7" x14ac:dyDescent="0.2">
      <c r="A57" s="217"/>
      <c r="B57" s="217"/>
      <c r="C57" s="217"/>
      <c r="D57" s="217"/>
      <c r="E57" s="217"/>
      <c r="F57" s="217"/>
      <c r="G57" s="217"/>
    </row>
    <row r="58" spans="1:7" x14ac:dyDescent="0.2">
      <c r="A58" s="221"/>
      <c r="B58" s="217"/>
      <c r="C58" s="217"/>
      <c r="D58" s="217"/>
      <c r="E58" s="217"/>
      <c r="F58" s="217"/>
      <c r="G58" s="217"/>
    </row>
    <row r="59" spans="1:7" x14ac:dyDescent="0.2">
      <c r="A59" s="217"/>
      <c r="B59" s="217"/>
      <c r="C59" s="142"/>
      <c r="D59" s="217"/>
      <c r="E59" s="217"/>
      <c r="F59" s="217"/>
      <c r="G59" s="217"/>
    </row>
    <row r="60" spans="1:7" x14ac:dyDescent="0.2">
      <c r="A60" s="217"/>
      <c r="B60" s="217"/>
      <c r="C60" s="217"/>
      <c r="D60" s="217"/>
      <c r="E60" s="217"/>
      <c r="F60" s="217"/>
      <c r="G60" s="217"/>
    </row>
    <row r="61" spans="1:7" x14ac:dyDescent="0.2">
      <c r="A61" s="217"/>
      <c r="B61" s="217"/>
      <c r="C61" s="217"/>
      <c r="D61" s="217"/>
      <c r="E61" s="217"/>
      <c r="F61" s="217"/>
      <c r="G61" s="217"/>
    </row>
    <row r="62" spans="1:7" x14ac:dyDescent="0.2">
      <c r="A62" s="217"/>
      <c r="B62" s="217"/>
      <c r="C62" s="217"/>
      <c r="D62" s="217"/>
      <c r="E62" s="217"/>
      <c r="F62" s="217"/>
      <c r="G62" s="217"/>
    </row>
    <row r="63" spans="1:7" x14ac:dyDescent="0.2">
      <c r="A63" s="217"/>
      <c r="B63" s="217"/>
      <c r="C63" s="217"/>
      <c r="D63" s="217"/>
      <c r="E63" s="218"/>
      <c r="F63" s="222"/>
      <c r="G63" s="217"/>
    </row>
    <row r="64" spans="1:7" x14ac:dyDescent="0.2">
      <c r="A64" s="217"/>
      <c r="B64" s="217"/>
      <c r="C64" s="217"/>
      <c r="D64" s="217"/>
      <c r="F64" s="217"/>
      <c r="G64" s="217"/>
    </row>
    <row r="65" spans="1:7" x14ac:dyDescent="0.2">
      <c r="A65" s="217"/>
      <c r="B65" s="217"/>
      <c r="C65" s="217"/>
      <c r="D65" s="217"/>
      <c r="F65" s="223"/>
      <c r="G65" s="217"/>
    </row>
    <row r="66" spans="1:7" x14ac:dyDescent="0.2">
      <c r="A66" s="217"/>
      <c r="B66" s="217"/>
      <c r="C66" s="217"/>
      <c r="D66" s="217"/>
      <c r="F66" s="217"/>
      <c r="G66" s="217"/>
    </row>
    <row r="67" spans="1:7" x14ac:dyDescent="0.2">
      <c r="A67" s="217"/>
      <c r="B67" s="217"/>
      <c r="C67" s="217"/>
      <c r="D67" s="217"/>
      <c r="F67" s="217"/>
      <c r="G67" s="217"/>
    </row>
    <row r="68" spans="1:7" x14ac:dyDescent="0.2">
      <c r="A68" s="217"/>
      <c r="B68" s="217"/>
      <c r="C68" s="217"/>
      <c r="D68" s="217"/>
      <c r="E68" s="217"/>
      <c r="F68" s="217"/>
      <c r="G68" s="217"/>
    </row>
    <row r="69" spans="1:7" x14ac:dyDescent="0.2">
      <c r="A69" s="217"/>
      <c r="B69" s="217"/>
      <c r="C69" s="217"/>
      <c r="D69" s="217"/>
      <c r="E69" s="217"/>
      <c r="F69" s="217"/>
      <c r="G69" s="217"/>
    </row>
  </sheetData>
  <sheetProtection password="E7F0" sheet="1" objects="1" scenarios="1"/>
  <mergeCells count="17">
    <mergeCell ref="E38:F38"/>
    <mergeCell ref="E37:F37"/>
    <mergeCell ref="B34:C34"/>
    <mergeCell ref="B24:C24"/>
    <mergeCell ref="E12:F12"/>
    <mergeCell ref="E24:F24"/>
    <mergeCell ref="E26:F26"/>
    <mergeCell ref="E31:F31"/>
    <mergeCell ref="B22:F22"/>
    <mergeCell ref="B12:C12"/>
    <mergeCell ref="E25:F25"/>
    <mergeCell ref="B2:F2"/>
    <mergeCell ref="B3:F3"/>
    <mergeCell ref="B5:F5"/>
    <mergeCell ref="E11:F11"/>
    <mergeCell ref="B9:F9"/>
    <mergeCell ref="B11:C11"/>
  </mergeCells>
  <phoneticPr fontId="0" type="noConversion"/>
  <dataValidations xWindow="502" yWindow="139" count="1">
    <dataValidation allowBlank="1" showErrorMessage="1" promptTitle="Information Only Page" prompt="This page is for Information only.  It is not a part of the Client's budget." sqref="B2"/>
  </dataValidations>
  <printOptions horizontalCentered="1"/>
  <pageMargins left="0.2" right="0.2" top="0.75" bottom="0.25" header="0" footer="0.25"/>
  <pageSetup orientation="portrait" r:id="rId1"/>
  <headerFooter alignWithMargins="0">
    <oddHeader>&amp;L&amp;8Texas Department of 
Aging and Disability Services&amp;R&amp;8CMPAS CDS Budget
September 2009</oddHeader>
    <oddFooter>&amp;R&amp;8Date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General Information</vt:lpstr>
      <vt:lpstr>Consumer Information &amp; Approval</vt:lpstr>
      <vt:lpstr>Notes</vt:lpstr>
      <vt:lpstr>Authorized Units &amp; Budget</vt:lpstr>
      <vt:lpstr>ESS &amp; Non-Taxable</vt:lpstr>
      <vt:lpstr>Taxable Wage &amp; Compensation</vt:lpstr>
      <vt:lpstr>Quarterly Report</vt:lpstr>
      <vt:lpstr>Definitions</vt:lpstr>
      <vt:lpstr>Annual_Auth_Hours</vt:lpstr>
      <vt:lpstr>Budget_Balance</vt:lpstr>
      <vt:lpstr>Consumer_Name</vt:lpstr>
      <vt:lpstr>Days</vt:lpstr>
      <vt:lpstr>DR_LAR</vt:lpstr>
      <vt:lpstr>ESS_Purchases</vt:lpstr>
      <vt:lpstr>FICA</vt:lpstr>
      <vt:lpstr>From</vt:lpstr>
      <vt:lpstr>FUTA</vt:lpstr>
      <vt:lpstr>FUTA_Max</vt:lpstr>
      <vt:lpstr>Medicaid_Number</vt:lpstr>
      <vt:lpstr>Medicare</vt:lpstr>
      <vt:lpstr>Min_Compensation</vt:lpstr>
      <vt:lpstr>Min_Employee_Comp</vt:lpstr>
      <vt:lpstr>Min_Employee_Compensation</vt:lpstr>
      <vt:lpstr>Non_Taxable</vt:lpstr>
      <vt:lpstr>'Authorized Units &amp; Budget'!Print_Area</vt:lpstr>
      <vt:lpstr>'Consumer Information &amp; Approval'!Print_Area</vt:lpstr>
      <vt:lpstr>Definitions!Print_Area</vt:lpstr>
      <vt:lpstr>'ESS &amp; Non-Taxable'!Print_Area</vt:lpstr>
      <vt:lpstr>'General Information'!Print_Area</vt:lpstr>
      <vt:lpstr>Notes!Print_Area</vt:lpstr>
      <vt:lpstr>'Taxable Wage &amp; Compensation'!Print_Titles</vt:lpstr>
      <vt:lpstr>Service_Type</vt:lpstr>
      <vt:lpstr>SUTA_Max</vt:lpstr>
      <vt:lpstr>Taxable</vt:lpstr>
      <vt:lpstr>Taxable_Funds</vt:lpstr>
      <vt:lpstr>To</vt:lpstr>
      <vt:lpstr>Total_Budget</vt:lpstr>
      <vt:lpstr>Total_PAS_Dollars</vt:lpstr>
      <vt:lpstr>Total_Tax</vt:lpstr>
      <vt:lpstr>Weekly_Authorized_Supported_Home_Living_Hours</vt:lpstr>
      <vt:lpstr>Weeks</vt:lpstr>
    </vt:vector>
  </TitlesOfParts>
  <Company>Texas Department of Aging and Disability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DADS CDS Attendant Care Budget</dc:title>
  <dc:creator>Sarah E. Hambrick</dc:creator>
  <cp:lastModifiedBy>Garcia,Tish (DADS)</cp:lastModifiedBy>
  <cp:lastPrinted>2007-09-27T15:59:21Z</cp:lastPrinted>
  <dcterms:created xsi:type="dcterms:W3CDTF">2001-07-04T15:10:40Z</dcterms:created>
  <dcterms:modified xsi:type="dcterms:W3CDTF">2015-08-28T14:12:12Z</dcterms:modified>
  <cp:category>CDS</cp:category>
</cp:coreProperties>
</file>