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75" yWindow="-180" windowWidth="15480" windowHeight="10230" tabRatio="857" activeTab="6"/>
  </bookViews>
  <sheets>
    <sheet name="General Information" sheetId="1" r:id="rId1"/>
    <sheet name="Consumer Information &amp; Approval" sheetId="14" r:id="rId2"/>
    <sheet name="Notes" sheetId="7" r:id="rId3"/>
    <sheet name="Authorized Units &amp; Budget" sheetId="3" r:id="rId4"/>
    <sheet name="ESS &amp; Non-Taxable" sheetId="4" r:id="rId5"/>
    <sheet name="Taxable Wage &amp; Compensation" sheetId="5" r:id="rId6"/>
    <sheet name="Quarterly Report" sheetId="15" r:id="rId7"/>
    <sheet name="Definitions" sheetId="16" r:id="rId8"/>
  </sheets>
  <externalReferences>
    <externalReference r:id="rId9"/>
    <externalReference r:id="rId10"/>
  </externalReferences>
  <definedNames>
    <definedName name="Admin">#REF!</definedName>
    <definedName name="Administrative_Percent" localSheetId="2">Notes!#REF!</definedName>
    <definedName name="Auth_SC_Amount">'ESS &amp; Non-Taxable'!$J$28</definedName>
    <definedName name="AuthAA">'Authorized Units &amp; Budget'!#REF!</definedName>
    <definedName name="AuthDental">'Authorized Units &amp; Budget'!#REF!</definedName>
    <definedName name="AuthMHM">'Authorized Units &amp; Budget'!#REF!</definedName>
    <definedName name="Authorized_Daily_Respite_Units">'Authorized Units &amp; Budget'!#REF!</definedName>
    <definedName name="Authorized_Hourly_Respite_Hours">'Authorized Units &amp; Budget'!$B$21</definedName>
    <definedName name="Authorized_SHL_Hours">'Authorized Units &amp; Budget'!$B$15</definedName>
    <definedName name="Avail_for_SC">'ESS &amp; Non-Taxable'!$G$26</definedName>
    <definedName name="Benefits">#REF!</definedName>
    <definedName name="Billing_Percent" localSheetId="2">Notes!#REF!</definedName>
    <definedName name="Budget_Balance">'Taxable Wage &amp; Compensation'!$L$11</definedName>
    <definedName name="Client">#REF!</definedName>
    <definedName name="Client_Name">#REF!</definedName>
    <definedName name="CMPAS_Rate">#REF!</definedName>
    <definedName name="Consumer_Name">'Consumer Information &amp; Approval'!$D$5</definedName>
    <definedName name="CRTDollars">'Authorized Units &amp; Budget'!$B$59</definedName>
    <definedName name="CRTHrs">'Authorized Units &amp; Budget'!$B$57</definedName>
    <definedName name="Daily_Respite_Rate">'Authorized Units &amp; Budget'!$G$19</definedName>
    <definedName name="Days">'Consumer Information &amp; Approval'!$I$23</definedName>
    <definedName name="Dental_AA_MHM">'Authorized Units &amp; Budget'!#REF!</definedName>
    <definedName name="DR_LAR">'Consumer Information &amp; Approval'!$E$18</definedName>
    <definedName name="EADollars">'Authorized Units &amp; Budget'!$B$54</definedName>
    <definedName name="EAHrs">'Authorized Units &amp; Budget'!$B$52</definedName>
    <definedName name="Employer_Tax">#REF!</definedName>
    <definedName name="ESS_Amount">'ESS &amp; Non-Taxable'!$G$12</definedName>
    <definedName name="ESS_Budget">'ESS &amp; Non-Taxable'!$J$12</definedName>
    <definedName name="ESS_Purchases">'ESS &amp; Non-Taxable'!$G$23</definedName>
    <definedName name="FICA" localSheetId="7">#REF!</definedName>
    <definedName name="FICA">'Taxable Wage &amp; Compensation'!$Q$14</definedName>
    <definedName name="From" localSheetId="7">#REF!</definedName>
    <definedName name="From">'Consumer Information &amp; Approval'!$D$23</definedName>
    <definedName name="FUTA" localSheetId="7">#REF!</definedName>
    <definedName name="FUTA">'Taxable Wage &amp; Compensation'!$Q$13</definedName>
    <definedName name="FUTA_Max" localSheetId="7">#REF!</definedName>
    <definedName name="FUTA_Max">'Taxable Wage &amp; Compensation'!$Q$10</definedName>
    <definedName name="HMO_Percentage" localSheetId="2">Notes!#REF!</definedName>
    <definedName name="Hourly">#REF!</definedName>
    <definedName name="Hourly_Back">#REF!</definedName>
    <definedName name="Hourly_Max">#REF!</definedName>
    <definedName name="Hourly_Min">#REF!</definedName>
    <definedName name="Hourly_Reg">#REF!</definedName>
    <definedName name="Hourly_Respite_Rate">'Authorized Units &amp; Budget'!$G$18</definedName>
    <definedName name="Hourly_Total">#REF!</definedName>
    <definedName name="Max_Admin" localSheetId="7">#REF!</definedName>
    <definedName name="Max_Admin" localSheetId="2">Notes!#REF!</definedName>
    <definedName name="Max_Admin">'[1]Admin &amp; Compensation'!$F$38</definedName>
    <definedName name="Medicaid_Number">'Consumer Information &amp; Approval'!$D$7</definedName>
    <definedName name="Medicare" localSheetId="7">#REF!</definedName>
    <definedName name="Medicare">'Taxable Wage &amp; Compensation'!$Q$15</definedName>
    <definedName name="Min_Compensation" localSheetId="7">#REF!</definedName>
    <definedName name="Min_Compensation" localSheetId="2">Notes!#REF!</definedName>
    <definedName name="Min_Compensation">'ESS &amp; Non-Taxable'!$G$36</definedName>
    <definedName name="Min_Employee_Comp">'ESS &amp; Non-Taxable'!$G$36</definedName>
    <definedName name="Name">#REF!</definedName>
    <definedName name="Non_Taxable">'ESS &amp; Non-Taxable'!$G$41</definedName>
    <definedName name="NULHrs">'[2]Authorized Units &amp; Budget'!$D$36</definedName>
    <definedName name="NULSHrs">'[2]Authorized Units &amp; Budget'!$D$46</definedName>
    <definedName name="NULVNDollars">'Authorized Units &amp; Budget'!$B$34</definedName>
    <definedName name="NULVNHrs">'Authorized Units &amp; Budget'!$B$32</definedName>
    <definedName name="Number">#REF!</definedName>
    <definedName name="NURHrs">'[2]Authorized Units &amp; Budget'!$D$31</definedName>
    <definedName name="NURNDollars">'Authorized Units &amp; Budget'!$B$29</definedName>
    <definedName name="NURNHrs">'Authorized Units &amp; Budget'!$B$27</definedName>
    <definedName name="NURSHrs">'[2]Authorized Units &amp; Budget'!$D$41</definedName>
    <definedName name="OTDollars">'[2]Authorized Units &amp; Budget'!$D$58</definedName>
    <definedName name="OTHrs">'[2]Authorized Units &amp; Budget'!$D$56</definedName>
    <definedName name="_xlnm.Print_Area" localSheetId="3">'Authorized Units &amp; Budget'!$A$1:$D$25</definedName>
    <definedName name="_xlnm.Print_Area" localSheetId="1">'Consumer Information &amp; Approval'!$A$1:$H$38</definedName>
    <definedName name="_xlnm.Print_Area" localSheetId="7">Definitions!$A$1:$G$43</definedName>
    <definedName name="_xlnm.Print_Area" localSheetId="4">'ESS &amp; Non-Taxable'!$A$1:$H$45</definedName>
    <definedName name="_xlnm.Print_Area" localSheetId="0">'General Information'!$A$1:$E$30</definedName>
    <definedName name="_xlnm.Print_Area" localSheetId="2">Notes!$A$1:$G$52</definedName>
    <definedName name="_xlnm.Print_Area" localSheetId="6">'Quarterly Report'!$B$2:$H$154</definedName>
    <definedName name="_xlnm.Print_Titles" localSheetId="6">'Quarterly Report'!$1:$13</definedName>
    <definedName name="_xlnm.Print_Titles" localSheetId="5">'Taxable Wage &amp; Compensation'!$1:$9</definedName>
    <definedName name="Program">#REF!</definedName>
    <definedName name="PTDollars">'[2]Authorized Units &amp; Budget'!$D$53</definedName>
    <definedName name="PTHrs">'[2]Authorized Units &amp; Budget'!$D$51</definedName>
    <definedName name="SC_funded_by_ESS">'ESS &amp; Non-Taxable'!$G$29</definedName>
    <definedName name="SC_funded_outside_ESS">'ESS &amp; Non-Taxable'!$G$30</definedName>
    <definedName name="SC_Units">'ESS &amp; Non-Taxable'!$G$28</definedName>
    <definedName name="SEDollars">'Authorized Units &amp; Budget'!$B$49</definedName>
    <definedName name="SEHrs">'Authorized Units &amp; Budget'!$B$47</definedName>
    <definedName name="SHL_Rate">'Authorized Units &amp; Budget'!$G$17</definedName>
    <definedName name="SPDollars">'[2]Authorized Units &amp; Budget'!$D$63</definedName>
    <definedName name="SPHrs">'[2]Authorized Units &amp; Budget'!$D$61</definedName>
    <definedName name="SpLVNDollars">'Authorized Units &amp; Budget'!$B$44</definedName>
    <definedName name="SpLVNHrs">'Authorized Units &amp; Budget'!$B$42</definedName>
    <definedName name="SpRNDollars">'Authorized Units &amp; Budget'!$B$39</definedName>
    <definedName name="SpRNHrs">'Authorized Units &amp; Budget'!$B$37</definedName>
    <definedName name="SUTA">#REF!</definedName>
    <definedName name="SUTA_Max" localSheetId="7">#REF!</definedName>
    <definedName name="SUTA_Max">'Taxable Wage &amp; Compensation'!$Q$11</definedName>
    <definedName name="Taxable">'ESS &amp; Non-Taxable'!$G$45</definedName>
    <definedName name="Taxable_Funds">'ESS &amp; Non-Taxable'!$G$44</definedName>
    <definedName name="To" localSheetId="7">#REF!</definedName>
    <definedName name="To">'Consumer Information &amp; Approval'!$F$23</definedName>
    <definedName name="Total_Budget">'Authorized Units &amp; Budget'!$B$10</definedName>
    <definedName name="Total_ESS_Costs">'ESS &amp; Non-Taxable'!$G$32</definedName>
    <definedName name="Total_LVN_Dollars">'[2]Authorized Units &amp; Budget'!$D$38</definedName>
    <definedName name="Total_NonTaxable">'ESS &amp; Non-Taxable'!$G$41</definedName>
    <definedName name="Total_Rate" localSheetId="2">Notes!#REF!</definedName>
    <definedName name="Total_RN_Dollars">'[2]Authorized Units &amp; Budget'!$D$33</definedName>
    <definedName name="Total_SC_Costs">'ESS &amp; Non-Taxable'!$G$31</definedName>
    <definedName name="Total_SpLVN_Dollars">'[2]Authorized Units &amp; Budget'!$D$48</definedName>
    <definedName name="Total_SpRN_Dollars">'[2]Authorized Units &amp; Budget'!$D$43</definedName>
    <definedName name="Total_Tax">'Taxable Wage &amp; Compensation'!$Q$16</definedName>
    <definedName name="Units" localSheetId="2">Notes!#REF!</definedName>
    <definedName name="Units">#REF!</definedName>
    <definedName name="Weeks" localSheetId="7">#REF!</definedName>
    <definedName name="Weeks">'Consumer Information &amp; Approval'!$J$23</definedName>
    <definedName name="Z_346F6C38_467E_4277_A934_45FBB069E11D_.wvu.PrintArea" localSheetId="3" hidden="1">'Authorized Units &amp; Budget'!$A$1:$D$13</definedName>
    <definedName name="Z_346F6C38_467E_4277_A934_45FBB069E11D_.wvu.PrintArea" localSheetId="4" hidden="1">'ESS &amp; Non-Taxable'!$A$1:$H$45</definedName>
    <definedName name="Z_346F6C38_467E_4277_A934_45FBB069E11D_.wvu.PrintArea" localSheetId="0" hidden="1">'General Information'!$A$1:$E$30</definedName>
    <definedName name="Z_346F6C38_467E_4277_A934_45FBB069E11D_.wvu.PrintArea" localSheetId="2" hidden="1">Notes!$A$1:$G$11</definedName>
    <definedName name="Z_346F6C38_467E_4277_A934_45FBB069E11D_.wvu.PrintArea" localSheetId="5" hidden="1">'Taxable Wage &amp; Compensation'!$A$1:$N$36</definedName>
    <definedName name="Z_454ECA60_FBCC_11D6_AB9B_00C04F5868C8_.wvu.PrintArea" localSheetId="3" hidden="1">'Authorized Units &amp; Budget'!$A$1:$D$13</definedName>
    <definedName name="Z_454ECA60_FBCC_11D6_AB9B_00C04F5868C8_.wvu.PrintArea" localSheetId="4" hidden="1">'ESS &amp; Non-Taxable'!$A$1:$H$45</definedName>
    <definedName name="Z_454ECA60_FBCC_11D6_AB9B_00C04F5868C8_.wvu.PrintArea" localSheetId="0" hidden="1">'General Information'!$A$1:$E$30</definedName>
    <definedName name="Z_454ECA60_FBCC_11D6_AB9B_00C04F5868C8_.wvu.PrintArea" localSheetId="2" hidden="1">Notes!$A$1:$G$11</definedName>
    <definedName name="Z_454ECA60_FBCC_11D6_AB9B_00C04F5868C8_.wvu.PrintArea" localSheetId="5" hidden="1">'Taxable Wage &amp; Compensation'!$A$1:$N$36</definedName>
  </definedNames>
  <calcPr calcId="145621"/>
  <customWorkbookViews>
    <customWorkbookView name="Sarah E. Hambrick - Personal View" guid="{454ECA60-FBCC-11D6-AB9B-00C04F5868C8}" mergeInterval="0" personalView="1" maximized="1" windowWidth="796" windowHeight="385" tabRatio="764" activeSheetId="2"/>
    <customWorkbookView name="Tford - Personal View" guid="{346F6C38-467E-4277-A934-45FBB069E11D}" mergeInterval="0" personalView="1" maximized="1" windowWidth="987" windowHeight="566" tabRatio="764" activeSheetId="5"/>
  </customWorkbookViews>
</workbook>
</file>

<file path=xl/calcChain.xml><?xml version="1.0" encoding="utf-8"?>
<calcChain xmlns="http://schemas.openxmlformats.org/spreadsheetml/2006/main">
  <c r="F131" i="15" l="1"/>
  <c r="F132" i="15"/>
  <c r="F133" i="15"/>
  <c r="F130" i="15"/>
  <c r="F65" i="15"/>
  <c r="F66" i="15"/>
  <c r="F67" i="15"/>
  <c r="F64" i="15"/>
  <c r="D65" i="15"/>
  <c r="D66" i="15"/>
  <c r="D67" i="15"/>
  <c r="D64" i="15"/>
  <c r="F56" i="15"/>
  <c r="F57" i="15"/>
  <c r="F58" i="15"/>
  <c r="F55" i="15"/>
  <c r="D56" i="15"/>
  <c r="D57" i="15"/>
  <c r="D58" i="15"/>
  <c r="D55" i="15"/>
  <c r="F47" i="15"/>
  <c r="F48" i="15"/>
  <c r="F49" i="15"/>
  <c r="F46" i="15"/>
  <c r="D47" i="15"/>
  <c r="D48" i="15"/>
  <c r="D49" i="15"/>
  <c r="D46" i="15"/>
  <c r="F38" i="15"/>
  <c r="F39" i="15"/>
  <c r="F40" i="15"/>
  <c r="F37" i="15"/>
  <c r="D38" i="15"/>
  <c r="D39" i="15"/>
  <c r="D40" i="15"/>
  <c r="D37" i="15"/>
  <c r="G95" i="15"/>
  <c r="E95" i="15"/>
  <c r="F94" i="15"/>
  <c r="D94" i="15"/>
  <c r="F93" i="15"/>
  <c r="D93" i="15"/>
  <c r="F92" i="15"/>
  <c r="D92" i="15"/>
  <c r="F91" i="15"/>
  <c r="F95" i="15" s="1"/>
  <c r="G96" i="15" s="1"/>
  <c r="D91" i="15"/>
  <c r="D95" i="15" s="1"/>
  <c r="E96" i="15" s="1"/>
  <c r="G86" i="15"/>
  <c r="E86" i="15"/>
  <c r="F85" i="15"/>
  <c r="D85" i="15"/>
  <c r="F84" i="15"/>
  <c r="D84" i="15"/>
  <c r="F83" i="15"/>
  <c r="D83" i="15"/>
  <c r="F82" i="15"/>
  <c r="F86" i="15" s="1"/>
  <c r="G87" i="15" s="1"/>
  <c r="D82" i="15"/>
  <c r="D86" i="15" s="1"/>
  <c r="E87" i="15" s="1"/>
  <c r="G77" i="15"/>
  <c r="E77" i="15"/>
  <c r="F76" i="15"/>
  <c r="D76" i="15"/>
  <c r="F75" i="15"/>
  <c r="D75" i="15"/>
  <c r="F74" i="15"/>
  <c r="D74" i="15"/>
  <c r="F73" i="15"/>
  <c r="F77" i="15" s="1"/>
  <c r="G78" i="15" s="1"/>
  <c r="D73" i="15"/>
  <c r="D77" i="15" s="1"/>
  <c r="E78" i="15" s="1"/>
  <c r="G68" i="15"/>
  <c r="E68" i="15"/>
  <c r="F68" i="15"/>
  <c r="G69" i="15" s="1"/>
  <c r="D68" i="15"/>
  <c r="E69" i="15" s="1"/>
  <c r="G59" i="15"/>
  <c r="E59" i="15"/>
  <c r="F59" i="15"/>
  <c r="G60" i="15" s="1"/>
  <c r="D59" i="15"/>
  <c r="E60" i="15" s="1"/>
  <c r="G50" i="15"/>
  <c r="E50" i="15"/>
  <c r="F50" i="15"/>
  <c r="G51" i="15" s="1"/>
  <c r="D50" i="15"/>
  <c r="E51" i="15" s="1"/>
  <c r="G41" i="15"/>
  <c r="E41" i="15"/>
  <c r="F41" i="15"/>
  <c r="G42" i="15" s="1"/>
  <c r="D41" i="15"/>
  <c r="E42" i="15" s="1"/>
  <c r="F100" i="15"/>
  <c r="F101" i="15"/>
  <c r="F102" i="15"/>
  <c r="F103" i="15"/>
  <c r="D105" i="15"/>
  <c r="E105" i="15"/>
  <c r="F105" i="15"/>
  <c r="G105" i="15"/>
  <c r="G12" i="5"/>
  <c r="H70" i="5"/>
  <c r="I74" i="5" s="1"/>
  <c r="K74" i="5" s="1"/>
  <c r="I75" i="5"/>
  <c r="K75" i="5" s="1"/>
  <c r="I77" i="5"/>
  <c r="K77" i="5" s="1"/>
  <c r="I79" i="5"/>
  <c r="K79" i="5" s="1"/>
  <c r="I81" i="5"/>
  <c r="K81" i="5" s="1"/>
  <c r="I82" i="5"/>
  <c r="K82" i="5" s="1"/>
  <c r="K83" i="5"/>
  <c r="I88" i="5"/>
  <c r="I89" i="5"/>
  <c r="I90" i="5"/>
  <c r="I91" i="5"/>
  <c r="I92" i="5"/>
  <c r="H95" i="5"/>
  <c r="I99" i="5" s="1"/>
  <c r="K99" i="5" s="1"/>
  <c r="K108" i="5"/>
  <c r="I113" i="5"/>
  <c r="I114" i="5"/>
  <c r="I115" i="5"/>
  <c r="I116" i="5"/>
  <c r="I117" i="5"/>
  <c r="H120" i="5"/>
  <c r="I124" i="5"/>
  <c r="K124" i="5" s="1"/>
  <c r="I125" i="5"/>
  <c r="K125" i="5" s="1"/>
  <c r="I126" i="5"/>
  <c r="K126" i="5" s="1"/>
  <c r="I127" i="5"/>
  <c r="K127" i="5" s="1"/>
  <c r="I128" i="5"/>
  <c r="K128" i="5" s="1"/>
  <c r="I129" i="5"/>
  <c r="K129" i="5" s="1"/>
  <c r="I130" i="5"/>
  <c r="K130" i="5" s="1"/>
  <c r="I131" i="5"/>
  <c r="K131" i="5"/>
  <c r="I132" i="5"/>
  <c r="K132" i="5"/>
  <c r="K133" i="5"/>
  <c r="I138" i="5"/>
  <c r="I139" i="5"/>
  <c r="I140" i="5"/>
  <c r="I141" i="5"/>
  <c r="I142" i="5"/>
  <c r="H145" i="5"/>
  <c r="I149" i="5"/>
  <c r="K149" i="5" s="1"/>
  <c r="I150" i="5"/>
  <c r="K150" i="5" s="1"/>
  <c r="I151" i="5"/>
  <c r="K151" i="5" s="1"/>
  <c r="I152" i="5"/>
  <c r="K152" i="5" s="1"/>
  <c r="I153" i="5"/>
  <c r="K153" i="5" s="1"/>
  <c r="I154" i="5"/>
  <c r="K154" i="5"/>
  <c r="I155" i="5"/>
  <c r="K155" i="5"/>
  <c r="I156" i="5"/>
  <c r="K156" i="5"/>
  <c r="I157" i="5"/>
  <c r="K157" i="5"/>
  <c r="K158" i="5"/>
  <c r="I163" i="5"/>
  <c r="I164" i="5"/>
  <c r="I165" i="5"/>
  <c r="I166" i="5"/>
  <c r="I167" i="5"/>
  <c r="H170" i="5"/>
  <c r="I174" i="5" s="1"/>
  <c r="K174" i="5" s="1"/>
  <c r="I175" i="5"/>
  <c r="K175" i="5" s="1"/>
  <c r="I176" i="5"/>
  <c r="K176" i="5" s="1"/>
  <c r="I177" i="5"/>
  <c r="K177" i="5" s="1"/>
  <c r="I178" i="5"/>
  <c r="K178" i="5" s="1"/>
  <c r="I179" i="5"/>
  <c r="K179" i="5" s="1"/>
  <c r="I180" i="5"/>
  <c r="K180" i="5" s="1"/>
  <c r="I181" i="5"/>
  <c r="K181" i="5" s="1"/>
  <c r="I182" i="5"/>
  <c r="K182" i="5" s="1"/>
  <c r="K183" i="5"/>
  <c r="I188" i="5"/>
  <c r="I189" i="5"/>
  <c r="I190" i="5"/>
  <c r="I191" i="5"/>
  <c r="I192" i="5"/>
  <c r="H195" i="5"/>
  <c r="I199" i="5" s="1"/>
  <c r="K199" i="5" s="1"/>
  <c r="J195" i="5" s="1"/>
  <c r="I200" i="5"/>
  <c r="K200" i="5"/>
  <c r="I201" i="5"/>
  <c r="K201" i="5"/>
  <c r="I202" i="5"/>
  <c r="K202" i="5"/>
  <c r="I203" i="5"/>
  <c r="K203" i="5"/>
  <c r="I204" i="5"/>
  <c r="K204" i="5"/>
  <c r="I205" i="5"/>
  <c r="K205" i="5"/>
  <c r="I206" i="5"/>
  <c r="K206" i="5"/>
  <c r="I207" i="5"/>
  <c r="K207" i="5"/>
  <c r="K208" i="5"/>
  <c r="I213" i="5"/>
  <c r="I214" i="5"/>
  <c r="I215" i="5"/>
  <c r="I216" i="5"/>
  <c r="I217" i="5"/>
  <c r="H220" i="5"/>
  <c r="I224" i="5"/>
  <c r="K224" i="5" s="1"/>
  <c r="I225" i="5"/>
  <c r="K225" i="5" s="1"/>
  <c r="I226" i="5"/>
  <c r="K226" i="5" s="1"/>
  <c r="I227" i="5"/>
  <c r="K227" i="5" s="1"/>
  <c r="I228" i="5"/>
  <c r="K228" i="5" s="1"/>
  <c r="I229" i="5"/>
  <c r="K229" i="5" s="1"/>
  <c r="I230" i="5"/>
  <c r="K230" i="5" s="1"/>
  <c r="I231" i="5"/>
  <c r="K231" i="5" s="1"/>
  <c r="I232" i="5"/>
  <c r="K232" i="5" s="1"/>
  <c r="K233" i="5"/>
  <c r="I238" i="5"/>
  <c r="I239" i="5"/>
  <c r="I240" i="5"/>
  <c r="I241" i="5"/>
  <c r="I242" i="5"/>
  <c r="H245" i="5"/>
  <c r="I249" i="5" s="1"/>
  <c r="K249" i="5" s="1"/>
  <c r="I251" i="5"/>
  <c r="K251" i="5"/>
  <c r="I252" i="5"/>
  <c r="K252" i="5"/>
  <c r="I253" i="5"/>
  <c r="K253" i="5"/>
  <c r="I254" i="5"/>
  <c r="K254" i="5"/>
  <c r="I255" i="5"/>
  <c r="K255" i="5"/>
  <c r="I256" i="5"/>
  <c r="K256" i="5"/>
  <c r="I257" i="5"/>
  <c r="K257" i="5"/>
  <c r="K258" i="5"/>
  <c r="I263" i="5"/>
  <c r="I264" i="5"/>
  <c r="I265" i="5"/>
  <c r="I266" i="5"/>
  <c r="I267" i="5"/>
  <c r="H45" i="5"/>
  <c r="I49" i="5"/>
  <c r="K49" i="5" s="1"/>
  <c r="I50" i="5"/>
  <c r="K50" i="5" s="1"/>
  <c r="I51" i="5"/>
  <c r="K51" i="5" s="1"/>
  <c r="I52" i="5"/>
  <c r="K52" i="5" s="1"/>
  <c r="I53" i="5"/>
  <c r="K53" i="5" s="1"/>
  <c r="I54" i="5"/>
  <c r="K54" i="5" s="1"/>
  <c r="I55" i="5"/>
  <c r="K55" i="5" s="1"/>
  <c r="I56" i="5"/>
  <c r="K56" i="5" s="1"/>
  <c r="I57" i="5"/>
  <c r="K57" i="5" s="1"/>
  <c r="K58" i="5"/>
  <c r="I63" i="5"/>
  <c r="I64" i="5"/>
  <c r="I65" i="5"/>
  <c r="I66" i="5"/>
  <c r="I67" i="5"/>
  <c r="J145" i="5" l="1"/>
  <c r="J45" i="5"/>
  <c r="I107" i="5"/>
  <c r="K107" i="5" s="1"/>
  <c r="I106" i="5"/>
  <c r="K106" i="5" s="1"/>
  <c r="I105" i="5"/>
  <c r="K105" i="5" s="1"/>
  <c r="I104" i="5"/>
  <c r="K104" i="5" s="1"/>
  <c r="I103" i="5"/>
  <c r="K103" i="5" s="1"/>
  <c r="I102" i="5"/>
  <c r="K102" i="5" s="1"/>
  <c r="I101" i="5"/>
  <c r="K101" i="5" s="1"/>
  <c r="I100" i="5"/>
  <c r="K100" i="5" s="1"/>
  <c r="J95" i="5" s="1"/>
  <c r="I80" i="5"/>
  <c r="K80" i="5" s="1"/>
  <c r="I78" i="5"/>
  <c r="K78" i="5" s="1"/>
  <c r="I76" i="5"/>
  <c r="K76" i="5" s="1"/>
  <c r="I250" i="5"/>
  <c r="K250" i="5" s="1"/>
  <c r="J245" i="5" s="1"/>
  <c r="J170" i="5"/>
  <c r="Q144" i="5"/>
  <c r="J70" i="5"/>
  <c r="J220" i="5"/>
  <c r="Q194" i="5"/>
  <c r="J120" i="5"/>
  <c r="Q44" i="5"/>
  <c r="Q244" i="5" l="1"/>
  <c r="Q94" i="5"/>
  <c r="Q119" i="5"/>
  <c r="Q219" i="5"/>
  <c r="Q69" i="5"/>
  <c r="Q169" i="5"/>
  <c r="B10" i="3" l="1"/>
  <c r="B59" i="3"/>
  <c r="B54" i="3"/>
  <c r="B49" i="3" l="1"/>
  <c r="B44" i="3"/>
  <c r="B39" i="3"/>
  <c r="B34" i="3"/>
  <c r="B29" i="3"/>
  <c r="Q16" i="5" l="1"/>
  <c r="Q145" i="5" l="1"/>
  <c r="K145" i="5" s="1"/>
  <c r="L145" i="5" s="1"/>
  <c r="N145" i="5" s="1"/>
  <c r="Q195" i="5"/>
  <c r="K195" i="5" s="1"/>
  <c r="L195" i="5" s="1"/>
  <c r="N195" i="5" s="1"/>
  <c r="Q45" i="5"/>
  <c r="K45" i="5" s="1"/>
  <c r="L45" i="5" s="1"/>
  <c r="N45" i="5" s="1"/>
  <c r="Q70" i="5"/>
  <c r="K70" i="5" s="1"/>
  <c r="L70" i="5" s="1"/>
  <c r="N70" i="5" s="1"/>
  <c r="Q170" i="5"/>
  <c r="K170" i="5" s="1"/>
  <c r="L170" i="5" s="1"/>
  <c r="N170" i="5" s="1"/>
  <c r="Q245" i="5"/>
  <c r="K245" i="5" s="1"/>
  <c r="L245" i="5" s="1"/>
  <c r="N245" i="5" s="1"/>
  <c r="Q95" i="5"/>
  <c r="K95" i="5" s="1"/>
  <c r="L95" i="5" s="1"/>
  <c r="N95" i="5" s="1"/>
  <c r="Q120" i="5"/>
  <c r="K120" i="5" s="1"/>
  <c r="L120" i="5" s="1"/>
  <c r="N120" i="5" s="1"/>
  <c r="Q220" i="5"/>
  <c r="K220" i="5" s="1"/>
  <c r="L220" i="5" s="1"/>
  <c r="N220" i="5" s="1"/>
  <c r="G17" i="15"/>
  <c r="G27" i="15"/>
  <c r="G110" i="15"/>
  <c r="G18" i="15"/>
  <c r="G28" i="15"/>
  <c r="G111" i="15"/>
  <c r="G19" i="15"/>
  <c r="G29" i="15"/>
  <c r="G112" i="15"/>
  <c r="G20" i="15"/>
  <c r="G30" i="15"/>
  <c r="G113" i="15"/>
  <c r="B18" i="3"/>
  <c r="B24" i="3"/>
  <c r="H20" i="5"/>
  <c r="K33" i="5"/>
  <c r="I38" i="5"/>
  <c r="I39" i="5"/>
  <c r="I40" i="5"/>
  <c r="I41" i="5"/>
  <c r="I42" i="5"/>
  <c r="G23" i="4"/>
  <c r="J28" i="4"/>
  <c r="D111" i="15"/>
  <c r="D112" i="15"/>
  <c r="D113" i="15"/>
  <c r="D110" i="15"/>
  <c r="D115" i="15" s="1"/>
  <c r="G125" i="15"/>
  <c r="D125" i="15"/>
  <c r="E125" i="15"/>
  <c r="G115" i="15"/>
  <c r="E115" i="15"/>
  <c r="D106" i="15"/>
  <c r="G41" i="4"/>
  <c r="F122" i="15" s="1"/>
  <c r="F8" i="4"/>
  <c r="D8" i="4"/>
  <c r="E5" i="4"/>
  <c r="B5" i="4"/>
  <c r="D17" i="15"/>
  <c r="F17" i="15"/>
  <c r="D18" i="15"/>
  <c r="F18" i="15"/>
  <c r="D19" i="15"/>
  <c r="F19" i="15"/>
  <c r="D20" i="15"/>
  <c r="F20" i="15"/>
  <c r="D22" i="15"/>
  <c r="E22" i="15"/>
  <c r="G22" i="15"/>
  <c r="D27" i="15"/>
  <c r="F27" i="15"/>
  <c r="D28" i="15"/>
  <c r="F28" i="15"/>
  <c r="D29" i="15"/>
  <c r="F29" i="15"/>
  <c r="D30" i="15"/>
  <c r="F30" i="15"/>
  <c r="D32" i="15"/>
  <c r="E32" i="15"/>
  <c r="I23" i="14"/>
  <c r="J23" i="14"/>
  <c r="B16" i="3" s="1"/>
  <c r="H17" i="3" s="1"/>
  <c r="F5" i="15"/>
  <c r="C5" i="15"/>
  <c r="H19" i="3"/>
  <c r="H18" i="3"/>
  <c r="C5" i="3"/>
  <c r="A5" i="3"/>
  <c r="B8" i="3"/>
  <c r="D8" i="3"/>
  <c r="E5" i="7"/>
  <c r="C5" i="7"/>
  <c r="D8" i="7"/>
  <c r="F8" i="7"/>
  <c r="C5" i="5"/>
  <c r="K5" i="5"/>
  <c r="G8" i="5"/>
  <c r="J8" i="5"/>
  <c r="F22" i="15"/>
  <c r="B22" i="3"/>
  <c r="F123" i="15"/>
  <c r="F121" i="15"/>
  <c r="F120" i="15"/>
  <c r="D116" i="15" l="1"/>
  <c r="F32" i="15"/>
  <c r="G32" i="15"/>
  <c r="D126" i="15"/>
  <c r="F33" i="15"/>
  <c r="F125" i="15"/>
  <c r="F126" i="15" s="1"/>
  <c r="F23" i="15"/>
  <c r="D23" i="15"/>
  <c r="I31" i="5"/>
  <c r="K31" i="5" s="1"/>
  <c r="I30" i="5"/>
  <c r="K30" i="5" s="1"/>
  <c r="I26" i="5"/>
  <c r="K26" i="5" s="1"/>
  <c r="I32" i="5"/>
  <c r="K32" i="5" s="1"/>
  <c r="I29" i="5"/>
  <c r="K29" i="5" s="1"/>
  <c r="I28" i="5"/>
  <c r="K28" i="5" s="1"/>
  <c r="I27" i="5"/>
  <c r="K27" i="5" s="1"/>
  <c r="G10" i="4"/>
  <c r="J12" i="4" s="1"/>
  <c r="D131" i="15"/>
  <c r="D133" i="15"/>
  <c r="D130" i="15"/>
  <c r="D132" i="15"/>
  <c r="G12" i="4"/>
  <c r="D33" i="15"/>
  <c r="F106" i="15"/>
  <c r="I24" i="5"/>
  <c r="K24" i="5" s="1"/>
  <c r="I25" i="5"/>
  <c r="K25" i="5" s="1"/>
  <c r="F135" i="15" l="1"/>
  <c r="F140" i="15" s="1"/>
  <c r="G15" i="4"/>
  <c r="G26" i="4"/>
  <c r="D135" i="15"/>
  <c r="F137" i="15"/>
  <c r="F139" i="15"/>
  <c r="J20" i="5"/>
  <c r="Q20" i="5" s="1"/>
  <c r="K20" i="5" s="1"/>
  <c r="G27" i="4" l="1"/>
  <c r="G30" i="4"/>
  <c r="G29" i="4"/>
  <c r="Q19" i="5"/>
  <c r="L20" i="5"/>
  <c r="N20" i="5" s="1"/>
  <c r="G31" i="4" l="1"/>
  <c r="F110" i="15" l="1"/>
  <c r="F111" i="15"/>
  <c r="G32" i="4"/>
  <c r="F112" i="15"/>
  <c r="F113" i="15"/>
  <c r="G35" i="4" l="1"/>
  <c r="G43" i="4"/>
  <c r="G45" i="4" s="1"/>
  <c r="G11" i="5" s="1"/>
  <c r="L11" i="5" s="1"/>
  <c r="F115" i="15"/>
  <c r="F116" i="15" s="1"/>
  <c r="J15" i="5" l="1"/>
  <c r="F25" i="14" s="1"/>
</calcChain>
</file>

<file path=xl/sharedStrings.xml><?xml version="1.0" encoding="utf-8"?>
<sst xmlns="http://schemas.openxmlformats.org/spreadsheetml/2006/main" count="776" uniqueCount="248">
  <si>
    <t>Date</t>
  </si>
  <si>
    <t>Designated Responsible Party (If Applicable)</t>
  </si>
  <si>
    <t xml:space="preserve">Advertising  </t>
  </si>
  <si>
    <t xml:space="preserve">Criminal History Check </t>
  </si>
  <si>
    <t>Worker's comp or liability insurance</t>
  </si>
  <si>
    <t>Other - Specify</t>
  </si>
  <si>
    <t>Coverage Period From:</t>
  </si>
  <si>
    <t>To:</t>
  </si>
  <si>
    <t>*</t>
  </si>
  <si>
    <t>Change in Administrative Costs</t>
  </si>
  <si>
    <t>Change in Reimbursement Rate</t>
  </si>
  <si>
    <t>Change in Payment Option back to Agency Option</t>
  </si>
  <si>
    <t>General Information and Instructions for Use of Workbook</t>
  </si>
  <si>
    <t>Be sure to read any error messages carefully.  They give you instructions on how to correct data entry errors.</t>
  </si>
  <si>
    <t>Enter the appropriate information in the "Blue" cells (the cells with "dashed" lines around them).  Be sure the information you enter is accurate, as the budget calculations are based on the entries made in these cells.</t>
  </si>
  <si>
    <t>F.I.C.A.:</t>
  </si>
  <si>
    <t>Medicare:</t>
  </si>
  <si>
    <t xml:space="preserve">Equipment &amp; Supplies </t>
  </si>
  <si>
    <t xml:space="preserve">Copies &amp; Mailing </t>
  </si>
  <si>
    <t>Amount:</t>
  </si>
  <si>
    <t>Comments:</t>
  </si>
  <si>
    <t>CDS Agency Representative</t>
  </si>
  <si>
    <t>Initially and at Annual Reassessment</t>
  </si>
  <si>
    <t>Health Insurance Premium(s)</t>
  </si>
  <si>
    <t>Overtime</t>
  </si>
  <si>
    <t>Paid Holidays</t>
  </si>
  <si>
    <t>Vacation Pay</t>
  </si>
  <si>
    <t>Sick Leave</t>
  </si>
  <si>
    <t>Bonuses</t>
  </si>
  <si>
    <t>Termination of Services</t>
  </si>
  <si>
    <t>Consumer Name:</t>
  </si>
  <si>
    <t>Consumer Medicaid Number:</t>
  </si>
  <si>
    <r>
      <t xml:space="preserve">Effective / Coverage Period </t>
    </r>
    <r>
      <rPr>
        <b/>
        <sz val="8"/>
        <rFont val="Arial"/>
        <family val="2"/>
      </rPr>
      <t>(This does not guarantee eligibility for the entire period)</t>
    </r>
    <r>
      <rPr>
        <b/>
        <sz val="12"/>
        <rFont val="Arial"/>
        <family val="2"/>
      </rPr>
      <t>:</t>
    </r>
  </si>
  <si>
    <t>Use the "TAB" key to move between the "Blue" cells.  Entries may only be made in the "Blue" cells; all other cells are locked.</t>
  </si>
  <si>
    <t>Anytime Other Time Required by Program Policy</t>
  </si>
  <si>
    <t>Complete the Quarterly Report at least Quarterly (more frequently if required by Program Policy)</t>
  </si>
  <si>
    <t>Watch for "Pop-Up" information windows for many of the cells.  If the "Pop-Up" windows are covering the body of the budget, you may "drag and drop" them to a different area.</t>
  </si>
  <si>
    <t>Consumer Name</t>
  </si>
  <si>
    <t>Medicaid Number</t>
  </si>
  <si>
    <t>Available Amounts</t>
  </si>
  <si>
    <t>Pay Rate</t>
  </si>
  <si>
    <t>Wages</t>
  </si>
  <si>
    <t>Total Annual Wages</t>
  </si>
  <si>
    <t>Annual Taxes</t>
  </si>
  <si>
    <t>Annual Total</t>
  </si>
  <si>
    <t>Weeks</t>
  </si>
  <si>
    <t>Begin Date</t>
  </si>
  <si>
    <t>End Date</t>
  </si>
  <si>
    <t>Hours per Week</t>
  </si>
  <si>
    <t>Amount</t>
  </si>
  <si>
    <t>OT Pay Rate</t>
  </si>
  <si>
    <t>Other -Specify</t>
  </si>
  <si>
    <t>S.U.T.A. Rate</t>
  </si>
  <si>
    <t>Hourly Pay</t>
  </si>
  <si>
    <t>Other Compensation</t>
  </si>
  <si>
    <t>Number of Payments</t>
  </si>
  <si>
    <t>Notes</t>
  </si>
  <si>
    <t>Dollars Left in Budget:</t>
  </si>
  <si>
    <t>Within Total Budget for Consumer?</t>
  </si>
  <si>
    <t>THIS PAGE IS NOT CONSIDERED PART OF THE BUDGET</t>
  </si>
  <si>
    <t>You can use the keyboard to move between the pages in the workbook.  Press "CTRL" and "Page Down" at the same time to move to the next worksheet; Press "CTRL" and "Page Up" at the same time to move to the previous worksheet.</t>
  </si>
  <si>
    <t>Budget Calculations are:</t>
  </si>
  <si>
    <t>Funds Available for Taxable Compensation Costs</t>
  </si>
  <si>
    <t>Total Estimated Non-Taxable Compensation Costs:</t>
  </si>
  <si>
    <t>Total Available for Taxable Compensation:</t>
  </si>
  <si>
    <t>Total Taxable Compensation:</t>
  </si>
  <si>
    <t>Quarterly Report</t>
  </si>
  <si>
    <t>Quarterly Report Coverage Period From:</t>
  </si>
  <si>
    <t>Quarter Number:</t>
  </si>
  <si>
    <t>NOTE - All Budgeted Amounts on the Quarterly Report are Estimates</t>
  </si>
  <si>
    <t>CDS Agency Representative Signature</t>
  </si>
  <si>
    <t>Phone Number (with Area Code)</t>
  </si>
  <si>
    <t>CERTIFICATION:  By signature below I certify that the numbers entered into this quarterly report are accurate as reported to me.</t>
  </si>
  <si>
    <t>CDS Agency Representative Printed Name</t>
  </si>
  <si>
    <t>F.U.T.A. Max Wage:</t>
  </si>
  <si>
    <t>F.U.T.A.:</t>
  </si>
  <si>
    <t>Taxable Wage and Compensation Validation</t>
  </si>
  <si>
    <t>S.U.T.A. Max Wage:</t>
  </si>
  <si>
    <t>Change in Number of Authorized Units for Hourly Services</t>
  </si>
  <si>
    <t>Use of Respite Services</t>
  </si>
  <si>
    <t>Consumer's Address:</t>
  </si>
  <si>
    <t>Consumer's City, State, Zip Code:</t>
  </si>
  <si>
    <t>Consumer's Telephone Number:</t>
  </si>
  <si>
    <t>Yes</t>
  </si>
  <si>
    <t>No</t>
  </si>
  <si>
    <t>Employer (Consumer or Legally Authorized Representative)</t>
  </si>
  <si>
    <t>Service</t>
  </si>
  <si>
    <t>Rate</t>
  </si>
  <si>
    <t>Total Annual CDS Budget</t>
  </si>
  <si>
    <t>Weeks Employed</t>
  </si>
  <si>
    <t>Amount Available for Employee Compensation Costs:</t>
  </si>
  <si>
    <t>Non-Taxable Employee Compensation Costs</t>
  </si>
  <si>
    <t>Be sure both the Employer (Consumer or Legal Guardian), Designated Responsible Party (if applicable), and the CDS Agency Representative sign Consumer Information &amp; Budget Approval Page of the workbook, and that the budget Calculations are listed as "VALID".</t>
  </si>
  <si>
    <t>Complete the entire Workbook for each Consumer at the following times (and when required by program policy):</t>
  </si>
  <si>
    <t>CERTIFICATION:  By signature below I acknowledge that all calculations must fall within the allowable budget, and that all budget calculations are VALID, as indicated above. I acknowledge these budget calculations are not exact, and may need adjustment throughout the budget period. I also acknowledge receipt of a copy of the CDS Budget.  I agree to remain within the boundaries of the budget set forth.  I understand that failure to follow this budget may result in removal from the CDS Option and I accept personal liability for expenses that may be incurred due to my failure to follow the budget or program requirements.  The budget does not imply eligibility for the entire budget period.</t>
  </si>
  <si>
    <t>Total Tax:</t>
  </si>
  <si>
    <t>Submit a copy of the current Budget Workbook to the appropriate Case Manager/Service Coordinator initially, annually, and as required by program policy.</t>
  </si>
  <si>
    <t>DR's Name:</t>
  </si>
  <si>
    <t>LAR's Name:</t>
  </si>
  <si>
    <t>Consumer Information &amp; Budget Approval</t>
  </si>
  <si>
    <t>Taxable Wage and Compensation Costs</t>
  </si>
  <si>
    <r>
      <t xml:space="preserve">Home and Community Based Services
</t>
    </r>
    <r>
      <rPr>
        <sz val="12"/>
        <rFont val="Arial"/>
        <family val="2"/>
      </rPr>
      <t>Consumer Directed Services Budget</t>
    </r>
  </si>
  <si>
    <t>Waiver Contract Area:</t>
  </si>
  <si>
    <t>WCA 1</t>
  </si>
  <si>
    <t>WCA 2</t>
  </si>
  <si>
    <t>WCA 3</t>
  </si>
  <si>
    <t>WCA 4</t>
  </si>
  <si>
    <t>WCA 5</t>
  </si>
  <si>
    <t>WCA 6</t>
  </si>
  <si>
    <t>WCA 7</t>
  </si>
  <si>
    <t>WCA 8</t>
  </si>
  <si>
    <t>WCA 9</t>
  </si>
  <si>
    <t>Supported Home Living</t>
  </si>
  <si>
    <t>Hourly Respite</t>
  </si>
  <si>
    <t>Daily Respite</t>
  </si>
  <si>
    <t>SHL</t>
  </si>
  <si>
    <t>Employee Hours, Pay Rates and Other Compensation</t>
  </si>
  <si>
    <t>Employee Name</t>
  </si>
  <si>
    <t>Minimum Employee Compensation %</t>
  </si>
  <si>
    <t>Total Hourly Respite Dollars</t>
  </si>
  <si>
    <t>Weekly Authorized Supported Home Living Hours</t>
  </si>
  <si>
    <t>NOTE - The consumer must not develop a regular employee schedule that contains fewer than or more than the weekly authorized units.</t>
  </si>
  <si>
    <t>Estimated Employer Related Support Services Purchases</t>
  </si>
  <si>
    <r>
      <t>Maximum</t>
    </r>
    <r>
      <rPr>
        <sz val="10"/>
        <rFont val="Arial"/>
      </rPr>
      <t xml:space="preserve"> Amount Available for Employer Related Support Services Purchases:</t>
    </r>
  </si>
  <si>
    <t>Total Estimated Employer Related Support Services Purchases:</t>
  </si>
  <si>
    <t>SCS Hourly Rate</t>
  </si>
  <si>
    <t>Available Support Consultation Services Hours:</t>
  </si>
  <si>
    <t>Weekly Authorized Hourly Respite Hours</t>
  </si>
  <si>
    <t>Total Supported Home Living Dollars</t>
  </si>
  <si>
    <t>Estimated Support Consultation Services Costs</t>
  </si>
  <si>
    <t>Remaining</t>
  </si>
  <si>
    <t>Amount of ESS Available for Support Consultation:</t>
  </si>
  <si>
    <t>Support Consultation Services Hours Authorized by the IDT:</t>
  </si>
  <si>
    <t>Support Consultation Services Funded through ESS:</t>
  </si>
  <si>
    <t>Auth SCS Dollars</t>
  </si>
  <si>
    <t>Q1</t>
  </si>
  <si>
    <t>Q2</t>
  </si>
  <si>
    <t>Q3</t>
  </si>
  <si>
    <t>Q4</t>
  </si>
  <si>
    <t>Auth Units</t>
  </si>
  <si>
    <t>Auth Dollars</t>
  </si>
  <si>
    <t>Total</t>
  </si>
  <si>
    <t>Quarter 1</t>
  </si>
  <si>
    <t>Quarter 2</t>
  </si>
  <si>
    <t>Quarter 3</t>
  </si>
  <si>
    <t>Quarter 4</t>
  </si>
  <si>
    <t>TOTAL BUDGET REMAINING:</t>
  </si>
  <si>
    <t>TOTAL  BUDGET</t>
  </si>
  <si>
    <t>NOTE - The consumer must not develop a regular employee schedule 
that contains fewer than or more than the weekly authorized units.</t>
  </si>
  <si>
    <t>Percent of Budgeted Dollars Spent 
(negative amount indicates the consumer has overspent):</t>
  </si>
  <si>
    <t>Dollars Remaining 
(negative indicates the consumer has overspent):</t>
  </si>
  <si>
    <t>Billed Units</t>
  </si>
  <si>
    <t>Billed Dollars</t>
  </si>
  <si>
    <t>Change in Employee</t>
  </si>
  <si>
    <t>Change in Number of Hours Employee Works, Rate of Pay, Bonus, or Benefits</t>
  </si>
  <si>
    <t xml:space="preserve">Change in Employee Pay Rate or Benefits </t>
  </si>
  <si>
    <t>Employer Support Services &amp; Non-Taxable Costs</t>
  </si>
  <si>
    <t>Total Support Consultation Services Costs:</t>
  </si>
  <si>
    <t>Taxable and Non-Taxable Employee Compensation</t>
  </si>
  <si>
    <t>THIS PAGE IS NOT CONSIDERED PART OF CLIENT BUDGET</t>
  </si>
  <si>
    <t>TAXABLE EMPLOYEE COMPENSATION</t>
  </si>
  <si>
    <t>SALARIES/WAGES</t>
  </si>
  <si>
    <t>MILEAGE (MAXIMUM IS 48.5¢ PER MILE)</t>
  </si>
  <si>
    <t>(Includes Employee-Paid Payroll Taxes:)</t>
  </si>
  <si>
    <t>(Not Directly Related to Client Care)</t>
  </si>
  <si>
    <t>Regular Time</t>
  </si>
  <si>
    <t>Communiting Costs &amp; Assistance</t>
  </si>
  <si>
    <t>Bonus</t>
  </si>
  <si>
    <t>Paid Vacation Leave</t>
  </si>
  <si>
    <t>Paid Sick Leave</t>
  </si>
  <si>
    <t>Paid Other Leave (Jury Duty, Funeral, etc.)</t>
  </si>
  <si>
    <t>NON-TAXABLE EMPLOYEE COMPENSATION</t>
  </si>
  <si>
    <t>EMPLOYEE BENEFITS/INSURANCE</t>
  </si>
  <si>
    <t>Insurance Premiums and Paid Claims,</t>
  </si>
  <si>
    <t>(Use of Employee's Personal Car Directly Related</t>
  </si>
  <si>
    <t xml:space="preserve">     Including Health/Medical/Dental/Disability</t>
  </si>
  <si>
    <t>Related to Client Care)</t>
  </si>
  <si>
    <t>Life Insurance Premiums</t>
  </si>
  <si>
    <t>Client Appointments</t>
  </si>
  <si>
    <t>Employer-Paid Contributions to:</t>
  </si>
  <si>
    <t>Shopping</t>
  </si>
  <si>
    <t xml:space="preserve">     Deferred Compensation Plans</t>
  </si>
  <si>
    <t>Escort</t>
  </si>
  <si>
    <t xml:space="preserve">     Retirement &amp; Pension Plans</t>
  </si>
  <si>
    <t xml:space="preserve">     Child Day Care</t>
  </si>
  <si>
    <t>WORKERS' COMPENSATION COSTS</t>
  </si>
  <si>
    <t xml:space="preserve">     Accrued Leave</t>
  </si>
  <si>
    <t>Premium Costs</t>
  </si>
  <si>
    <t>Paid Claims</t>
  </si>
  <si>
    <t>PAYROLL TAXES  (EMPLOYER-PAID)</t>
  </si>
  <si>
    <t xml:space="preserve">Other Premium/Claims for Employee </t>
  </si>
  <si>
    <t>FICA</t>
  </si>
  <si>
    <t>Work-Related Injury/Illness Coverage</t>
  </si>
  <si>
    <t>MEDICARE</t>
  </si>
  <si>
    <t>SUTA</t>
  </si>
  <si>
    <t>CONTRACTED SERVICE FEE</t>
  </si>
  <si>
    <t>FUTA</t>
  </si>
  <si>
    <t>(When Contracted With an Agency)</t>
  </si>
  <si>
    <t>Other as applicable</t>
  </si>
  <si>
    <t>Back-Up PAS</t>
  </si>
  <si>
    <t>In-Home Respite</t>
  </si>
  <si>
    <t>Annual Authorized Supported Home Living Hours</t>
  </si>
  <si>
    <t>Annual Authorized Hourly Respite Hours</t>
  </si>
  <si>
    <t>Payment for Support Consultation Services above the 10% (if required by the IDT):</t>
  </si>
  <si>
    <t>Total Costs for ESS and Support Consultation Services:</t>
  </si>
  <si>
    <t>Support Consultation Services</t>
  </si>
  <si>
    <t>Employer Support Services</t>
  </si>
  <si>
    <t>Does the Consumer Have a  Designated Representative (DR) and/or Legally Authorized Representative (LAR)?</t>
  </si>
  <si>
    <t>Total Spent for ESS and Non-Taxable Costs</t>
  </si>
  <si>
    <t>ESS_Budget</t>
  </si>
  <si>
    <r>
      <t>Amount Available for all Estimated 
Employer Support Services Costs</t>
    </r>
    <r>
      <rPr>
        <b/>
        <sz val="10"/>
        <rFont val="Arial"/>
        <family val="2"/>
      </rPr>
      <t>:</t>
    </r>
  </si>
  <si>
    <t>Total  Annual CDS Budget:</t>
  </si>
  <si>
    <r>
      <t xml:space="preserve">Home and Community Based Services
</t>
    </r>
    <r>
      <rPr>
        <sz val="12"/>
        <rFont val="Arial"/>
        <family val="2"/>
      </rPr>
      <t>Consumer Directed Services Budget August 2011</t>
    </r>
  </si>
  <si>
    <t>Family Member?</t>
  </si>
  <si>
    <t>Exempt all taxes</t>
  </si>
  <si>
    <t>Exempt SUTA and FUTA</t>
  </si>
  <si>
    <t>Family Exemption</t>
  </si>
  <si>
    <t>Not exempt</t>
  </si>
  <si>
    <t>Meets household exemption criteria?</t>
  </si>
  <si>
    <t>Annual Authorized Hours</t>
  </si>
  <si>
    <t>Supported Employment</t>
  </si>
  <si>
    <t>Employment Assistance</t>
  </si>
  <si>
    <t>Cognitive Rehabilitation Therapy</t>
  </si>
  <si>
    <t>Nursing RN</t>
  </si>
  <si>
    <t>Total Nursing RN Dollars</t>
  </si>
  <si>
    <t>Nursing LVN</t>
  </si>
  <si>
    <t>Total Nursing LVN Dollars</t>
  </si>
  <si>
    <t>Specialized Nursing RN</t>
  </si>
  <si>
    <t>Total Specialized Nursing RN Dollars</t>
  </si>
  <si>
    <t>Specialized Nursing LVN</t>
  </si>
  <si>
    <t>Total Specialized Nursing LVN Dollars</t>
  </si>
  <si>
    <t>Units of Supported Employment</t>
  </si>
  <si>
    <t>Total Supported Employment Dollars</t>
  </si>
  <si>
    <t>Units of Employment Assistance</t>
  </si>
  <si>
    <t>Total Employment Assistance Dollars</t>
  </si>
  <si>
    <t>Total Cognitive Rehabilitation Therapy Dollars</t>
  </si>
  <si>
    <t>Units of Cognitive Rehabilitation Therapy</t>
  </si>
  <si>
    <t>Cognitive Rehab. Therapy</t>
  </si>
  <si>
    <t>Authorized Units</t>
  </si>
  <si>
    <t>Actual Units</t>
  </si>
  <si>
    <t>Authorized Dollars</t>
  </si>
  <si>
    <t>Actual Dollars</t>
  </si>
  <si>
    <t>Quarter 1 Units</t>
  </si>
  <si>
    <t>Quarter 2 Units</t>
  </si>
  <si>
    <t>Quarter 3 Units</t>
  </si>
  <si>
    <t>Quarter 4 Units</t>
  </si>
  <si>
    <t>Employee Compensation Totals (Units):</t>
  </si>
  <si>
    <t>Remaining: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</si>
</sst>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0%"/>
  </numFmts>
  <fonts count="30" x14ac:knownFonts="1">
    <font>
      <sz val="10"/>
      <name val="Arial"/>
    </font>
    <font>
      <b/>
      <sz val="10"/>
      <name val="Arial"/>
      <family val="2"/>
    </font>
    <font>
      <sz val="10"/>
      <name val="Arial"/>
      <family val="2"/>
    </font>
    <font>
      <b/>
      <i/>
      <sz val="10"/>
      <name val="Arial"/>
      <family val="2"/>
    </font>
    <font>
      <b/>
      <i/>
      <sz val="9"/>
      <name val="Arial"/>
      <family val="2"/>
    </font>
    <font>
      <b/>
      <sz val="16"/>
      <name val="Arial"/>
      <family val="2"/>
    </font>
    <font>
      <b/>
      <sz val="12"/>
      <name val="Arial"/>
      <family val="2"/>
    </font>
    <font>
      <sz val="11"/>
      <name val="Arial"/>
      <family val="2"/>
    </font>
    <font>
      <b/>
      <sz val="11"/>
      <name val="Arial"/>
      <family val="2"/>
    </font>
    <font>
      <b/>
      <i/>
      <sz val="14"/>
      <name val="Arial"/>
      <family val="2"/>
    </font>
    <font>
      <b/>
      <u/>
      <sz val="12"/>
      <name val="Arial"/>
      <family val="2"/>
    </font>
    <font>
      <sz val="8"/>
      <name val="Arial"/>
      <family val="2"/>
    </font>
    <font>
      <sz val="12"/>
      <name val="Arial"/>
      <family val="2"/>
    </font>
    <font>
      <sz val="14"/>
      <name val="Arial"/>
      <family val="2"/>
    </font>
    <font>
      <b/>
      <sz val="8"/>
      <name val="Arial"/>
      <family val="2"/>
    </font>
    <font>
      <sz val="9"/>
      <name val="Arial"/>
      <family val="2"/>
    </font>
    <font>
      <b/>
      <sz val="10"/>
      <color indexed="10"/>
      <name val="Arial"/>
      <family val="2"/>
    </font>
    <font>
      <sz val="11"/>
      <name val="Arial"/>
    </font>
    <font>
      <b/>
      <sz val="14"/>
      <name val="Arial"/>
      <family val="2"/>
    </font>
    <font>
      <b/>
      <i/>
      <sz val="12"/>
      <name val="Arial"/>
      <family val="2"/>
    </font>
    <font>
      <b/>
      <i/>
      <sz val="11"/>
      <name val="Arial"/>
      <family val="2"/>
    </font>
    <font>
      <sz val="8"/>
      <name val="Arial"/>
    </font>
    <font>
      <sz val="14"/>
      <name val="Arial"/>
    </font>
    <font>
      <sz val="12"/>
      <name val="Arial"/>
    </font>
    <font>
      <b/>
      <sz val="16"/>
      <name val="Arial"/>
    </font>
    <font>
      <b/>
      <sz val="14"/>
      <name val="Arial"/>
    </font>
    <font>
      <b/>
      <sz val="11"/>
      <name val="Arial"/>
    </font>
    <font>
      <i/>
      <sz val="9"/>
      <name val="Arial"/>
      <family val="2"/>
    </font>
    <font>
      <i/>
      <sz val="10"/>
      <name val="Arial"/>
      <family val="2"/>
    </font>
    <font>
      <b/>
      <i/>
      <sz val="16"/>
      <name val="Arial"/>
      <family val="2"/>
    </font>
  </fonts>
  <fills count="11">
    <fill>
      <patternFill patternType="none"/>
    </fill>
    <fill>
      <patternFill patternType="gray125"/>
    </fill>
    <fill>
      <patternFill patternType="solid">
        <fgColor indexed="41"/>
        <bgColor indexed="64"/>
      </patternFill>
    </fill>
    <fill>
      <patternFill patternType="solid">
        <fgColor indexed="27"/>
        <bgColor indexed="64"/>
      </patternFill>
    </fill>
    <fill>
      <patternFill patternType="lightUp">
        <bgColor indexed="9"/>
      </patternFill>
    </fill>
    <fill>
      <patternFill patternType="solid">
        <fgColor indexed="65"/>
        <bgColor indexed="64"/>
      </patternFill>
    </fill>
    <fill>
      <patternFill patternType="solid">
        <fgColor indexed="13"/>
        <bgColor indexed="64"/>
      </patternFill>
    </fill>
    <fill>
      <patternFill patternType="lightTrellis">
        <bgColor indexed="9"/>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s>
  <borders count="128">
    <border>
      <left/>
      <right/>
      <top/>
      <bottom/>
      <diagonal/>
    </border>
    <border>
      <left/>
      <right/>
      <top style="medium">
        <color indexed="64"/>
      </top>
      <bottom/>
      <diagonal/>
    </border>
    <border>
      <left/>
      <right/>
      <top/>
      <bottom style="medium">
        <color indexed="64"/>
      </bottom>
      <diagonal/>
    </border>
    <border>
      <left style="medium">
        <color indexed="64"/>
      </left>
      <right/>
      <top/>
      <bottom/>
      <diagonal/>
    </border>
    <border>
      <left style="mediumDashDot">
        <color indexed="64"/>
      </left>
      <right style="mediumDashDot">
        <color indexed="64"/>
      </right>
      <top style="mediumDashDot">
        <color indexed="64"/>
      </top>
      <bottom style="mediumDashDot">
        <color indexed="64"/>
      </bottom>
      <diagonal/>
    </border>
    <border>
      <left style="medium">
        <color indexed="64"/>
      </left>
      <right style="thin">
        <color indexed="64"/>
      </right>
      <top style="mediumDashDot">
        <color indexed="64"/>
      </top>
      <bottom style="mediumDashDot">
        <color indexed="64"/>
      </bottom>
      <diagonal/>
    </border>
    <border>
      <left style="medium">
        <color indexed="64"/>
      </left>
      <right style="thin">
        <color indexed="64"/>
      </right>
      <top style="mediumDashDot">
        <color indexed="64"/>
      </top>
      <bottom/>
      <diagonal/>
    </border>
    <border>
      <left style="medium">
        <color indexed="64"/>
      </left>
      <right style="thin">
        <color indexed="64"/>
      </right>
      <top/>
      <bottom style="mediumDashDot">
        <color indexed="64"/>
      </bottom>
      <diagonal/>
    </border>
    <border>
      <left style="medium">
        <color indexed="64"/>
      </left>
      <right style="thin">
        <color indexed="64"/>
      </right>
      <top style="medium">
        <color indexed="64"/>
      </top>
      <bottom style="mediumDashDot">
        <color indexed="64"/>
      </bottom>
      <diagonal/>
    </border>
    <border>
      <left style="medium">
        <color indexed="64"/>
      </left>
      <right style="medium">
        <color indexed="64"/>
      </right>
      <top/>
      <bottom style="medium">
        <color indexed="64"/>
      </bottom>
      <diagonal/>
    </border>
    <border>
      <left style="mediumDashDot">
        <color indexed="64"/>
      </left>
      <right style="thin">
        <color indexed="64"/>
      </right>
      <top style="mediumDashDot">
        <color indexed="64"/>
      </top>
      <bottom style="thin">
        <color indexed="64"/>
      </bottom>
      <diagonal/>
    </border>
    <border>
      <left style="mediumDashDot">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DashDot">
        <color indexed="64"/>
      </bottom>
      <diagonal/>
    </border>
    <border>
      <left/>
      <right style="medium">
        <color indexed="64"/>
      </right>
      <top/>
      <bottom style="thin">
        <color indexed="64"/>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DashDot">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top style="mediumDashDot">
        <color indexed="64"/>
      </top>
      <bottom style="mediumDashDot">
        <color indexed="64"/>
      </bottom>
      <diagonal/>
    </border>
    <border>
      <left/>
      <right style="mediumDashDot">
        <color indexed="64"/>
      </right>
      <top style="mediumDashDot">
        <color indexed="64"/>
      </top>
      <bottom style="mediumDashDot">
        <color indexed="64"/>
      </bottom>
      <diagonal/>
    </border>
    <border>
      <left style="mediumDashDot">
        <color indexed="64"/>
      </left>
      <right style="mediumDashDot">
        <color indexed="64"/>
      </right>
      <top/>
      <bottom style="mediumDashDot">
        <color indexed="64"/>
      </bottom>
      <diagonal/>
    </border>
    <border>
      <left/>
      <right style="mediumDashDot">
        <color indexed="64"/>
      </right>
      <top/>
      <bottom style="mediumDashDot">
        <color indexed="64"/>
      </bottom>
      <diagonal/>
    </border>
    <border>
      <left/>
      <right style="mediumDashDot">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right/>
      <top/>
      <bottom style="mediumDashDot">
        <color indexed="64"/>
      </bottom>
      <diagonal/>
    </border>
    <border>
      <left/>
      <right style="medium">
        <color indexed="64"/>
      </right>
      <top/>
      <bottom style="mediumDashDot">
        <color indexed="64"/>
      </bottom>
      <diagonal/>
    </border>
    <border>
      <left style="medium">
        <color indexed="64"/>
      </left>
      <right style="thin">
        <color indexed="64"/>
      </right>
      <top style="mediumDashDot">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8"/>
      </left>
      <right style="thin">
        <color indexed="64"/>
      </right>
      <top style="medium">
        <color indexed="8"/>
      </top>
      <bottom/>
      <diagonal/>
    </border>
    <border>
      <left/>
      <right/>
      <top style="medium">
        <color indexed="8"/>
      </top>
      <bottom/>
      <diagonal/>
    </border>
    <border>
      <left/>
      <right style="thin">
        <color indexed="64"/>
      </right>
      <top style="medium">
        <color indexed="8"/>
      </top>
      <bottom/>
      <diagonal/>
    </border>
    <border>
      <left/>
      <right style="medium">
        <color indexed="8"/>
      </right>
      <top style="medium">
        <color indexed="8"/>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DashDot">
        <color indexed="64"/>
      </left>
      <right style="mediumDashDot">
        <color indexed="64"/>
      </right>
      <top style="mediumDashDot">
        <color indexed="64"/>
      </top>
      <bottom/>
      <diagonal/>
    </border>
    <border>
      <left/>
      <right/>
      <top style="thin">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thin">
        <color indexed="64"/>
      </top>
      <bottom style="medium">
        <color indexed="64"/>
      </bottom>
      <diagonal/>
    </border>
    <border>
      <left style="thin">
        <color indexed="64"/>
      </left>
      <right/>
      <top style="mediumDashDot">
        <color indexed="64"/>
      </top>
      <bottom/>
      <diagonal/>
    </border>
    <border>
      <left/>
      <right style="medium">
        <color indexed="64"/>
      </right>
      <top style="mediumDashDot">
        <color indexed="64"/>
      </top>
      <bottom/>
      <diagonal/>
    </border>
    <border>
      <left style="thin">
        <color indexed="64"/>
      </left>
      <right/>
      <top style="mediumDashDot">
        <color indexed="64"/>
      </top>
      <bottom style="mediumDashDot">
        <color indexed="64"/>
      </bottom>
      <diagonal/>
    </border>
    <border>
      <left/>
      <right style="medium">
        <color indexed="64"/>
      </right>
      <top style="mediumDashDot">
        <color indexed="64"/>
      </top>
      <bottom style="mediumDashDot">
        <color indexed="64"/>
      </bottom>
      <diagonal/>
    </border>
    <border>
      <left style="thin">
        <color indexed="64"/>
      </left>
      <right/>
      <top style="mediumDashDot">
        <color indexed="64"/>
      </top>
      <bottom style="medium">
        <color indexed="64"/>
      </bottom>
      <diagonal/>
    </border>
    <border>
      <left/>
      <right style="medium">
        <color indexed="64"/>
      </right>
      <top style="mediumDashDot">
        <color indexed="64"/>
      </top>
      <bottom style="medium">
        <color indexed="64"/>
      </bottom>
      <diagonal/>
    </border>
    <border>
      <left style="thin">
        <color indexed="64"/>
      </left>
      <right/>
      <top style="medium">
        <color indexed="64"/>
      </top>
      <bottom style="mediumDashDot">
        <color indexed="64"/>
      </bottom>
      <diagonal/>
    </border>
    <border>
      <left/>
      <right style="medium">
        <color indexed="64"/>
      </right>
      <top style="medium">
        <color indexed="64"/>
      </top>
      <bottom style="mediumDashDot">
        <color indexed="64"/>
      </bottom>
      <diagonal/>
    </border>
    <border>
      <left style="medium">
        <color indexed="64"/>
      </left>
      <right/>
      <top style="medium">
        <color indexed="64"/>
      </top>
      <bottom style="medium">
        <color indexed="64"/>
      </bottom>
      <diagonal/>
    </border>
    <border>
      <left style="mediumDashDot">
        <color indexed="64"/>
      </left>
      <right/>
      <top style="mediumDashDot">
        <color indexed="64"/>
      </top>
      <bottom style="mediumDashDot">
        <color indexed="64"/>
      </bottom>
      <diagonal/>
    </border>
    <border>
      <left/>
      <right style="mediumDashDot">
        <color indexed="64"/>
      </right>
      <top style="medium">
        <color indexed="64"/>
      </top>
      <bottom style="medium">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right style="mediumDashDot">
        <color indexed="64"/>
      </right>
      <top/>
      <bottom/>
      <diagonal/>
    </border>
    <border>
      <left style="mediumDashDot">
        <color indexed="64"/>
      </left>
      <right/>
      <top/>
      <bottom style="mediumDashDot">
        <color indexed="64"/>
      </bottom>
      <diagonal/>
    </border>
    <border>
      <left style="medium">
        <color indexed="64"/>
      </left>
      <right/>
      <top style="medium">
        <color indexed="64"/>
      </top>
      <bottom style="mediumDashDot">
        <color indexed="64"/>
      </bottom>
      <diagonal/>
    </border>
    <border>
      <left/>
      <right/>
      <top style="medium">
        <color indexed="64"/>
      </top>
      <bottom style="mediumDashDot">
        <color indexed="64"/>
      </bottom>
      <diagonal/>
    </border>
    <border>
      <left style="medium">
        <color indexed="64"/>
      </left>
      <right/>
      <top style="mediumDashDot">
        <color indexed="64"/>
      </top>
      <bottom style="thin">
        <color indexed="64"/>
      </bottom>
      <diagonal/>
    </border>
    <border>
      <left/>
      <right/>
      <top style="mediumDashDot">
        <color indexed="64"/>
      </top>
      <bottom style="thin">
        <color indexed="64"/>
      </bottom>
      <diagonal/>
    </border>
    <border>
      <left/>
      <right style="medium">
        <color indexed="64"/>
      </right>
      <top style="mediumDashDot">
        <color indexed="64"/>
      </top>
      <bottom style="thin">
        <color indexed="64"/>
      </bottom>
      <diagonal/>
    </border>
    <border>
      <left/>
      <right style="mediumDashDot">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DashDot">
        <color indexed="64"/>
      </top>
      <bottom style="thin">
        <color indexed="64"/>
      </bottom>
      <diagonal/>
    </border>
    <border>
      <left/>
      <right style="thin">
        <color indexed="64"/>
      </right>
      <top/>
      <bottom/>
      <diagonal/>
    </border>
    <border>
      <left style="thin">
        <color indexed="64"/>
      </left>
      <right/>
      <top style="thin">
        <color indexed="64"/>
      </top>
      <bottom style="mediumDashDot">
        <color indexed="64"/>
      </bottom>
      <diagonal/>
    </border>
    <border>
      <left/>
      <right/>
      <top style="thin">
        <color indexed="64"/>
      </top>
      <bottom style="mediumDashDot">
        <color indexed="64"/>
      </bottom>
      <diagonal/>
    </border>
    <border>
      <left/>
      <right style="medium">
        <color indexed="64"/>
      </right>
      <top style="thin">
        <color indexed="64"/>
      </top>
      <bottom style="mediumDashDot">
        <color indexed="64"/>
      </bottom>
      <diagonal/>
    </border>
    <border>
      <left/>
      <right style="thin">
        <color indexed="64"/>
      </right>
      <top style="mediumDashDot">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DashDot">
        <color indexed="64"/>
      </bottom>
      <diagonal/>
    </border>
    <border>
      <left/>
      <right style="thin">
        <color indexed="64"/>
      </right>
      <top style="thin">
        <color indexed="64"/>
      </top>
      <bottom style="mediumDashDot">
        <color indexed="64"/>
      </bottom>
      <diagonal/>
    </border>
    <border>
      <left/>
      <right style="mediumDashDot">
        <color indexed="64"/>
      </right>
      <top style="thin">
        <color indexed="64"/>
      </top>
      <bottom style="mediumDashDot">
        <color indexed="64"/>
      </bottom>
      <diagonal/>
    </border>
    <border>
      <left style="mediumDashDot">
        <color indexed="64"/>
      </left>
      <right/>
      <top style="thin">
        <color indexed="64"/>
      </top>
      <bottom style="mediumDashDot">
        <color indexed="64"/>
      </bottom>
      <diagonal/>
    </border>
    <border>
      <left style="mediumDashDot">
        <color indexed="64"/>
      </left>
      <right/>
      <top style="mediumDashDot">
        <color indexed="64"/>
      </top>
      <bottom style="thin">
        <color indexed="64"/>
      </bottom>
      <diagonal/>
    </border>
    <border>
      <left/>
      <right style="mediumDashDot">
        <color indexed="64"/>
      </right>
      <top style="mediumDashDot">
        <color indexed="64"/>
      </top>
      <bottom style="thin">
        <color indexed="64"/>
      </bottom>
      <diagonal/>
    </border>
    <border>
      <left style="medium">
        <color indexed="64"/>
      </left>
      <right/>
      <top style="mediumDashDot">
        <color indexed="64"/>
      </top>
      <bottom style="medium">
        <color indexed="64"/>
      </bottom>
      <diagonal/>
    </border>
    <border>
      <left/>
      <right/>
      <top style="mediumDashDot">
        <color indexed="64"/>
      </top>
      <bottom style="medium">
        <color indexed="64"/>
      </bottom>
      <diagonal/>
    </border>
    <border>
      <left/>
      <right style="medium">
        <color indexed="8"/>
      </right>
      <top/>
      <bottom style="medium">
        <color indexed="64"/>
      </bottom>
      <diagonal/>
    </border>
    <border>
      <left/>
      <right style="mediumDashDot">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DashDot">
        <color indexed="64"/>
      </left>
      <right/>
      <top style="mediumDashDot">
        <color indexed="64"/>
      </top>
      <bottom style="medium">
        <color indexed="64"/>
      </bottom>
      <diagonal/>
    </border>
    <border>
      <left/>
      <right style="mediumDashDot">
        <color indexed="8"/>
      </right>
      <top style="mediumDashDot">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bottom style="thin">
        <color indexed="64"/>
      </bottom>
      <diagonal/>
    </border>
    <border>
      <left style="mediumDashDot">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DashDot">
        <color indexed="64"/>
      </top>
      <bottom/>
      <diagonal/>
    </border>
    <border>
      <left/>
      <right style="mediumDashDot">
        <color indexed="8"/>
      </right>
      <top style="mediumDashDot">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s>
  <cellStyleXfs count="1">
    <xf numFmtId="0" fontId="0" fillId="0" borderId="0"/>
  </cellStyleXfs>
  <cellXfs count="603">
    <xf numFmtId="0" fontId="0" fillId="0" borderId="0" xfId="0"/>
    <xf numFmtId="0" fontId="0" fillId="0" borderId="0" xfId="0" applyProtection="1"/>
    <xf numFmtId="0" fontId="5" fillId="0" borderId="0" xfId="0" applyFont="1" applyAlignment="1" applyProtection="1">
      <alignment horizontal="center"/>
    </xf>
    <xf numFmtId="0" fontId="6" fillId="0" borderId="0" xfId="0" applyFont="1" applyAlignment="1" applyProtection="1">
      <alignment horizontal="center"/>
    </xf>
    <xf numFmtId="0" fontId="0" fillId="0" borderId="0" xfId="0" applyBorder="1" applyProtection="1"/>
    <xf numFmtId="0" fontId="0" fillId="0" borderId="0" xfId="0" applyBorder="1" applyAlignment="1" applyProtection="1">
      <alignment horizontal="right"/>
    </xf>
    <xf numFmtId="0" fontId="0" fillId="0" borderId="0" xfId="0" applyFill="1" applyBorder="1" applyAlignment="1" applyProtection="1">
      <alignment horizontal="left"/>
    </xf>
    <xf numFmtId="0" fontId="0" fillId="0" borderId="0" xfId="0" applyBorder="1" applyAlignment="1" applyProtection="1">
      <alignment horizontal="left"/>
    </xf>
    <xf numFmtId="0" fontId="0" fillId="0" borderId="0" xfId="0" applyFill="1" applyBorder="1" applyProtection="1"/>
    <xf numFmtId="0" fontId="6" fillId="0" borderId="1" xfId="0" applyFont="1" applyFill="1" applyBorder="1" applyAlignment="1" applyProtection="1">
      <alignment horizontal="right"/>
    </xf>
    <xf numFmtId="0" fontId="0" fillId="0" borderId="2" xfId="0" applyBorder="1" applyProtection="1"/>
    <xf numFmtId="0" fontId="2" fillId="0" borderId="0" xfId="0" applyFont="1" applyProtection="1"/>
    <xf numFmtId="0" fontId="2" fillId="0" borderId="0" xfId="0" applyFont="1" applyBorder="1" applyProtection="1"/>
    <xf numFmtId="0" fontId="2" fillId="0" borderId="0" xfId="0" applyFont="1" applyBorder="1" applyAlignment="1" applyProtection="1">
      <alignment horizontal="right"/>
    </xf>
    <xf numFmtId="0" fontId="1" fillId="0" borderId="0" xfId="0" applyFont="1" applyProtection="1"/>
    <xf numFmtId="0" fontId="3" fillId="0" borderId="0" xfId="0" applyFont="1" applyProtection="1"/>
    <xf numFmtId="0" fontId="4" fillId="0" borderId="0" xfId="0" applyFont="1" applyProtection="1"/>
    <xf numFmtId="0" fontId="2" fillId="0" borderId="0" xfId="0" applyFont="1" applyAlignment="1" applyProtection="1">
      <alignment wrapText="1"/>
    </xf>
    <xf numFmtId="164" fontId="0" fillId="0" borderId="0" xfId="0" applyNumberFormat="1" applyAlignment="1" applyProtection="1">
      <alignment horizontal="center"/>
    </xf>
    <xf numFmtId="0" fontId="3" fillId="0" borderId="0" xfId="0" applyFont="1" applyBorder="1" applyAlignment="1" applyProtection="1">
      <alignment horizontal="center" wrapText="1"/>
    </xf>
    <xf numFmtId="0" fontId="8" fillId="0" borderId="0" xfId="0" applyFont="1" applyAlignment="1" applyProtection="1">
      <alignment horizontal="center"/>
    </xf>
    <xf numFmtId="0" fontId="8" fillId="0" borderId="2" xfId="0" applyFont="1" applyBorder="1" applyAlignment="1" applyProtection="1">
      <alignment horizontal="center"/>
    </xf>
    <xf numFmtId="0" fontId="7" fillId="0" borderId="0" xfId="0" applyFont="1" applyAlignment="1" applyProtection="1">
      <alignment horizontal="center"/>
    </xf>
    <xf numFmtId="0" fontId="7" fillId="0" borderId="0" xfId="0" applyFont="1" applyAlignment="1" applyProtection="1">
      <alignment horizontal="right"/>
    </xf>
    <xf numFmtId="14" fontId="8" fillId="0" borderId="0" xfId="0" applyNumberFormat="1" applyFont="1" applyBorder="1" applyAlignment="1" applyProtection="1">
      <alignment horizontal="center"/>
    </xf>
    <xf numFmtId="0" fontId="0" fillId="0" borderId="3" xfId="0" applyBorder="1" applyProtection="1"/>
    <xf numFmtId="0" fontId="0" fillId="0" borderId="0" xfId="0" applyAlignment="1" applyProtection="1">
      <alignment horizontal="right"/>
    </xf>
    <xf numFmtId="0" fontId="8" fillId="0" borderId="0" xfId="0" applyFont="1" applyBorder="1" applyAlignment="1" applyProtection="1">
      <alignment horizontal="center"/>
    </xf>
    <xf numFmtId="0" fontId="7" fillId="0" borderId="1" xfId="0" applyFont="1" applyBorder="1" applyAlignment="1" applyProtection="1">
      <alignment horizontal="center"/>
    </xf>
    <xf numFmtId="0" fontId="7" fillId="0" borderId="0" xfId="0" applyFont="1" applyBorder="1" applyAlignment="1" applyProtection="1">
      <alignment horizontal="center"/>
    </xf>
    <xf numFmtId="164" fontId="0" fillId="0" borderId="0" xfId="0" applyNumberFormat="1" applyBorder="1" applyProtection="1"/>
    <xf numFmtId="164" fontId="1" fillId="0" borderId="0" xfId="0" applyNumberFormat="1" applyFont="1" applyFill="1" applyBorder="1" applyProtection="1"/>
    <xf numFmtId="0" fontId="1" fillId="0" borderId="0" xfId="0" applyFont="1" applyFill="1" applyBorder="1" applyProtection="1"/>
    <xf numFmtId="164" fontId="3" fillId="0" borderId="0" xfId="0" applyNumberFormat="1" applyFont="1" applyFill="1" applyBorder="1" applyProtection="1"/>
    <xf numFmtId="14" fontId="6" fillId="2" borderId="4" xfId="0" applyNumberFormat="1" applyFont="1" applyFill="1" applyBorder="1" applyAlignment="1" applyProtection="1">
      <alignment horizontal="center"/>
      <protection locked="0"/>
    </xf>
    <xf numFmtId="0" fontId="6" fillId="2" borderId="4" xfId="0" applyFont="1" applyFill="1" applyBorder="1" applyAlignment="1" applyProtection="1">
      <alignment horizontal="center"/>
      <protection locked="0"/>
    </xf>
    <xf numFmtId="14" fontId="8" fillId="0" borderId="2" xfId="0" applyNumberFormat="1" applyFont="1" applyBorder="1" applyAlignment="1" applyProtection="1">
      <alignment horizontal="center"/>
    </xf>
    <xf numFmtId="0" fontId="2" fillId="0" borderId="0" xfId="0" applyFont="1" applyFill="1" applyBorder="1" applyAlignment="1" applyProtection="1">
      <alignment horizontal="right"/>
    </xf>
    <xf numFmtId="0" fontId="6" fillId="0" borderId="0" xfId="0" applyFont="1" applyAlignment="1">
      <alignment horizont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0" fillId="0" borderId="7" xfId="0" applyBorder="1" applyAlignment="1">
      <alignment horizontal="center" vertical="center"/>
    </xf>
    <xf numFmtId="0" fontId="0" fillId="0" borderId="0" xfId="0" applyAlignment="1">
      <alignment wrapText="1"/>
    </xf>
    <xf numFmtId="0" fontId="1" fillId="0" borderId="8" xfId="0" applyFont="1" applyBorder="1" applyAlignment="1">
      <alignment horizontal="center" vertical="center" wrapText="1"/>
    </xf>
    <xf numFmtId="0" fontId="12" fillId="0" borderId="0" xfId="0" applyFont="1" applyProtection="1"/>
    <xf numFmtId="0" fontId="6" fillId="0" borderId="0" xfId="0" applyFont="1" applyFill="1" applyBorder="1" applyAlignment="1" applyProtection="1">
      <alignment horizontal="center"/>
    </xf>
    <xf numFmtId="0" fontId="11" fillId="0" borderId="0" xfId="0" applyFont="1" applyBorder="1" applyProtection="1"/>
    <xf numFmtId="164" fontId="6" fillId="0" borderId="9" xfId="0" applyNumberFormat="1" applyFont="1" applyBorder="1" applyProtection="1"/>
    <xf numFmtId="164" fontId="0" fillId="2" borderId="10" xfId="0" applyNumberFormat="1" applyFill="1" applyBorder="1" applyProtection="1">
      <protection locked="0"/>
    </xf>
    <xf numFmtId="164" fontId="0" fillId="2" borderId="11" xfId="0" applyNumberFormat="1" applyFill="1" applyBorder="1" applyProtection="1">
      <protection locked="0"/>
    </xf>
    <xf numFmtId="0" fontId="0" fillId="0" borderId="12" xfId="0" applyBorder="1" applyAlignment="1" applyProtection="1">
      <alignment horizontal="right"/>
    </xf>
    <xf numFmtId="164" fontId="0" fillId="2" borderId="11" xfId="0" applyNumberFormat="1" applyFill="1" applyBorder="1" applyAlignment="1" applyProtection="1">
      <alignment horizontal="right"/>
      <protection locked="0"/>
    </xf>
    <xf numFmtId="164" fontId="0" fillId="2" borderId="13" xfId="0" applyNumberFormat="1" applyFill="1" applyBorder="1" applyAlignment="1" applyProtection="1">
      <alignment horizontal="right"/>
      <protection locked="0"/>
    </xf>
    <xf numFmtId="164" fontId="0" fillId="2" borderId="14" xfId="0" applyNumberFormat="1" applyFill="1" applyBorder="1" applyAlignment="1" applyProtection="1">
      <alignment horizontal="right"/>
      <protection locked="0"/>
    </xf>
    <xf numFmtId="0" fontId="12" fillId="0" borderId="0" xfId="0" applyFont="1" applyAlignment="1">
      <alignment horizontal="center"/>
    </xf>
    <xf numFmtId="0" fontId="0" fillId="0" borderId="0" xfId="0" applyAlignment="1" applyProtection="1">
      <alignment wrapText="1"/>
    </xf>
    <xf numFmtId="0" fontId="5" fillId="0" borderId="0" xfId="0" applyFont="1" applyAlignment="1" applyProtection="1">
      <alignment horizontal="center" wrapText="1"/>
    </xf>
    <xf numFmtId="0" fontId="1" fillId="0" borderId="0" xfId="0" applyFont="1" applyBorder="1" applyAlignment="1">
      <alignment horizontal="center" vertical="center"/>
    </xf>
    <xf numFmtId="0" fontId="1" fillId="0" borderId="0" xfId="0" applyFont="1" applyBorder="1" applyAlignment="1">
      <alignment wrapText="1"/>
    </xf>
    <xf numFmtId="0" fontId="6" fillId="0" borderId="0" xfId="0" applyFont="1" applyFill="1" applyBorder="1" applyProtection="1"/>
    <xf numFmtId="0" fontId="6" fillId="0" borderId="0" xfId="0" applyFont="1" applyBorder="1" applyProtection="1"/>
    <xf numFmtId="0" fontId="0" fillId="0" borderId="0" xfId="0" applyFill="1" applyProtection="1"/>
    <xf numFmtId="0" fontId="0" fillId="0" borderId="0" xfId="0" applyFill="1" applyAlignment="1" applyProtection="1">
      <alignment horizontal="right"/>
    </xf>
    <xf numFmtId="49" fontId="0" fillId="0" borderId="0" xfId="0" applyNumberFormat="1" applyFill="1" applyAlignment="1" applyProtection="1"/>
    <xf numFmtId="164" fontId="2" fillId="0" borderId="0" xfId="0" applyNumberFormat="1" applyFont="1" applyFill="1" applyBorder="1" applyProtection="1"/>
    <xf numFmtId="165" fontId="2" fillId="0" borderId="0" xfId="0" applyNumberFormat="1" applyFont="1" applyFill="1" applyBorder="1" applyProtection="1"/>
    <xf numFmtId="165" fontId="2" fillId="0" borderId="0" xfId="0" applyNumberFormat="1" applyFont="1" applyFill="1" applyBorder="1" applyAlignment="1" applyProtection="1">
      <alignment horizontal="right"/>
    </xf>
    <xf numFmtId="0" fontId="0" fillId="0" borderId="0" xfId="0" applyFill="1" applyBorder="1" applyAlignment="1" applyProtection="1">
      <alignment horizontal="center" wrapText="1"/>
    </xf>
    <xf numFmtId="0" fontId="6" fillId="0" borderId="0" xfId="0" applyFont="1" applyProtection="1"/>
    <xf numFmtId="0" fontId="0" fillId="0" borderId="0" xfId="0" applyFill="1" applyBorder="1" applyAlignment="1" applyProtection="1">
      <alignment horizontal="right"/>
    </xf>
    <xf numFmtId="2" fontId="0" fillId="2" borderId="4" xfId="0" applyNumberFormat="1" applyFill="1" applyBorder="1" applyProtection="1">
      <protection locked="0"/>
    </xf>
    <xf numFmtId="164" fontId="0" fillId="0" borderId="15" xfId="0" applyNumberFormat="1" applyBorder="1" applyProtection="1"/>
    <xf numFmtId="0" fontId="0" fillId="0" borderId="0" xfId="0" applyAlignment="1" applyProtection="1">
      <alignment horizontal="left"/>
    </xf>
    <xf numFmtId="4" fontId="0" fillId="0" borderId="0" xfId="0" applyNumberFormat="1" applyFill="1" applyProtection="1"/>
    <xf numFmtId="1" fontId="0" fillId="0" borderId="0" xfId="0" applyNumberFormat="1" applyProtection="1"/>
    <xf numFmtId="2" fontId="0" fillId="0" borderId="0" xfId="0" applyNumberFormat="1" applyProtection="1"/>
    <xf numFmtId="164" fontId="0" fillId="0" borderId="0" xfId="0" applyNumberFormat="1" applyProtection="1"/>
    <xf numFmtId="164" fontId="2" fillId="0" borderId="16" xfId="0" applyNumberFormat="1" applyFont="1" applyFill="1" applyBorder="1" applyAlignment="1" applyProtection="1">
      <alignment horizontal="left"/>
    </xf>
    <xf numFmtId="4" fontId="0" fillId="0" borderId="0" xfId="0" applyNumberFormat="1" applyFill="1" applyAlignment="1" applyProtection="1"/>
    <xf numFmtId="164" fontId="2" fillId="0" borderId="17" xfId="0" applyNumberFormat="1" applyFont="1" applyFill="1" applyBorder="1" applyAlignment="1" applyProtection="1">
      <alignment horizontal="center"/>
    </xf>
    <xf numFmtId="0" fontId="9" fillId="0" borderId="18" xfId="0" applyFont="1" applyBorder="1" applyAlignment="1" applyProtection="1">
      <alignment horizontal="center"/>
    </xf>
    <xf numFmtId="0" fontId="9" fillId="0" borderId="1" xfId="0" applyFont="1" applyBorder="1" applyAlignment="1" applyProtection="1">
      <alignment horizontal="center"/>
    </xf>
    <xf numFmtId="0" fontId="9" fillId="0" borderId="16" xfId="0" applyFont="1" applyBorder="1" applyAlignment="1" applyProtection="1">
      <alignment horizontal="center"/>
    </xf>
    <xf numFmtId="0" fontId="16" fillId="0" borderId="0" xfId="0" applyFont="1" applyBorder="1" applyAlignment="1" applyProtection="1">
      <alignment horizontal="center"/>
    </xf>
    <xf numFmtId="0" fontId="6" fillId="0" borderId="0" xfId="0" applyFont="1" applyFill="1" applyAlignment="1" applyProtection="1">
      <alignment horizontal="right"/>
    </xf>
    <xf numFmtId="0" fontId="7" fillId="0" borderId="3" xfId="0" applyFont="1" applyBorder="1" applyProtection="1"/>
    <xf numFmtId="0" fontId="0" fillId="0" borderId="19" xfId="0" applyBorder="1" applyProtection="1"/>
    <xf numFmtId="14" fontId="8" fillId="2" borderId="4" xfId="0" applyNumberFormat="1" applyFont="1" applyFill="1" applyBorder="1" applyAlignment="1" applyProtection="1">
      <alignment horizontal="center"/>
      <protection locked="0"/>
    </xf>
    <xf numFmtId="0" fontId="6" fillId="0" borderId="0" xfId="0" applyFont="1" applyBorder="1" applyAlignment="1" applyProtection="1">
      <alignment horizontal="right"/>
    </xf>
    <xf numFmtId="0" fontId="6" fillId="0" borderId="0" xfId="0" applyFont="1" applyBorder="1" applyAlignment="1" applyProtection="1">
      <alignment horizontal="center" wrapText="1"/>
    </xf>
    <xf numFmtId="0" fontId="6" fillId="0" borderId="20" xfId="0" applyFont="1" applyFill="1" applyBorder="1" applyAlignment="1" applyProtection="1">
      <alignment horizontal="center"/>
    </xf>
    <xf numFmtId="1" fontId="2" fillId="0" borderId="0" xfId="0" applyNumberFormat="1" applyFont="1" applyFill="1" applyBorder="1" applyProtection="1"/>
    <xf numFmtId="164" fontId="0" fillId="0" borderId="0" xfId="0" applyNumberFormat="1" applyFill="1" applyAlignment="1" applyProtection="1">
      <alignment horizontal="right"/>
    </xf>
    <xf numFmtId="164" fontId="0" fillId="0" borderId="0" xfId="0" applyNumberFormat="1" applyFill="1" applyProtection="1"/>
    <xf numFmtId="164" fontId="6" fillId="0" borderId="21" xfId="0" applyNumberFormat="1" applyFont="1" applyBorder="1" applyProtection="1"/>
    <xf numFmtId="10" fontId="0" fillId="0" borderId="0" xfId="0" applyNumberFormat="1" applyFill="1" applyProtection="1"/>
    <xf numFmtId="0" fontId="5" fillId="0" borderId="0" xfId="0" applyFont="1" applyAlignment="1">
      <alignment horizontal="center" vertical="center" wrapText="1"/>
    </xf>
    <xf numFmtId="0" fontId="0" fillId="0" borderId="0" xfId="0" applyBorder="1" applyAlignment="1" applyProtection="1">
      <alignment horizontal="center" wrapText="1"/>
    </xf>
    <xf numFmtId="3" fontId="0" fillId="0" borderId="0" xfId="0" applyNumberFormat="1" applyFill="1" applyProtection="1"/>
    <xf numFmtId="164" fontId="0" fillId="0" borderId="22" xfId="0" applyNumberFormat="1" applyFill="1" applyBorder="1" applyAlignment="1" applyProtection="1">
      <alignment horizontal="center"/>
    </xf>
    <xf numFmtId="0" fontId="9" fillId="0" borderId="0" xfId="0" applyFont="1" applyBorder="1" applyAlignment="1" applyProtection="1">
      <alignment horizontal="center"/>
    </xf>
    <xf numFmtId="164" fontId="6" fillId="0" borderId="0" xfId="0" applyNumberFormat="1" applyFont="1" applyBorder="1" applyAlignment="1" applyProtection="1"/>
    <xf numFmtId="0" fontId="1" fillId="0" borderId="0" xfId="0" applyFont="1" applyBorder="1" applyAlignment="1" applyProtection="1">
      <alignment horizontal="center"/>
    </xf>
    <xf numFmtId="164" fontId="0" fillId="0" borderId="0" xfId="0" applyNumberFormat="1" applyFill="1" applyBorder="1" applyAlignment="1" applyProtection="1">
      <alignment horizontal="right"/>
    </xf>
    <xf numFmtId="14" fontId="0" fillId="3" borderId="23" xfId="0" applyNumberFormat="1" applyFill="1" applyBorder="1" applyProtection="1">
      <protection locked="0"/>
    </xf>
    <xf numFmtId="14" fontId="0" fillId="3" borderId="4" xfId="0" applyNumberFormat="1" applyFill="1" applyBorder="1" applyProtection="1">
      <protection locked="0"/>
    </xf>
    <xf numFmtId="165" fontId="0" fillId="3" borderId="4" xfId="0" applyNumberFormat="1" applyFill="1" applyBorder="1" applyProtection="1">
      <protection locked="0"/>
    </xf>
    <xf numFmtId="164" fontId="0" fillId="3" borderId="4" xfId="0" applyNumberFormat="1" applyFill="1" applyBorder="1" applyProtection="1">
      <protection locked="0"/>
    </xf>
    <xf numFmtId="0" fontId="0" fillId="3" borderId="24" xfId="0" applyFill="1" applyBorder="1" applyProtection="1">
      <protection locked="0"/>
    </xf>
    <xf numFmtId="164" fontId="0" fillId="3" borderId="25" xfId="0" applyNumberFormat="1" applyFill="1" applyBorder="1" applyProtection="1">
      <protection locked="0"/>
    </xf>
    <xf numFmtId="0" fontId="0" fillId="3" borderId="26" xfId="0" applyFill="1" applyBorder="1" applyProtection="1">
      <protection locked="0"/>
    </xf>
    <xf numFmtId="164" fontId="0" fillId="3" borderId="27" xfId="0" applyNumberFormat="1" applyFill="1" applyBorder="1" applyProtection="1">
      <protection locked="0"/>
    </xf>
    <xf numFmtId="0" fontId="0" fillId="3" borderId="27" xfId="0" applyFill="1" applyBorder="1" applyProtection="1">
      <protection locked="0"/>
    </xf>
    <xf numFmtId="164" fontId="6" fillId="0" borderId="0" xfId="0" applyNumberFormat="1" applyFont="1" applyBorder="1" applyAlignment="1" applyProtection="1">
      <alignment horizontal="right"/>
    </xf>
    <xf numFmtId="164" fontId="0" fillId="2" borderId="13" xfId="0" applyNumberFormat="1" applyFill="1" applyBorder="1" applyProtection="1">
      <protection locked="0"/>
    </xf>
    <xf numFmtId="164" fontId="0" fillId="2" borderId="14" xfId="0" applyNumberFormat="1" applyFill="1" applyBorder="1" applyProtection="1">
      <protection locked="0"/>
    </xf>
    <xf numFmtId="10" fontId="2" fillId="0" borderId="0" xfId="0" applyNumberFormat="1" applyFont="1" applyBorder="1" applyProtection="1"/>
    <xf numFmtId="165" fontId="0" fillId="0" borderId="0" xfId="0" applyNumberFormat="1" applyProtection="1"/>
    <xf numFmtId="0" fontId="17" fillId="0" borderId="28" xfId="0" applyFont="1" applyBorder="1" applyAlignment="1" applyProtection="1">
      <alignment horizontal="right"/>
    </xf>
    <xf numFmtId="0" fontId="17" fillId="0" borderId="29" xfId="0" applyFont="1" applyBorder="1" applyAlignment="1" applyProtection="1">
      <alignment horizontal="right"/>
    </xf>
    <xf numFmtId="0" fontId="17" fillId="0" borderId="30" xfId="0" applyFont="1" applyBorder="1" applyAlignment="1" applyProtection="1">
      <alignment horizontal="right"/>
    </xf>
    <xf numFmtId="2" fontId="8" fillId="0" borderId="0" xfId="0" applyNumberFormat="1" applyFont="1" applyFill="1" applyBorder="1" applyProtection="1"/>
    <xf numFmtId="0" fontId="0" fillId="0" borderId="3" xfId="0" applyBorder="1" applyAlignment="1" applyProtection="1">
      <alignment horizontal="right"/>
    </xf>
    <xf numFmtId="0" fontId="0" fillId="0" borderId="1" xfId="0" applyBorder="1" applyAlignment="1" applyProtection="1">
      <alignment wrapText="1"/>
    </xf>
    <xf numFmtId="0" fontId="0" fillId="0" borderId="1" xfId="0" applyBorder="1" applyAlignment="1" applyProtection="1">
      <alignment horizontal="center" wrapText="1"/>
    </xf>
    <xf numFmtId="0" fontId="1" fillId="0" borderId="6" xfId="0" applyFont="1" applyFill="1" applyBorder="1" applyAlignment="1">
      <alignment horizontal="center" vertical="center"/>
    </xf>
    <xf numFmtId="0" fontId="0" fillId="0" borderId="0" xfId="0" applyFill="1"/>
    <xf numFmtId="0" fontId="1" fillId="0" borderId="31" xfId="0" applyFont="1" applyFill="1" applyBorder="1" applyAlignment="1">
      <alignment horizontal="center" vertical="center"/>
    </xf>
    <xf numFmtId="0" fontId="1" fillId="0" borderId="0" xfId="0" applyFont="1" applyFill="1" applyBorder="1"/>
    <xf numFmtId="0" fontId="1" fillId="0" borderId="32" xfId="0" applyFont="1" applyFill="1" applyBorder="1"/>
    <xf numFmtId="0" fontId="0" fillId="0" borderId="31" xfId="0" applyFill="1" applyBorder="1" applyAlignment="1">
      <alignment horizontal="center" vertical="center"/>
    </xf>
    <xf numFmtId="0" fontId="0" fillId="0" borderId="0" xfId="0" applyFill="1" applyBorder="1"/>
    <xf numFmtId="0" fontId="0" fillId="0" borderId="7" xfId="0" applyFill="1" applyBorder="1" applyAlignment="1">
      <alignment horizontal="center" vertical="center"/>
    </xf>
    <xf numFmtId="0" fontId="0" fillId="0" borderId="33" xfId="0" applyFill="1" applyBorder="1"/>
    <xf numFmtId="0" fontId="1" fillId="0" borderId="34" xfId="0" applyFont="1" applyFill="1" applyBorder="1"/>
    <xf numFmtId="0" fontId="1" fillId="0" borderId="35" xfId="0" applyFont="1" applyFill="1" applyBorder="1" applyAlignment="1">
      <alignment horizontal="center" vertical="center"/>
    </xf>
    <xf numFmtId="2" fontId="8" fillId="0" borderId="0" xfId="0" applyNumberFormat="1" applyFont="1" applyFill="1" applyBorder="1" applyAlignment="1" applyProtection="1">
      <alignment horizontal="right"/>
    </xf>
    <xf numFmtId="0" fontId="5" fillId="0" borderId="0" xfId="0" applyFont="1" applyAlignment="1" applyProtection="1">
      <alignment horizontal="center" vertical="center" wrapText="1"/>
    </xf>
    <xf numFmtId="164" fontId="0" fillId="0" borderId="32" xfId="0" applyNumberFormat="1" applyBorder="1" applyProtection="1"/>
    <xf numFmtId="49" fontId="0" fillId="0" borderId="0" xfId="0" applyNumberFormat="1" applyProtection="1"/>
    <xf numFmtId="0" fontId="0" fillId="0" borderId="14" xfId="0" applyBorder="1" applyAlignment="1" applyProtection="1">
      <alignment horizontal="right"/>
    </xf>
    <xf numFmtId="164" fontId="0" fillId="0" borderId="0" xfId="0" applyNumberFormat="1" applyFill="1" applyBorder="1" applyProtection="1"/>
    <xf numFmtId="0" fontId="0" fillId="0" borderId="0" xfId="0" applyAlignment="1" applyProtection="1">
      <alignment horizontal="center"/>
    </xf>
    <xf numFmtId="0" fontId="0" fillId="0" borderId="18" xfId="0" applyBorder="1" applyAlignment="1" applyProtection="1">
      <alignment horizontal="center" wrapText="1"/>
    </xf>
    <xf numFmtId="0" fontId="0" fillId="0" borderId="36" xfId="0" applyBorder="1" applyAlignment="1" applyProtection="1">
      <alignment horizontal="center" wrapText="1"/>
    </xf>
    <xf numFmtId="0" fontId="2" fillId="0" borderId="37" xfId="0" applyFont="1" applyBorder="1" applyAlignment="1" applyProtection="1">
      <alignment horizontal="center" wrapText="1"/>
    </xf>
    <xf numFmtId="0" fontId="0" fillId="0" borderId="37" xfId="0" applyBorder="1" applyAlignment="1" applyProtection="1">
      <alignment horizontal="center" wrapText="1"/>
    </xf>
    <xf numFmtId="0" fontId="0" fillId="0" borderId="38" xfId="0" applyBorder="1" applyAlignment="1" applyProtection="1">
      <alignment horizontal="center" wrapText="1"/>
    </xf>
    <xf numFmtId="2" fontId="0" fillId="0" borderId="39" xfId="0" applyNumberFormat="1" applyBorder="1" applyProtection="1"/>
    <xf numFmtId="164" fontId="0" fillId="0" borderId="40" xfId="0" applyNumberFormat="1" applyBorder="1" applyProtection="1"/>
    <xf numFmtId="164" fontId="0" fillId="0" borderId="40" xfId="0" applyNumberFormat="1" applyBorder="1" applyAlignment="1" applyProtection="1">
      <alignment horizontal="right"/>
    </xf>
    <xf numFmtId="164" fontId="0" fillId="0" borderId="41" xfId="0" applyNumberFormat="1" applyBorder="1" applyAlignment="1" applyProtection="1">
      <alignment horizontal="right"/>
    </xf>
    <xf numFmtId="165" fontId="0" fillId="0" borderId="0" xfId="0" applyNumberFormat="1" applyFill="1" applyBorder="1" applyProtection="1"/>
    <xf numFmtId="164" fontId="0" fillId="0" borderId="0" xfId="0" applyNumberFormat="1" applyBorder="1" applyAlignment="1" applyProtection="1">
      <alignment horizontal="right"/>
    </xf>
    <xf numFmtId="164" fontId="0" fillId="0" borderId="32" xfId="0" applyNumberFormat="1" applyBorder="1" applyAlignment="1" applyProtection="1">
      <alignment horizontal="right"/>
    </xf>
    <xf numFmtId="0" fontId="6" fillId="0" borderId="3" xfId="0" applyFont="1" applyBorder="1" applyProtection="1"/>
    <xf numFmtId="0" fontId="0" fillId="0" borderId="42" xfId="0" applyBorder="1" applyAlignment="1" applyProtection="1">
      <alignment horizontal="center" wrapText="1"/>
    </xf>
    <xf numFmtId="0" fontId="0" fillId="0" borderId="43" xfId="0" applyBorder="1" applyProtection="1"/>
    <xf numFmtId="0" fontId="0" fillId="0" borderId="44" xfId="0" applyBorder="1" applyAlignment="1" applyProtection="1">
      <alignment horizontal="center" wrapText="1"/>
    </xf>
    <xf numFmtId="0" fontId="0" fillId="0" borderId="45" xfId="0" applyBorder="1" applyAlignment="1" applyProtection="1">
      <alignment horizontal="center"/>
    </xf>
    <xf numFmtId="2" fontId="0" fillId="0" borderId="46" xfId="0" applyNumberFormat="1" applyFill="1" applyBorder="1" applyProtection="1"/>
    <xf numFmtId="0" fontId="0" fillId="4" borderId="47" xfId="0" applyFill="1" applyBorder="1" applyProtection="1"/>
    <xf numFmtId="164" fontId="0" fillId="0" borderId="48" xfId="0" applyNumberFormat="1" applyFill="1" applyBorder="1" applyProtection="1"/>
    <xf numFmtId="2" fontId="0" fillId="0" borderId="49" xfId="0" applyNumberFormat="1" applyFill="1" applyBorder="1" applyProtection="1"/>
    <xf numFmtId="0" fontId="0" fillId="4" borderId="13" xfId="0" applyFill="1" applyBorder="1" applyProtection="1"/>
    <xf numFmtId="0" fontId="16" fillId="0" borderId="32" xfId="0" applyFont="1" applyBorder="1" applyAlignment="1" applyProtection="1">
      <alignment horizontal="center"/>
    </xf>
    <xf numFmtId="0" fontId="16" fillId="0" borderId="3" xfId="0" applyFont="1" applyBorder="1" applyAlignment="1" applyProtection="1">
      <alignment horizontal="center"/>
    </xf>
    <xf numFmtId="0" fontId="0" fillId="0" borderId="32" xfId="0" applyBorder="1" applyAlignment="1" applyProtection="1">
      <alignment horizontal="right"/>
    </xf>
    <xf numFmtId="0" fontId="0" fillId="5" borderId="36" xfId="0" applyFill="1" applyBorder="1" applyAlignment="1" applyProtection="1">
      <alignment horizontal="center"/>
    </xf>
    <xf numFmtId="0" fontId="0" fillId="5" borderId="36" xfId="0" applyFill="1" applyBorder="1" applyAlignment="1" applyProtection="1">
      <alignment horizontal="center" wrapText="1"/>
    </xf>
    <xf numFmtId="0" fontId="0" fillId="0" borderId="38" xfId="0" applyBorder="1" applyAlignment="1" applyProtection="1">
      <alignment horizontal="center"/>
    </xf>
    <xf numFmtId="0" fontId="0" fillId="0" borderId="19" xfId="0" applyBorder="1" applyAlignment="1" applyProtection="1">
      <alignment horizontal="right"/>
    </xf>
    <xf numFmtId="164" fontId="0" fillId="0" borderId="41" xfId="0" applyNumberFormat="1" applyBorder="1" applyProtection="1"/>
    <xf numFmtId="164" fontId="0" fillId="0" borderId="2" xfId="0" applyNumberFormat="1" applyBorder="1" applyAlignment="1" applyProtection="1">
      <alignment horizontal="right"/>
    </xf>
    <xf numFmtId="0" fontId="0" fillId="0" borderId="0" xfId="0" applyProtection="1">
      <protection locked="0"/>
    </xf>
    <xf numFmtId="164" fontId="0" fillId="2" borderId="4" xfId="0" applyNumberFormat="1" applyFill="1" applyBorder="1" applyProtection="1">
      <protection locked="0"/>
    </xf>
    <xf numFmtId="0" fontId="7" fillId="0" borderId="28" xfId="0" applyFont="1" applyBorder="1" applyAlignment="1" applyProtection="1">
      <alignment horizontal="right"/>
    </xf>
    <xf numFmtId="164" fontId="6" fillId="0" borderId="21" xfId="0" applyNumberFormat="1" applyFont="1" applyBorder="1" applyAlignment="1" applyProtection="1">
      <alignment horizontal="center" vertical="center"/>
    </xf>
    <xf numFmtId="164" fontId="6" fillId="0" borderId="50" xfId="0" applyNumberFormat="1" applyFont="1" applyBorder="1" applyAlignment="1" applyProtection="1">
      <alignment horizontal="right"/>
    </xf>
    <xf numFmtId="164" fontId="8" fillId="0" borderId="9" xfId="0" applyNumberFormat="1" applyFont="1" applyBorder="1" applyAlignment="1" applyProtection="1">
      <alignment horizontal="right"/>
    </xf>
    <xf numFmtId="0" fontId="6" fillId="0" borderId="3" xfId="0" applyFont="1" applyBorder="1" applyAlignment="1" applyProtection="1">
      <alignment horizontal="right"/>
    </xf>
    <xf numFmtId="164" fontId="6" fillId="0" borderId="32" xfId="0" applyNumberFormat="1" applyFont="1" applyBorder="1" applyAlignment="1" applyProtection="1">
      <alignment horizontal="right"/>
    </xf>
    <xf numFmtId="4" fontId="6" fillId="0" borderId="51" xfId="0" applyNumberFormat="1" applyFont="1" applyBorder="1" applyAlignment="1" applyProtection="1">
      <alignment horizontal="right"/>
    </xf>
    <xf numFmtId="164" fontId="8" fillId="0" borderId="9" xfId="0" applyNumberFormat="1" applyFont="1" applyBorder="1" applyProtection="1"/>
    <xf numFmtId="4" fontId="6" fillId="2" borderId="4" xfId="0" applyNumberFormat="1" applyFont="1" applyFill="1" applyBorder="1" applyAlignment="1" applyProtection="1">
      <alignment horizontal="right"/>
      <protection locked="0"/>
    </xf>
    <xf numFmtId="164" fontId="20" fillId="0" borderId="21" xfId="0" applyNumberFormat="1" applyFont="1" applyFill="1" applyBorder="1" applyAlignment="1" applyProtection="1">
      <alignment horizontal="right"/>
    </xf>
    <xf numFmtId="0" fontId="8" fillId="0" borderId="0" xfId="0" applyFont="1" applyFill="1" applyBorder="1" applyAlignment="1" applyProtection="1">
      <alignment horizontal="right"/>
    </xf>
    <xf numFmtId="0" fontId="0" fillId="0" borderId="16" xfId="0" applyBorder="1"/>
    <xf numFmtId="0" fontId="0" fillId="0" borderId="32" xfId="0" applyBorder="1"/>
    <xf numFmtId="0" fontId="0" fillId="0" borderId="0" xfId="0" applyFill="1" applyBorder="1" applyAlignment="1">
      <alignment horizontal="center"/>
    </xf>
    <xf numFmtId="0" fontId="0" fillId="0" borderId="41" xfId="0" applyBorder="1"/>
    <xf numFmtId="0" fontId="0" fillId="0" borderId="52" xfId="0" applyFill="1" applyBorder="1"/>
    <xf numFmtId="0" fontId="23" fillId="0" borderId="3" xfId="0" applyFont="1" applyBorder="1" applyProtection="1"/>
    <xf numFmtId="0" fontId="23" fillId="0" borderId="32" xfId="0" applyFont="1" applyBorder="1"/>
    <xf numFmtId="0" fontId="23" fillId="0" borderId="0" xfId="0" applyFont="1" applyFill="1"/>
    <xf numFmtId="0" fontId="23" fillId="0" borderId="0" xfId="0" applyFont="1"/>
    <xf numFmtId="0" fontId="22" fillId="0" borderId="3" xfId="0" applyFont="1" applyBorder="1" applyProtection="1"/>
    <xf numFmtId="0" fontId="22" fillId="0" borderId="32" xfId="0" applyFont="1" applyBorder="1"/>
    <xf numFmtId="0" fontId="22" fillId="0" borderId="0" xfId="0" applyFont="1" applyFill="1"/>
    <xf numFmtId="0" fontId="22" fillId="0" borderId="0" xfId="0" applyFont="1"/>
    <xf numFmtId="0" fontId="17" fillId="0" borderId="53" xfId="0" applyFont="1" applyFill="1" applyBorder="1" applyAlignment="1" applyProtection="1">
      <alignment horizontal="center"/>
    </xf>
    <xf numFmtId="0" fontId="17" fillId="0" borderId="54" xfId="0" applyFont="1" applyFill="1" applyBorder="1" applyAlignment="1" applyProtection="1">
      <alignment horizontal="center"/>
    </xf>
    <xf numFmtId="0" fontId="17" fillId="0" borderId="55" xfId="0" applyFont="1" applyFill="1" applyBorder="1" applyAlignment="1" applyProtection="1">
      <alignment horizontal="center"/>
    </xf>
    <xf numFmtId="0" fontId="17" fillId="0" borderId="56" xfId="0" applyFont="1" applyFill="1" applyBorder="1" applyAlignment="1" applyProtection="1">
      <alignment horizontal="center"/>
    </xf>
    <xf numFmtId="0" fontId="17" fillId="0" borderId="57" xfId="0" applyFont="1" applyFill="1" applyBorder="1" applyAlignment="1" applyProtection="1">
      <alignment horizontal="center"/>
    </xf>
    <xf numFmtId="0" fontId="17" fillId="0" borderId="58" xfId="0" applyFont="1" applyFill="1" applyBorder="1" applyAlignment="1" applyProtection="1">
      <alignment horizontal="center"/>
    </xf>
    <xf numFmtId="0" fontId="17" fillId="2" borderId="4" xfId="0" applyFont="1" applyFill="1" applyBorder="1" applyAlignment="1" applyProtection="1">
      <alignment horizontal="center"/>
      <protection locked="0"/>
    </xf>
    <xf numFmtId="164" fontId="17" fillId="0" borderId="59" xfId="0" applyNumberFormat="1" applyFont="1" applyFill="1" applyBorder="1" applyAlignment="1" applyProtection="1">
      <alignment horizontal="center"/>
    </xf>
    <xf numFmtId="164" fontId="17" fillId="0" borderId="60" xfId="0" applyNumberFormat="1" applyFont="1" applyFill="1" applyBorder="1" applyAlignment="1" applyProtection="1">
      <alignment horizontal="center"/>
    </xf>
    <xf numFmtId="0" fontId="17" fillId="0" borderId="61" xfId="0" applyFont="1" applyFill="1" applyBorder="1" applyAlignment="1" applyProtection="1">
      <alignment horizontal="center"/>
    </xf>
    <xf numFmtId="0" fontId="17" fillId="0" borderId="62" xfId="0" applyFont="1" applyFill="1" applyBorder="1" applyAlignment="1" applyProtection="1">
      <alignment horizontal="center"/>
    </xf>
    <xf numFmtId="0" fontId="17" fillId="2" borderId="63" xfId="0" applyFont="1" applyFill="1" applyBorder="1" applyAlignment="1" applyProtection="1">
      <alignment horizontal="center"/>
      <protection locked="0"/>
    </xf>
    <xf numFmtId="164" fontId="17" fillId="0" borderId="64" xfId="0" applyNumberFormat="1" applyFont="1" applyFill="1" applyBorder="1" applyAlignment="1" applyProtection="1">
      <alignment horizontal="center"/>
    </xf>
    <xf numFmtId="164" fontId="17" fillId="0" borderId="51" xfId="0" applyNumberFormat="1" applyFont="1" applyFill="1" applyBorder="1" applyAlignment="1" applyProtection="1">
      <alignment horizontal="center"/>
    </xf>
    <xf numFmtId="0" fontId="26" fillId="0" borderId="65" xfId="0" applyFont="1" applyFill="1" applyBorder="1" applyAlignment="1" applyProtection="1">
      <alignment horizontal="center"/>
    </xf>
    <xf numFmtId="0" fontId="26" fillId="0" borderId="54" xfId="0" applyFont="1" applyFill="1" applyBorder="1" applyAlignment="1" applyProtection="1">
      <alignment horizontal="center"/>
    </xf>
    <xf numFmtId="164" fontId="26" fillId="0" borderId="54" xfId="0" applyNumberFormat="1" applyFont="1" applyFill="1" applyBorder="1" applyAlignment="1" applyProtection="1">
      <alignment horizontal="center"/>
    </xf>
    <xf numFmtId="164" fontId="26" fillId="0" borderId="50" xfId="0" applyNumberFormat="1" applyFont="1" applyFill="1" applyBorder="1" applyAlignment="1" applyProtection="1">
      <alignment horizontal="center"/>
    </xf>
    <xf numFmtId="0" fontId="26" fillId="0" borderId="30" xfId="0" applyFont="1" applyFill="1" applyBorder="1" applyAlignment="1" applyProtection="1">
      <alignment horizontal="center"/>
    </xf>
    <xf numFmtId="0" fontId="26" fillId="0" borderId="66" xfId="0" applyFont="1" applyFill="1" applyBorder="1" applyAlignment="1" applyProtection="1">
      <alignment horizontal="center"/>
    </xf>
    <xf numFmtId="164" fontId="26" fillId="0" borderId="66" xfId="0" applyNumberFormat="1" applyFont="1" applyFill="1" applyBorder="1" applyAlignment="1" applyProtection="1">
      <alignment horizontal="center"/>
    </xf>
    <xf numFmtId="164" fontId="26" fillId="0" borderId="67" xfId="0" applyNumberFormat="1" applyFont="1" applyFill="1" applyBorder="1" applyAlignment="1" applyProtection="1">
      <alignment horizontal="center"/>
    </xf>
    <xf numFmtId="0" fontId="17" fillId="0" borderId="68" xfId="0" applyFont="1" applyFill="1" applyBorder="1" applyAlignment="1" applyProtection="1">
      <alignment horizontal="center"/>
    </xf>
    <xf numFmtId="0" fontId="26" fillId="0" borderId="69" xfId="0" applyFont="1" applyFill="1" applyBorder="1" applyAlignment="1" applyProtection="1">
      <alignment horizontal="center"/>
    </xf>
    <xf numFmtId="0" fontId="6" fillId="0" borderId="0" xfId="0" applyFont="1" applyFill="1" applyAlignment="1">
      <alignment horizontal="center"/>
    </xf>
    <xf numFmtId="0" fontId="10" fillId="0" borderId="0" xfId="0" applyFont="1" applyFill="1" applyAlignment="1">
      <alignment horizontal="center"/>
    </xf>
    <xf numFmtId="0" fontId="2" fillId="0" borderId="0" xfId="0" applyFont="1" applyFill="1" applyBorder="1"/>
    <xf numFmtId="0" fontId="1" fillId="0" borderId="0" xfId="0" applyFont="1" applyFill="1" applyBorder="1" applyAlignment="1">
      <alignment horizontal="left"/>
    </xf>
    <xf numFmtId="0" fontId="1" fillId="0" borderId="0"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2" fillId="0" borderId="0" xfId="0" applyFont="1" applyFill="1" applyBorder="1" applyAlignment="1">
      <alignment horizontal="right"/>
    </xf>
    <xf numFmtId="0" fontId="1" fillId="0" borderId="0" xfId="0" applyFont="1" applyFill="1" applyBorder="1" applyAlignment="1">
      <alignment horizontal="center"/>
    </xf>
    <xf numFmtId="0" fontId="2" fillId="0" borderId="0" xfId="0" applyFont="1" applyFill="1" applyBorder="1" applyAlignment="1">
      <alignment horizontal="left"/>
    </xf>
    <xf numFmtId="164" fontId="0" fillId="0" borderId="70" xfId="0" applyNumberFormat="1" applyFill="1" applyBorder="1" applyProtection="1"/>
    <xf numFmtId="164" fontId="0" fillId="4" borderId="2" xfId="0" applyNumberFormat="1" applyFill="1" applyBorder="1" applyProtection="1"/>
    <xf numFmtId="164" fontId="0" fillId="6" borderId="0" xfId="0" applyNumberFormat="1" applyFill="1" applyProtection="1"/>
    <xf numFmtId="164" fontId="8" fillId="0" borderId="21" xfId="0" applyNumberFormat="1" applyFont="1" applyBorder="1" applyAlignment="1" applyProtection="1">
      <alignment horizontal="right"/>
    </xf>
    <xf numFmtId="0" fontId="8" fillId="0" borderId="0" xfId="0" applyFont="1" applyProtection="1"/>
    <xf numFmtId="0" fontId="26" fillId="0" borderId="0" xfId="0" applyFont="1" applyFill="1" applyBorder="1" applyAlignment="1" applyProtection="1">
      <alignment horizontal="center"/>
    </xf>
    <xf numFmtId="164" fontId="26" fillId="0" borderId="0" xfId="0" applyNumberFormat="1" applyFont="1" applyFill="1" applyBorder="1" applyAlignment="1" applyProtection="1">
      <alignment horizontal="center"/>
    </xf>
    <xf numFmtId="164" fontId="17" fillId="2" borderId="4" xfId="0" applyNumberFormat="1" applyFont="1" applyFill="1" applyBorder="1" applyAlignment="1" applyProtection="1">
      <alignment horizontal="center"/>
      <protection locked="0"/>
    </xf>
    <xf numFmtId="0" fontId="17" fillId="0" borderId="22" xfId="0" applyFont="1" applyFill="1" applyBorder="1" applyAlignment="1" applyProtection="1">
      <alignment horizontal="center"/>
    </xf>
    <xf numFmtId="0" fontId="17" fillId="7" borderId="54" xfId="0" applyFont="1" applyFill="1" applyBorder="1" applyAlignment="1" applyProtection="1">
      <alignment horizontal="center"/>
    </xf>
    <xf numFmtId="0" fontId="17" fillId="7" borderId="55" xfId="0" applyFont="1" applyFill="1" applyBorder="1" applyAlignment="1" applyProtection="1">
      <alignment horizontal="center"/>
    </xf>
    <xf numFmtId="0" fontId="17" fillId="7" borderId="58" xfId="0" applyFont="1" applyFill="1" applyBorder="1" applyAlignment="1" applyProtection="1">
      <alignment horizontal="center"/>
    </xf>
    <xf numFmtId="0" fontId="17" fillId="7" borderId="13" xfId="0" applyFont="1" applyFill="1" applyBorder="1" applyAlignment="1" applyProtection="1">
      <alignment horizontal="center"/>
    </xf>
    <xf numFmtId="0" fontId="17" fillId="7" borderId="62" xfId="0" applyFont="1" applyFill="1" applyBorder="1" applyAlignment="1" applyProtection="1">
      <alignment horizontal="center"/>
    </xf>
    <xf numFmtId="0" fontId="17" fillId="7" borderId="66" xfId="0" applyFont="1" applyFill="1" applyBorder="1" applyAlignment="1" applyProtection="1">
      <alignment horizontal="center"/>
    </xf>
    <xf numFmtId="164" fontId="17" fillId="8" borderId="50" xfId="0" applyNumberFormat="1" applyFont="1" applyFill="1" applyBorder="1" applyAlignment="1" applyProtection="1">
      <alignment horizontal="center"/>
    </xf>
    <xf numFmtId="0" fontId="17" fillId="0" borderId="48" xfId="0" applyFont="1" applyFill="1" applyBorder="1" applyAlignment="1" applyProtection="1">
      <alignment horizontal="center"/>
    </xf>
    <xf numFmtId="164" fontId="8" fillId="0" borderId="0" xfId="0" applyNumberFormat="1" applyFont="1" applyFill="1" applyBorder="1" applyProtection="1"/>
    <xf numFmtId="164" fontId="18" fillId="0" borderId="21" xfId="0" applyNumberFormat="1" applyFont="1" applyBorder="1" applyProtection="1"/>
    <xf numFmtId="164" fontId="29" fillId="0" borderId="21" xfId="0" applyNumberFormat="1" applyFont="1" applyBorder="1" applyAlignment="1" applyProtection="1">
      <alignment horizontal="center"/>
    </xf>
    <xf numFmtId="0" fontId="0" fillId="0" borderId="0" xfId="0" applyFill="1" applyAlignment="1" applyProtection="1"/>
    <xf numFmtId="0" fontId="2" fillId="0" borderId="0" xfId="0" applyFont="1" applyFill="1" applyProtection="1"/>
    <xf numFmtId="0" fontId="0" fillId="0" borderId="0" xfId="0" applyFill="1" applyBorder="1" applyAlignment="1" applyProtection="1">
      <alignment horizontal="center" wrapText="1"/>
    </xf>
    <xf numFmtId="0" fontId="0" fillId="0" borderId="3" xfId="0" applyBorder="1" applyAlignment="1" applyProtection="1">
      <alignment horizontal="right"/>
    </xf>
    <xf numFmtId="0" fontId="0" fillId="0" borderId="29" xfId="0" applyBorder="1" applyAlignment="1" applyProtection="1">
      <alignment horizontal="right"/>
    </xf>
    <xf numFmtId="0" fontId="0" fillId="0" borderId="3" xfId="0" applyBorder="1" applyProtection="1"/>
    <xf numFmtId="0" fontId="0" fillId="0" borderId="0" xfId="0" applyBorder="1" applyProtection="1"/>
    <xf numFmtId="0" fontId="0" fillId="0" borderId="2" xfId="0" applyBorder="1" applyProtection="1"/>
    <xf numFmtId="0" fontId="0" fillId="0" borderId="0" xfId="0" applyBorder="1" applyAlignment="1" applyProtection="1">
      <alignment horizontal="center" wrapText="1"/>
    </xf>
    <xf numFmtId="2" fontId="8" fillId="0" borderId="0" xfId="0" applyNumberFormat="1" applyFont="1" applyFill="1" applyBorder="1" applyProtection="1"/>
    <xf numFmtId="0" fontId="7" fillId="0" borderId="28" xfId="0" applyFont="1" applyFill="1" applyBorder="1" applyAlignment="1" applyProtection="1">
      <alignment horizontal="right"/>
    </xf>
    <xf numFmtId="0" fontId="7" fillId="0" borderId="29" xfId="0" applyFont="1" applyFill="1" applyBorder="1" applyAlignment="1" applyProtection="1">
      <alignment horizontal="right"/>
    </xf>
    <xf numFmtId="0" fontId="7" fillId="0" borderId="30" xfId="0" applyFont="1" applyFill="1" applyBorder="1" applyAlignment="1" applyProtection="1">
      <alignment horizontal="right"/>
    </xf>
    <xf numFmtId="0" fontId="7" fillId="0" borderId="29" xfId="0" applyFont="1" applyBorder="1" applyAlignment="1" applyProtection="1">
      <alignment horizontal="right"/>
    </xf>
    <xf numFmtId="0" fontId="7" fillId="0" borderId="30" xfId="0" applyFont="1" applyBorder="1" applyAlignment="1" applyProtection="1">
      <alignment horizontal="right"/>
    </xf>
    <xf numFmtId="0" fontId="0" fillId="0" borderId="92" xfId="0" applyBorder="1" applyAlignment="1" applyProtection="1">
      <alignment horizontal="right"/>
    </xf>
    <xf numFmtId="0" fontId="0" fillId="4" borderId="54" xfId="0" applyFill="1" applyBorder="1" applyProtection="1"/>
    <xf numFmtId="164" fontId="0" fillId="2" borderId="63" xfId="0" applyNumberFormat="1" applyFill="1" applyBorder="1" applyProtection="1">
      <protection locked="0"/>
    </xf>
    <xf numFmtId="0" fontId="0" fillId="4" borderId="55" xfId="0" applyFill="1" applyBorder="1" applyProtection="1"/>
    <xf numFmtId="164" fontId="0" fillId="3" borderId="85" xfId="0" applyNumberFormat="1" applyFill="1" applyBorder="1" applyProtection="1">
      <protection locked="0"/>
    </xf>
    <xf numFmtId="0" fontId="0" fillId="3" borderId="85" xfId="0" applyFill="1" applyBorder="1" applyProtection="1">
      <protection locked="0"/>
    </xf>
    <xf numFmtId="0" fontId="0" fillId="0" borderId="3" xfId="0" applyBorder="1" applyAlignment="1" applyProtection="1">
      <alignment horizontal="center" wrapText="1"/>
    </xf>
    <xf numFmtId="0" fontId="0" fillId="0" borderId="95" xfId="0" applyBorder="1" applyAlignment="1" applyProtection="1">
      <alignment horizontal="center" wrapText="1"/>
    </xf>
    <xf numFmtId="0" fontId="0" fillId="0" borderId="0" xfId="0" applyBorder="1" applyAlignment="1" applyProtection="1">
      <alignment wrapText="1"/>
    </xf>
    <xf numFmtId="0" fontId="2" fillId="0" borderId="40" xfId="0" applyFont="1" applyBorder="1" applyAlignment="1" applyProtection="1">
      <alignment horizontal="center" wrapText="1"/>
    </xf>
    <xf numFmtId="0" fontId="0" fillId="0" borderId="40" xfId="0" applyBorder="1" applyAlignment="1" applyProtection="1">
      <alignment horizontal="center" wrapText="1"/>
    </xf>
    <xf numFmtId="0" fontId="0" fillId="0" borderId="41" xfId="0" applyBorder="1" applyAlignment="1" applyProtection="1">
      <alignment horizontal="center" wrapText="1"/>
    </xf>
    <xf numFmtId="0" fontId="0" fillId="0" borderId="39" xfId="0" applyFill="1" applyBorder="1" applyAlignment="1" applyProtection="1">
      <alignment horizontal="right" vertical="top"/>
    </xf>
    <xf numFmtId="0" fontId="0" fillId="0" borderId="39" xfId="0" applyFill="1" applyBorder="1" applyAlignment="1" applyProtection="1">
      <alignment horizontal="right"/>
    </xf>
    <xf numFmtId="0" fontId="0" fillId="0" borderId="39" xfId="0" applyFill="1" applyBorder="1" applyProtection="1"/>
    <xf numFmtId="0" fontId="0" fillId="0" borderId="39" xfId="0" applyFill="1" applyBorder="1" applyAlignment="1" applyProtection="1">
      <alignment horizontal="right"/>
      <protection locked="0"/>
    </xf>
    <xf numFmtId="164" fontId="0" fillId="0" borderId="39" xfId="0" applyNumberFormat="1" applyFill="1" applyBorder="1" applyProtection="1">
      <protection locked="0"/>
    </xf>
    <xf numFmtId="0" fontId="0" fillId="0" borderId="39" xfId="0" applyFill="1" applyBorder="1" applyProtection="1">
      <protection locked="0"/>
    </xf>
    <xf numFmtId="164" fontId="0" fillId="0" borderId="39" xfId="0" applyNumberFormat="1" applyFill="1" applyBorder="1" applyProtection="1"/>
    <xf numFmtId="164" fontId="0" fillId="0" borderId="39" xfId="0" applyNumberFormat="1" applyFill="1" applyBorder="1" applyAlignment="1" applyProtection="1">
      <alignment horizontal="right"/>
    </xf>
    <xf numFmtId="0" fontId="7" fillId="0" borderId="3" xfId="0" applyFont="1" applyFill="1" applyBorder="1" applyAlignment="1" applyProtection="1">
      <alignment horizontal="right"/>
    </xf>
    <xf numFmtId="164" fontId="7" fillId="0" borderId="0" xfId="0" applyNumberFormat="1" applyFont="1" applyFill="1" applyBorder="1" applyAlignment="1" applyProtection="1">
      <alignment horizontal="center"/>
    </xf>
    <xf numFmtId="0" fontId="7" fillId="0" borderId="54" xfId="0" applyFont="1" applyBorder="1" applyAlignment="1" applyProtection="1">
      <alignment horizontal="center"/>
    </xf>
    <xf numFmtId="0" fontId="7" fillId="0" borderId="55" xfId="0" applyFont="1" applyBorder="1" applyAlignment="1" applyProtection="1">
      <alignment horizontal="center"/>
    </xf>
    <xf numFmtId="2" fontId="7" fillId="2" borderId="80" xfId="0" applyNumberFormat="1" applyFont="1" applyFill="1" applyBorder="1" applyAlignment="1" applyProtection="1">
      <alignment horizontal="right"/>
      <protection locked="0"/>
    </xf>
    <xf numFmtId="164" fontId="7" fillId="0" borderId="58" xfId="0" applyNumberFormat="1" applyFont="1" applyBorder="1" applyProtection="1"/>
    <xf numFmtId="164" fontId="7" fillId="2" borderId="4" xfId="0" applyNumberFormat="1" applyFont="1" applyFill="1" applyBorder="1" applyProtection="1">
      <protection locked="0"/>
    </xf>
    <xf numFmtId="164" fontId="7" fillId="2" borderId="63" xfId="0" applyNumberFormat="1" applyFont="1" applyFill="1" applyBorder="1" applyProtection="1">
      <protection locked="0"/>
    </xf>
    <xf numFmtId="0" fontId="8" fillId="0" borderId="18" xfId="0" applyFont="1" applyFill="1" applyBorder="1" applyAlignment="1" applyProtection="1">
      <alignment horizontal="right"/>
    </xf>
    <xf numFmtId="2" fontId="8" fillId="0" borderId="1" xfId="0" applyNumberFormat="1" applyFont="1" applyFill="1" applyBorder="1" applyProtection="1"/>
    <xf numFmtId="164" fontId="7" fillId="0" borderId="122" xfId="0" applyNumberFormat="1" applyFont="1" applyBorder="1" applyProtection="1"/>
    <xf numFmtId="164" fontId="7" fillId="0" borderId="123" xfId="0" applyNumberFormat="1" applyFont="1" applyBorder="1" applyProtection="1"/>
    <xf numFmtId="2" fontId="8" fillId="0" borderId="101" xfId="0" applyNumberFormat="1" applyFont="1" applyFill="1" applyBorder="1" applyProtection="1"/>
    <xf numFmtId="164" fontId="7" fillId="10" borderId="101" xfId="0" applyNumberFormat="1" applyFont="1" applyFill="1" applyBorder="1" applyProtection="1"/>
    <xf numFmtId="164" fontId="7" fillId="0" borderId="103" xfId="0" applyNumberFormat="1" applyFont="1" applyBorder="1" applyProtection="1"/>
    <xf numFmtId="0" fontId="8" fillId="0" borderId="1" xfId="0" applyFont="1" applyFill="1" applyBorder="1" applyAlignment="1" applyProtection="1">
      <alignment horizontal="right"/>
    </xf>
    <xf numFmtId="164" fontId="7" fillId="0" borderId="1" xfId="0" applyNumberFormat="1" applyFont="1" applyFill="1" applyBorder="1" applyProtection="1"/>
    <xf numFmtId="164" fontId="7" fillId="0" borderId="127" xfId="0" applyNumberFormat="1" applyFont="1" applyFill="1" applyBorder="1" applyAlignment="1" applyProtection="1"/>
    <xf numFmtId="2" fontId="7" fillId="0" borderId="58" xfId="0" applyNumberFormat="1" applyFont="1" applyFill="1" applyBorder="1" applyAlignment="1" applyProtection="1"/>
    <xf numFmtId="2" fontId="7" fillId="0" borderId="126" xfId="0" applyNumberFormat="1" applyFont="1" applyFill="1" applyBorder="1" applyAlignment="1" applyProtection="1"/>
    <xf numFmtId="2" fontId="8" fillId="0" borderId="102" xfId="0" applyNumberFormat="1" applyFont="1" applyFill="1" applyBorder="1" applyAlignment="1" applyProtection="1"/>
    <xf numFmtId="0" fontId="0" fillId="0" borderId="3" xfId="0" applyBorder="1"/>
    <xf numFmtId="0" fontId="23" fillId="0" borderId="0" xfId="0" applyFont="1" applyFill="1" applyProtection="1"/>
    <xf numFmtId="0" fontId="22" fillId="0" borderId="0" xfId="0" applyFont="1" applyFill="1" applyProtection="1"/>
    <xf numFmtId="0" fontId="7" fillId="0" borderId="0" xfId="0" applyFont="1" applyFill="1" applyAlignment="1" applyProtection="1">
      <alignment horizontal="center"/>
    </xf>
    <xf numFmtId="0" fontId="7" fillId="0" borderId="3" xfId="0" applyFont="1" applyFill="1" applyBorder="1" applyAlignment="1" applyProtection="1">
      <alignment horizontal="center"/>
    </xf>
    <xf numFmtId="0" fontId="1" fillId="0" borderId="71" xfId="0" applyFont="1" applyFill="1" applyBorder="1" applyAlignment="1">
      <alignment wrapText="1"/>
    </xf>
    <xf numFmtId="0" fontId="1" fillId="0" borderId="72" xfId="0" applyFont="1" applyFill="1" applyBorder="1" applyAlignment="1">
      <alignment wrapText="1"/>
    </xf>
    <xf numFmtId="0" fontId="1" fillId="0" borderId="73" xfId="0" applyFont="1" applyBorder="1" applyAlignment="1">
      <alignment wrapText="1"/>
    </xf>
    <xf numFmtId="0" fontId="1" fillId="0" borderId="74" xfId="0" applyFont="1" applyBorder="1" applyAlignment="1">
      <alignment wrapText="1"/>
    </xf>
    <xf numFmtId="0" fontId="1" fillId="0" borderId="75" xfId="0" applyFont="1" applyFill="1" applyBorder="1" applyAlignment="1">
      <alignment wrapText="1"/>
    </xf>
    <xf numFmtId="0" fontId="1" fillId="0" borderId="76" xfId="0" applyFont="1" applyFill="1" applyBorder="1" applyAlignment="1">
      <alignment wrapText="1"/>
    </xf>
    <xf numFmtId="0" fontId="13" fillId="0" borderId="0" xfId="0" applyFont="1" applyAlignment="1">
      <alignment horizontal="center"/>
    </xf>
    <xf numFmtId="0" fontId="5" fillId="0" borderId="0" xfId="0" applyFont="1" applyAlignment="1">
      <alignment horizontal="center" vertical="center" wrapText="1"/>
    </xf>
    <xf numFmtId="0" fontId="6" fillId="0" borderId="0" xfId="0" applyFont="1" applyAlignment="1">
      <alignment horizontal="center"/>
    </xf>
    <xf numFmtId="0" fontId="10" fillId="0" borderId="0" xfId="0" applyFont="1" applyAlignment="1">
      <alignment horizontal="center"/>
    </xf>
    <xf numFmtId="0" fontId="1" fillId="0" borderId="77" xfId="0" applyFont="1" applyBorder="1" applyAlignment="1">
      <alignment wrapText="1"/>
    </xf>
    <xf numFmtId="0" fontId="1" fillId="0" borderId="78" xfId="0" applyFont="1" applyBorder="1" applyAlignment="1">
      <alignment wrapText="1"/>
    </xf>
    <xf numFmtId="0" fontId="11" fillId="0" borderId="79" xfId="0" applyFont="1" applyFill="1" applyBorder="1" applyAlignment="1" applyProtection="1">
      <alignment vertical="center" wrapText="1"/>
    </xf>
    <xf numFmtId="0" fontId="11" fillId="0" borderId="39" xfId="0" applyFont="1" applyFill="1" applyBorder="1" applyAlignment="1" applyProtection="1">
      <alignment vertical="center" wrapText="1"/>
    </xf>
    <xf numFmtId="0" fontId="11" fillId="0" borderId="38" xfId="0" applyFont="1" applyFill="1" applyBorder="1" applyAlignment="1" applyProtection="1">
      <alignment vertical="center" wrapText="1"/>
    </xf>
    <xf numFmtId="0" fontId="6" fillId="2" borderId="80" xfId="0" applyFont="1" applyFill="1" applyBorder="1" applyAlignment="1" applyProtection="1">
      <alignment horizontal="center"/>
      <protection locked="0"/>
    </xf>
    <xf numFmtId="0" fontId="6" fillId="2" borderId="23" xfId="0" applyFont="1" applyFill="1" applyBorder="1" applyAlignment="1" applyProtection="1">
      <alignment horizontal="center"/>
      <protection locked="0"/>
    </xf>
    <xf numFmtId="0" fontId="6" fillId="2" borderId="24" xfId="0" applyFont="1" applyFill="1" applyBorder="1" applyAlignment="1" applyProtection="1">
      <alignment horizontal="center"/>
      <protection locked="0"/>
    </xf>
    <xf numFmtId="0" fontId="6" fillId="0" borderId="79" xfId="0" applyFont="1" applyBorder="1" applyAlignment="1" applyProtection="1">
      <alignment horizontal="right"/>
    </xf>
    <xf numFmtId="0" fontId="6" fillId="0" borderId="39" xfId="0" applyFont="1" applyBorder="1" applyAlignment="1" applyProtection="1">
      <alignment horizontal="right"/>
    </xf>
    <xf numFmtId="0" fontId="6" fillId="9" borderId="79" xfId="0" applyFont="1" applyFill="1" applyBorder="1" applyAlignment="1" applyProtection="1">
      <alignment horizontal="center"/>
    </xf>
    <xf numFmtId="0" fontId="6" fillId="9" borderId="38" xfId="0" applyFont="1" applyFill="1" applyBorder="1" applyAlignment="1" applyProtection="1">
      <alignment horizontal="center"/>
    </xf>
    <xf numFmtId="0" fontId="6" fillId="0" borderId="18" xfId="0" applyFont="1" applyBorder="1" applyAlignment="1" applyProtection="1">
      <alignment horizontal="right" wrapText="1"/>
    </xf>
    <xf numFmtId="0" fontId="6" fillId="0" borderId="1" xfId="0" applyFont="1" applyBorder="1" applyAlignment="1" applyProtection="1">
      <alignment horizontal="right" wrapText="1"/>
    </xf>
    <xf numFmtId="0" fontId="6" fillId="0" borderId="16" xfId="0" applyFont="1" applyBorder="1" applyAlignment="1" applyProtection="1">
      <alignment horizontal="right" wrapText="1"/>
    </xf>
    <xf numFmtId="0" fontId="6" fillId="0" borderId="19" xfId="0" applyFont="1" applyBorder="1" applyAlignment="1" applyProtection="1">
      <alignment horizontal="right" wrapText="1"/>
    </xf>
    <xf numFmtId="0" fontId="6" fillId="0" borderId="2" xfId="0" applyFont="1" applyBorder="1" applyAlignment="1" applyProtection="1">
      <alignment horizontal="right" wrapText="1"/>
    </xf>
    <xf numFmtId="0" fontId="6" fillId="0" borderId="79" xfId="0" applyFont="1" applyBorder="1" applyAlignment="1" applyProtection="1">
      <alignment horizontal="right" wrapText="1"/>
    </xf>
    <xf numFmtId="0" fontId="6" fillId="0" borderId="39" xfId="0" applyFont="1" applyBorder="1" applyAlignment="1" applyProtection="1">
      <alignment horizontal="right" wrapText="1"/>
    </xf>
    <xf numFmtId="0" fontId="6" fillId="0" borderId="81" xfId="0" applyFont="1" applyBorder="1" applyAlignment="1" applyProtection="1">
      <alignment horizontal="right"/>
    </xf>
    <xf numFmtId="0" fontId="6" fillId="0" borderId="81" xfId="0" applyFont="1" applyBorder="1" applyAlignment="1" applyProtection="1">
      <alignment horizontal="right" wrapText="1"/>
    </xf>
    <xf numFmtId="14" fontId="6" fillId="2" borderId="80" xfId="0" applyNumberFormat="1" applyFont="1" applyFill="1" applyBorder="1" applyAlignment="1" applyProtection="1">
      <alignment horizontal="center"/>
      <protection locked="0"/>
    </xf>
    <xf numFmtId="14" fontId="6" fillId="2" borderId="24" xfId="0" applyNumberFormat="1" applyFont="1" applyFill="1" applyBorder="1" applyAlignment="1" applyProtection="1">
      <alignment horizontal="center"/>
      <protection locked="0"/>
    </xf>
    <xf numFmtId="0" fontId="6" fillId="2" borderId="80" xfId="0" applyFont="1" applyFill="1" applyBorder="1" applyAlignment="1" applyProtection="1">
      <alignment horizontal="center" wrapText="1"/>
      <protection locked="0"/>
    </xf>
    <xf numFmtId="0" fontId="6" fillId="2" borderId="23" xfId="0" applyFont="1" applyFill="1" applyBorder="1" applyAlignment="1" applyProtection="1">
      <alignment horizontal="center" wrapText="1"/>
      <protection locked="0"/>
    </xf>
    <xf numFmtId="0" fontId="6" fillId="2" borderId="24" xfId="0" applyFont="1" applyFill="1" applyBorder="1" applyAlignment="1" applyProtection="1">
      <alignment horizontal="center" wrapText="1"/>
      <protection locked="0"/>
    </xf>
    <xf numFmtId="0" fontId="5" fillId="0" borderId="0" xfId="0" applyFont="1" applyAlignment="1" applyProtection="1">
      <alignment horizontal="center" vertical="center" wrapText="1"/>
    </xf>
    <xf numFmtId="0" fontId="6" fillId="0" borderId="0" xfId="0" applyFont="1" applyAlignment="1" applyProtection="1">
      <alignment horizontal="center"/>
    </xf>
    <xf numFmtId="0" fontId="8" fillId="0" borderId="2" xfId="0" applyFont="1" applyBorder="1" applyAlignment="1" applyProtection="1">
      <alignment horizontal="center"/>
    </xf>
    <xf numFmtId="0" fontId="7" fillId="0" borderId="0" xfId="0" applyFont="1" applyAlignment="1" applyProtection="1">
      <alignment horizontal="center"/>
    </xf>
    <xf numFmtId="0" fontId="2" fillId="2" borderId="82" xfId="0" applyFont="1" applyFill="1" applyBorder="1" applyAlignment="1" applyProtection="1">
      <alignment horizontal="left" vertical="top" wrapText="1"/>
      <protection locked="0"/>
    </xf>
    <xf numFmtId="0" fontId="2" fillId="2" borderId="83" xfId="0" applyFont="1" applyFill="1" applyBorder="1" applyAlignment="1" applyProtection="1">
      <alignment horizontal="left" vertical="top" wrapText="1"/>
      <protection locked="0"/>
    </xf>
    <xf numFmtId="0" fontId="2" fillId="2" borderId="84" xfId="0" applyFont="1" applyFill="1" applyBorder="1" applyAlignment="1" applyProtection="1">
      <alignment horizontal="left" vertical="top" wrapText="1"/>
      <protection locked="0"/>
    </xf>
    <xf numFmtId="0" fontId="2" fillId="2" borderId="20"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2" fillId="2" borderId="85" xfId="0" applyFont="1" applyFill="1" applyBorder="1" applyAlignment="1" applyProtection="1">
      <alignment horizontal="left" vertical="top" wrapText="1"/>
      <protection locked="0"/>
    </xf>
    <xf numFmtId="0" fontId="2" fillId="2" borderId="86" xfId="0" applyFont="1" applyFill="1" applyBorder="1" applyAlignment="1" applyProtection="1">
      <alignment horizontal="left" vertical="top" wrapText="1"/>
      <protection locked="0"/>
    </xf>
    <xf numFmtId="0" fontId="2" fillId="2" borderId="33" xfId="0" applyFont="1" applyFill="1" applyBorder="1" applyAlignment="1" applyProtection="1">
      <alignment horizontal="left" vertical="top" wrapText="1"/>
      <protection locked="0"/>
    </xf>
    <xf numFmtId="0" fontId="2" fillId="2" borderId="26" xfId="0" applyFont="1" applyFill="1" applyBorder="1" applyAlignment="1" applyProtection="1">
      <alignment horizontal="left" vertical="top" wrapText="1"/>
      <protection locked="0"/>
    </xf>
    <xf numFmtId="0" fontId="7" fillId="0" borderId="18" xfId="0" applyFont="1" applyBorder="1" applyAlignment="1" applyProtection="1">
      <alignment horizontal="center"/>
    </xf>
    <xf numFmtId="0" fontId="7" fillId="0" borderId="1" xfId="0" applyFont="1" applyBorder="1" applyAlignment="1" applyProtection="1">
      <alignment horizontal="center"/>
    </xf>
    <xf numFmtId="0" fontId="7" fillId="0" borderId="16" xfId="0" applyFont="1" applyBorder="1" applyAlignment="1" applyProtection="1">
      <alignment horizontal="center"/>
    </xf>
    <xf numFmtId="2" fontId="7" fillId="2" borderId="80" xfId="0" applyNumberFormat="1" applyFont="1" applyFill="1" applyBorder="1" applyAlignment="1" applyProtection="1">
      <alignment horizontal="center"/>
      <protection locked="0"/>
    </xf>
    <xf numFmtId="2" fontId="7" fillId="2" borderId="23" xfId="0" applyNumberFormat="1" applyFont="1" applyFill="1" applyBorder="1" applyAlignment="1" applyProtection="1">
      <alignment horizontal="center"/>
      <protection locked="0"/>
    </xf>
    <xf numFmtId="2" fontId="7" fillId="2" borderId="24" xfId="0" applyNumberFormat="1" applyFont="1" applyFill="1" applyBorder="1" applyAlignment="1" applyProtection="1">
      <alignment horizontal="center"/>
      <protection locked="0"/>
    </xf>
    <xf numFmtId="164" fontId="7" fillId="0" borderId="89" xfId="0" applyNumberFormat="1" applyFont="1" applyBorder="1" applyAlignment="1" applyProtection="1">
      <alignment horizontal="center"/>
    </xf>
    <xf numFmtId="164" fontId="7" fillId="0" borderId="90" xfId="0" applyNumberFormat="1" applyFont="1" applyBorder="1" applyAlignment="1" applyProtection="1">
      <alignment horizontal="center"/>
    </xf>
    <xf numFmtId="164" fontId="7" fillId="0" borderId="91" xfId="0" applyNumberFormat="1" applyFont="1" applyBorder="1" applyAlignment="1" applyProtection="1">
      <alignment horizontal="center"/>
    </xf>
    <xf numFmtId="4" fontId="7" fillId="0" borderId="18" xfId="0" applyNumberFormat="1" applyFont="1" applyBorder="1" applyAlignment="1" applyProtection="1">
      <alignment horizontal="center"/>
    </xf>
    <xf numFmtId="4" fontId="7" fillId="0" borderId="1" xfId="0" applyNumberFormat="1" applyFont="1" applyBorder="1" applyAlignment="1" applyProtection="1">
      <alignment horizontal="center"/>
    </xf>
    <xf numFmtId="4" fontId="7" fillId="0" borderId="16" xfId="0" applyNumberFormat="1" applyFont="1" applyBorder="1" applyAlignment="1" applyProtection="1">
      <alignment horizontal="center"/>
    </xf>
    <xf numFmtId="0" fontId="7" fillId="2" borderId="80" xfId="0" applyFont="1" applyFill="1" applyBorder="1" applyAlignment="1" applyProtection="1">
      <alignment horizontal="center"/>
      <protection locked="0"/>
    </xf>
    <xf numFmtId="0" fontId="7" fillId="2" borderId="23" xfId="0" applyFont="1" applyFill="1" applyBorder="1" applyAlignment="1" applyProtection="1">
      <alignment horizontal="center"/>
      <protection locked="0"/>
    </xf>
    <xf numFmtId="0" fontId="7" fillId="2" borderId="24" xfId="0" applyFont="1" applyFill="1" applyBorder="1" applyAlignment="1" applyProtection="1">
      <alignment horizontal="center"/>
      <protection locked="0"/>
    </xf>
    <xf numFmtId="164" fontId="7" fillId="0" borderId="19" xfId="0" applyNumberFormat="1" applyFont="1" applyBorder="1" applyAlignment="1" applyProtection="1">
      <alignment horizontal="center"/>
    </xf>
    <xf numFmtId="164" fontId="7" fillId="0" borderId="2" xfId="0" applyNumberFormat="1" applyFont="1" applyBorder="1" applyAlignment="1" applyProtection="1">
      <alignment horizontal="center"/>
    </xf>
    <xf numFmtId="164" fontId="7" fillId="0" borderId="41" xfId="0" applyNumberFormat="1" applyFont="1" applyBorder="1" applyAlignment="1" applyProtection="1">
      <alignment horizontal="center"/>
    </xf>
    <xf numFmtId="164" fontId="17" fillId="0" borderId="79" xfId="0" applyNumberFormat="1" applyFont="1" applyBorder="1" applyAlignment="1" applyProtection="1">
      <alignment horizontal="center"/>
    </xf>
    <xf numFmtId="164" fontId="17" fillId="0" borderId="39" xfId="0" applyNumberFormat="1" applyFont="1" applyBorder="1" applyAlignment="1" applyProtection="1">
      <alignment horizontal="center"/>
    </xf>
    <xf numFmtId="164" fontId="17" fillId="0" borderId="38" xfId="0" applyNumberFormat="1" applyFont="1" applyBorder="1" applyAlignment="1" applyProtection="1">
      <alignment horizontal="center"/>
    </xf>
    <xf numFmtId="2" fontId="7" fillId="8" borderId="89" xfId="0" applyNumberFormat="1" applyFont="1" applyFill="1" applyBorder="1" applyAlignment="1" applyProtection="1">
      <alignment horizontal="center"/>
    </xf>
    <xf numFmtId="2" fontId="7" fillId="8" borderId="90" xfId="0" applyNumberFormat="1" applyFont="1" applyFill="1" applyBorder="1" applyAlignment="1" applyProtection="1">
      <alignment horizontal="center"/>
    </xf>
    <xf numFmtId="2" fontId="7" fillId="8" borderId="91" xfId="0" applyNumberFormat="1" applyFont="1" applyFill="1" applyBorder="1" applyAlignment="1" applyProtection="1">
      <alignment horizontal="center"/>
    </xf>
    <xf numFmtId="0" fontId="17" fillId="0" borderId="87" xfId="0" applyFont="1" applyBorder="1" applyAlignment="1" applyProtection="1">
      <alignment horizontal="center"/>
    </xf>
    <xf numFmtId="0" fontId="17" fillId="0" borderId="88" xfId="0" applyFont="1" applyBorder="1" applyAlignment="1" applyProtection="1">
      <alignment horizontal="center"/>
    </xf>
    <xf numFmtId="0" fontId="17" fillId="0" borderId="78" xfId="0" applyFont="1" applyBorder="1" applyAlignment="1" applyProtection="1">
      <alignment horizontal="center"/>
    </xf>
    <xf numFmtId="164" fontId="17" fillId="0" borderId="19" xfId="0" applyNumberFormat="1" applyFont="1" applyBorder="1" applyAlignment="1" applyProtection="1">
      <alignment horizontal="center"/>
    </xf>
    <xf numFmtId="164" fontId="17" fillId="0" borderId="2" xfId="0" applyNumberFormat="1" applyFont="1" applyBorder="1" applyAlignment="1" applyProtection="1">
      <alignment horizontal="center"/>
    </xf>
    <xf numFmtId="164" fontId="17" fillId="0" borderId="41" xfId="0" applyNumberFormat="1" applyFont="1" applyBorder="1" applyAlignment="1" applyProtection="1">
      <alignment horizontal="center"/>
    </xf>
    <xf numFmtId="0" fontId="17" fillId="2" borderId="80" xfId="0" applyFont="1" applyFill="1" applyBorder="1" applyAlignment="1" applyProtection="1">
      <alignment horizontal="center"/>
      <protection locked="0"/>
    </xf>
    <xf numFmtId="0" fontId="17" fillId="2" borderId="23" xfId="0" applyFont="1" applyFill="1" applyBorder="1" applyAlignment="1" applyProtection="1">
      <alignment horizontal="center"/>
      <protection locked="0"/>
    </xf>
    <xf numFmtId="0" fontId="17" fillId="2" borderId="24" xfId="0" applyFont="1" applyFill="1" applyBorder="1" applyAlignment="1" applyProtection="1">
      <alignment horizontal="center"/>
      <protection locked="0"/>
    </xf>
    <xf numFmtId="0" fontId="17" fillId="2" borderId="74" xfId="0" applyFont="1" applyFill="1" applyBorder="1" applyAlignment="1" applyProtection="1">
      <alignment horizontal="center"/>
      <protection locked="0"/>
    </xf>
    <xf numFmtId="0" fontId="0" fillId="0" borderId="0" xfId="0" applyFill="1" applyBorder="1" applyAlignment="1" applyProtection="1">
      <alignment horizontal="center" wrapText="1"/>
    </xf>
    <xf numFmtId="0" fontId="0" fillId="0" borderId="0" xfId="0" applyFill="1" applyAlignment="1" applyProtection="1">
      <alignment horizontal="center" wrapText="1"/>
    </xf>
    <xf numFmtId="0" fontId="0" fillId="0" borderId="29" xfId="0" applyBorder="1" applyProtection="1"/>
    <xf numFmtId="0" fontId="0" fillId="0" borderId="92" xfId="0" applyBorder="1" applyProtection="1"/>
    <xf numFmtId="0" fontId="18" fillId="0" borderId="79" xfId="0" applyFont="1" applyBorder="1" applyAlignment="1" applyProtection="1">
      <alignment horizontal="center" vertical="center" wrapText="1"/>
    </xf>
    <xf numFmtId="0" fontId="18" fillId="0" borderId="39" xfId="0" applyFont="1" applyBorder="1" applyAlignment="1" applyProtection="1">
      <alignment horizontal="center" vertical="center"/>
    </xf>
    <xf numFmtId="0" fontId="18" fillId="0" borderId="38" xfId="0" applyFont="1" applyBorder="1" applyAlignment="1" applyProtection="1">
      <alignment horizontal="center" vertical="center"/>
    </xf>
    <xf numFmtId="0" fontId="0" fillId="2" borderId="58" xfId="0" applyFill="1" applyBorder="1" applyProtection="1">
      <protection locked="0"/>
    </xf>
    <xf numFmtId="0" fontId="0" fillId="2" borderId="59" xfId="0" applyFill="1" applyBorder="1" applyProtection="1">
      <protection locked="0"/>
    </xf>
    <xf numFmtId="0" fontId="0" fillId="2" borderId="93" xfId="0" applyFill="1" applyBorder="1" applyProtection="1">
      <protection locked="0"/>
    </xf>
    <xf numFmtId="0" fontId="0" fillId="2" borderId="94" xfId="0" applyFill="1" applyBorder="1" applyProtection="1">
      <protection locked="0"/>
    </xf>
    <xf numFmtId="0" fontId="0" fillId="2" borderId="90" xfId="0" applyFill="1" applyBorder="1" applyProtection="1">
      <protection locked="0"/>
    </xf>
    <xf numFmtId="0" fontId="0" fillId="2" borderId="91" xfId="0" applyFill="1" applyBorder="1" applyProtection="1">
      <protection locked="0"/>
    </xf>
    <xf numFmtId="0" fontId="1" fillId="0" borderId="18" xfId="0" applyFont="1" applyBorder="1" applyAlignment="1" applyProtection="1">
      <alignment horizontal="right"/>
    </xf>
    <xf numFmtId="0" fontId="1" fillId="0" borderId="1" xfId="0" applyFont="1" applyBorder="1" applyAlignment="1" applyProtection="1">
      <alignment horizontal="right"/>
    </xf>
    <xf numFmtId="0" fontId="0" fillId="0" borderId="3" xfId="0" applyBorder="1" applyAlignment="1" applyProtection="1">
      <alignment horizontal="right"/>
    </xf>
    <xf numFmtId="0" fontId="0" fillId="0" borderId="95" xfId="0" applyBorder="1" applyAlignment="1" applyProtection="1">
      <alignment horizontal="right"/>
    </xf>
    <xf numFmtId="0" fontId="19" fillId="0" borderId="79" xfId="0" applyFont="1" applyFill="1" applyBorder="1" applyAlignment="1" applyProtection="1">
      <alignment horizontal="center"/>
    </xf>
    <xf numFmtId="0" fontId="19" fillId="0" borderId="39" xfId="0" applyFont="1" applyFill="1" applyBorder="1" applyAlignment="1" applyProtection="1">
      <alignment horizontal="center"/>
    </xf>
    <xf numFmtId="0" fontId="19" fillId="0" borderId="38" xfId="0" applyFont="1" applyFill="1" applyBorder="1" applyAlignment="1" applyProtection="1">
      <alignment horizontal="center"/>
    </xf>
    <xf numFmtId="0" fontId="0" fillId="0" borderId="96" xfId="0" applyBorder="1" applyAlignment="1" applyProtection="1">
      <alignment horizontal="right"/>
    </xf>
    <xf numFmtId="0" fontId="0" fillId="0" borderId="97" xfId="0" applyBorder="1" applyAlignment="1" applyProtection="1">
      <alignment horizontal="right"/>
    </xf>
    <xf numFmtId="0" fontId="0" fillId="0" borderId="98" xfId="0" applyBorder="1" applyAlignment="1" applyProtection="1">
      <alignment horizontal="right"/>
    </xf>
    <xf numFmtId="0" fontId="18" fillId="0" borderId="39" xfId="0" applyFont="1" applyBorder="1" applyAlignment="1" applyProtection="1">
      <alignment horizontal="center" vertical="center" wrapText="1"/>
    </xf>
    <xf numFmtId="0" fontId="18" fillId="0" borderId="38" xfId="0" applyFont="1" applyBorder="1" applyAlignment="1" applyProtection="1">
      <alignment horizontal="center" vertical="center" wrapText="1"/>
    </xf>
    <xf numFmtId="0" fontId="0" fillId="2" borderId="89" xfId="0" applyFill="1" applyBorder="1" applyProtection="1">
      <protection locked="0"/>
    </xf>
    <xf numFmtId="0" fontId="0" fillId="2" borderId="99" xfId="0" applyFill="1" applyBorder="1" applyProtection="1">
      <protection locked="0"/>
    </xf>
    <xf numFmtId="0" fontId="2" fillId="0" borderId="61" xfId="0" applyFont="1" applyBorder="1" applyAlignment="1" applyProtection="1">
      <alignment horizontal="right"/>
    </xf>
    <xf numFmtId="0" fontId="2" fillId="0" borderId="12" xfId="0" applyFont="1" applyBorder="1" applyAlignment="1" applyProtection="1">
      <alignment horizontal="right"/>
    </xf>
    <xf numFmtId="0" fontId="2" fillId="0" borderId="62" xfId="0" applyFont="1" applyBorder="1" applyAlignment="1" applyProtection="1">
      <alignment horizontal="right"/>
    </xf>
    <xf numFmtId="0" fontId="19" fillId="0" borderId="100" xfId="0" applyFont="1" applyBorder="1" applyAlignment="1" applyProtection="1">
      <alignment horizontal="center"/>
    </xf>
    <xf numFmtId="0" fontId="19" fillId="0" borderId="101" xfId="0" applyFont="1" applyBorder="1" applyAlignment="1" applyProtection="1">
      <alignment horizontal="center"/>
    </xf>
    <xf numFmtId="0" fontId="19" fillId="0" borderId="103" xfId="0" applyFont="1" applyBorder="1" applyAlignment="1" applyProtection="1">
      <alignment horizontal="center"/>
    </xf>
    <xf numFmtId="0" fontId="28" fillId="0" borderId="79" xfId="0" applyFont="1" applyFill="1" applyBorder="1" applyAlignment="1" applyProtection="1">
      <alignment horizontal="right"/>
    </xf>
    <xf numFmtId="0" fontId="28" fillId="0" borderId="39" xfId="0" applyFont="1" applyFill="1" applyBorder="1" applyAlignment="1" applyProtection="1">
      <alignment horizontal="right"/>
    </xf>
    <xf numFmtId="0" fontId="28" fillId="0" borderId="38" xfId="0" applyFont="1" applyFill="1" applyBorder="1" applyAlignment="1" applyProtection="1">
      <alignment horizontal="right"/>
    </xf>
    <xf numFmtId="0" fontId="0" fillId="2" borderId="104" xfId="0" applyFill="1" applyBorder="1" applyProtection="1">
      <protection locked="0"/>
    </xf>
    <xf numFmtId="0" fontId="0" fillId="2" borderId="105" xfId="0" applyFill="1" applyBorder="1" applyProtection="1">
      <protection locked="0"/>
    </xf>
    <xf numFmtId="0" fontId="2" fillId="0" borderId="53" xfId="0" applyFont="1" applyBorder="1" applyAlignment="1" applyProtection="1">
      <alignment horizontal="right"/>
    </xf>
    <xf numFmtId="0" fontId="2" fillId="0" borderId="54" xfId="0" applyFont="1" applyBorder="1" applyAlignment="1" applyProtection="1">
      <alignment horizontal="right"/>
    </xf>
    <xf numFmtId="0" fontId="2" fillId="0" borderId="57" xfId="0" applyFont="1" applyBorder="1" applyAlignment="1" applyProtection="1">
      <alignment horizontal="right"/>
    </xf>
    <xf numFmtId="0" fontId="2" fillId="0" borderId="13" xfId="0" applyFont="1" applyBorder="1" applyAlignment="1" applyProtection="1">
      <alignment horizontal="right"/>
    </xf>
    <xf numFmtId="14" fontId="8" fillId="0" borderId="2" xfId="0" applyNumberFormat="1" applyFont="1" applyBorder="1" applyAlignment="1" applyProtection="1">
      <alignment horizontal="center"/>
    </xf>
    <xf numFmtId="0" fontId="0" fillId="2" borderId="107" xfId="0" applyFill="1" applyBorder="1" applyProtection="1">
      <protection locked="0"/>
    </xf>
    <xf numFmtId="0" fontId="0" fillId="2" borderId="108" xfId="0" applyFill="1" applyBorder="1" applyProtection="1">
      <protection locked="0"/>
    </xf>
    <xf numFmtId="0" fontId="0" fillId="2" borderId="109" xfId="0" applyFill="1" applyBorder="1" applyProtection="1">
      <protection locked="0"/>
    </xf>
    <xf numFmtId="0" fontId="0" fillId="2" borderId="96" xfId="0" applyFill="1" applyBorder="1" applyProtection="1">
      <protection locked="0"/>
    </xf>
    <xf numFmtId="0" fontId="0" fillId="2" borderId="97" xfId="0" applyFill="1" applyBorder="1" applyProtection="1">
      <protection locked="0"/>
    </xf>
    <xf numFmtId="0" fontId="0" fillId="2" borderId="98" xfId="0" applyFill="1" applyBorder="1" applyProtection="1">
      <protection locked="0"/>
    </xf>
    <xf numFmtId="0" fontId="8" fillId="0" borderId="19" xfId="0" applyFont="1" applyBorder="1" applyAlignment="1" applyProtection="1">
      <alignment horizontal="right"/>
    </xf>
    <xf numFmtId="0" fontId="8" fillId="0" borderId="2" xfId="0" applyFont="1" applyBorder="1" applyAlignment="1" applyProtection="1">
      <alignment horizontal="right"/>
    </xf>
    <xf numFmtId="0" fontId="8" fillId="0" borderId="41" xfId="0" applyFont="1" applyBorder="1" applyAlignment="1" applyProtection="1">
      <alignment horizontal="right"/>
    </xf>
    <xf numFmtId="0" fontId="9" fillId="0" borderId="79" xfId="0" applyFont="1" applyFill="1" applyBorder="1" applyAlignment="1" applyProtection="1">
      <alignment horizontal="center"/>
    </xf>
    <xf numFmtId="0" fontId="9" fillId="0" borderId="39" xfId="0" applyFont="1" applyFill="1" applyBorder="1" applyAlignment="1" applyProtection="1">
      <alignment horizontal="center"/>
    </xf>
    <xf numFmtId="0" fontId="9" fillId="0" borderId="38" xfId="0" applyFont="1" applyFill="1" applyBorder="1" applyAlignment="1" applyProtection="1">
      <alignment horizontal="center"/>
    </xf>
    <xf numFmtId="0" fontId="2" fillId="0" borderId="100" xfId="0" applyFont="1" applyFill="1" applyBorder="1" applyAlignment="1" applyProtection="1">
      <alignment horizontal="right"/>
    </xf>
    <xf numFmtId="0" fontId="2" fillId="0" borderId="101" xfId="0" applyFont="1" applyFill="1" applyBorder="1" applyAlignment="1" applyProtection="1">
      <alignment horizontal="right"/>
    </xf>
    <xf numFmtId="0" fontId="2" fillId="0" borderId="102" xfId="0" applyFont="1" applyFill="1" applyBorder="1" applyAlignment="1" applyProtection="1">
      <alignment horizontal="right"/>
    </xf>
    <xf numFmtId="0" fontId="15" fillId="0" borderId="18" xfId="0" applyFont="1" applyFill="1" applyBorder="1" applyAlignment="1" applyProtection="1">
      <alignment horizontal="right"/>
    </xf>
    <xf numFmtId="0" fontId="15" fillId="0" borderId="1" xfId="0" applyFont="1" applyFill="1" applyBorder="1" applyAlignment="1" applyProtection="1">
      <alignment horizontal="right"/>
    </xf>
    <xf numFmtId="0" fontId="0" fillId="0" borderId="65" xfId="0" applyBorder="1" applyAlignment="1" applyProtection="1">
      <alignment horizontal="right"/>
    </xf>
    <xf numFmtId="0" fontId="0" fillId="0" borderId="22" xfId="0" applyBorder="1" applyAlignment="1" applyProtection="1">
      <alignment horizontal="right"/>
    </xf>
    <xf numFmtId="164" fontId="0" fillId="0" borderId="96" xfId="0" applyNumberFormat="1" applyFill="1" applyBorder="1" applyAlignment="1" applyProtection="1">
      <alignment horizontal="right"/>
    </xf>
    <xf numFmtId="164" fontId="0" fillId="0" borderId="97" xfId="0" applyNumberFormat="1" applyFill="1" applyBorder="1" applyAlignment="1" applyProtection="1">
      <alignment horizontal="right"/>
    </xf>
    <xf numFmtId="164" fontId="0" fillId="0" borderId="98" xfId="0" applyNumberFormat="1" applyFill="1" applyBorder="1" applyAlignment="1" applyProtection="1">
      <alignment horizontal="right"/>
    </xf>
    <xf numFmtId="0" fontId="8" fillId="0" borderId="79" xfId="0" applyFont="1" applyBorder="1" applyAlignment="1" applyProtection="1">
      <alignment horizontal="right"/>
    </xf>
    <xf numFmtId="0" fontId="8" fillId="0" borderId="39" xfId="0" applyFont="1" applyBorder="1" applyAlignment="1" applyProtection="1">
      <alignment horizontal="right"/>
    </xf>
    <xf numFmtId="0" fontId="8" fillId="0" borderId="38" xfId="0" applyFont="1" applyBorder="1" applyAlignment="1" applyProtection="1">
      <alignment horizontal="right"/>
    </xf>
    <xf numFmtId="0" fontId="6" fillId="0" borderId="110" xfId="0" applyFont="1" applyBorder="1" applyAlignment="1" applyProtection="1">
      <alignment horizontal="right"/>
    </xf>
    <xf numFmtId="0" fontId="6" fillId="0" borderId="111" xfId="0" applyFont="1" applyBorder="1" applyAlignment="1" applyProtection="1">
      <alignment horizontal="right"/>
    </xf>
    <xf numFmtId="0" fontId="6" fillId="0" borderId="76" xfId="0" applyFont="1" applyBorder="1" applyAlignment="1" applyProtection="1">
      <alignment horizontal="right"/>
    </xf>
    <xf numFmtId="0" fontId="29" fillId="0" borderId="79" xfId="0" applyFont="1" applyBorder="1" applyAlignment="1" applyProtection="1">
      <alignment horizontal="center"/>
    </xf>
    <xf numFmtId="0" fontId="29" fillId="0" borderId="39" xfId="0" applyFont="1" applyBorder="1" applyAlignment="1" applyProtection="1">
      <alignment horizontal="center"/>
    </xf>
    <xf numFmtId="0" fontId="0" fillId="2" borderId="92" xfId="0" applyFill="1" applyBorder="1" applyProtection="1">
      <protection locked="0"/>
    </xf>
    <xf numFmtId="0" fontId="0" fillId="0" borderId="104" xfId="0" applyBorder="1" applyProtection="1"/>
    <xf numFmtId="0" fontId="0" fillId="0" borderId="106" xfId="0" applyBorder="1" applyProtection="1"/>
    <xf numFmtId="0" fontId="18" fillId="0" borderId="21" xfId="0" applyFont="1" applyBorder="1" applyAlignment="1" applyProtection="1">
      <alignment horizontal="center"/>
    </xf>
    <xf numFmtId="0" fontId="0" fillId="2" borderId="106" xfId="0" applyFill="1" applyBorder="1" applyProtection="1">
      <protection locked="0"/>
    </xf>
    <xf numFmtId="0" fontId="0" fillId="5" borderId="29" xfId="0" applyFill="1" applyBorder="1" applyAlignment="1" applyProtection="1">
      <alignment horizontal="right"/>
    </xf>
    <xf numFmtId="0" fontId="0" fillId="5" borderId="92" xfId="0" applyFill="1" applyBorder="1" applyAlignment="1" applyProtection="1">
      <alignment horizontal="right"/>
    </xf>
    <xf numFmtId="0" fontId="0" fillId="5" borderId="104" xfId="0" applyFill="1" applyBorder="1" applyAlignment="1" applyProtection="1">
      <alignment horizontal="right"/>
    </xf>
    <xf numFmtId="0" fontId="0" fillId="5" borderId="106" xfId="0" applyFill="1" applyBorder="1" applyAlignment="1" applyProtection="1">
      <alignment horizontal="right"/>
    </xf>
    <xf numFmtId="0" fontId="0" fillId="3" borderId="116" xfId="0" applyFill="1" applyBorder="1" applyAlignment="1" applyProtection="1">
      <alignment horizontal="right"/>
      <protection locked="0"/>
    </xf>
    <xf numFmtId="0" fontId="0" fillId="3" borderId="117" xfId="0" applyFill="1" applyBorder="1" applyAlignment="1" applyProtection="1">
      <alignment horizontal="right"/>
      <protection locked="0"/>
    </xf>
    <xf numFmtId="0" fontId="0" fillId="5" borderId="28" xfId="0" applyFill="1" applyBorder="1" applyAlignment="1" applyProtection="1">
      <alignment horizontal="right"/>
    </xf>
    <xf numFmtId="0" fontId="0" fillId="5" borderId="113" xfId="0" applyFill="1" applyBorder="1" applyAlignment="1" applyProtection="1">
      <alignment horizontal="right"/>
    </xf>
    <xf numFmtId="0" fontId="0" fillId="0" borderId="3" xfId="0" applyFill="1" applyBorder="1" applyAlignment="1" applyProtection="1">
      <alignment horizontal="right" vertical="top"/>
    </xf>
    <xf numFmtId="0" fontId="0" fillId="0" borderId="19" xfId="0" applyFill="1" applyBorder="1" applyAlignment="1" applyProtection="1">
      <alignment horizontal="right" vertical="top"/>
    </xf>
    <xf numFmtId="0" fontId="0" fillId="3" borderId="80" xfId="0" applyFill="1" applyBorder="1" applyAlignment="1" applyProtection="1">
      <alignment horizontal="right"/>
      <protection locked="0"/>
    </xf>
    <xf numFmtId="0" fontId="0" fillId="3" borderId="23" xfId="0" applyFill="1" applyBorder="1" applyAlignment="1" applyProtection="1">
      <alignment horizontal="right"/>
      <protection locked="0"/>
    </xf>
    <xf numFmtId="0" fontId="0" fillId="3" borderId="24" xfId="0" applyFill="1" applyBorder="1" applyAlignment="1" applyProtection="1">
      <alignment horizontal="right"/>
      <protection locked="0"/>
    </xf>
    <xf numFmtId="0" fontId="0" fillId="0" borderId="124" xfId="0" applyFill="1" applyBorder="1" applyAlignment="1" applyProtection="1">
      <alignment horizontal="center"/>
    </xf>
    <xf numFmtId="0" fontId="0" fillId="0" borderId="83" xfId="0" applyFill="1" applyBorder="1" applyAlignment="1" applyProtection="1">
      <alignment horizontal="center"/>
    </xf>
    <xf numFmtId="14" fontId="0" fillId="3" borderId="80" xfId="0" applyNumberFormat="1" applyFill="1" applyBorder="1" applyAlignment="1" applyProtection="1">
      <alignment horizontal="center"/>
      <protection locked="0"/>
    </xf>
    <xf numFmtId="14" fontId="0" fillId="3" borderId="24" xfId="0" applyNumberFormat="1" applyFill="1" applyBorder="1" applyAlignment="1" applyProtection="1">
      <alignment horizontal="center"/>
      <protection locked="0"/>
    </xf>
    <xf numFmtId="0" fontId="0" fillId="0" borderId="3" xfId="0" applyBorder="1" applyProtection="1"/>
    <xf numFmtId="0" fontId="0" fillId="0" borderId="0" xfId="0" applyBorder="1" applyProtection="1"/>
    <xf numFmtId="0" fontId="0" fillId="0" borderId="32" xfId="0" applyBorder="1" applyProtection="1"/>
    <xf numFmtId="0" fontId="0" fillId="0" borderId="2" xfId="0" applyBorder="1" applyProtection="1"/>
    <xf numFmtId="0" fontId="0" fillId="0" borderId="112" xfId="0" applyBorder="1" applyProtection="1"/>
    <xf numFmtId="0" fontId="0" fillId="0" borderId="28" xfId="0" applyBorder="1" applyAlignment="1" applyProtection="1">
      <alignment horizontal="right"/>
    </xf>
    <xf numFmtId="0" fontId="0" fillId="0" borderId="114" xfId="0" applyBorder="1" applyAlignment="1" applyProtection="1">
      <alignment horizontal="right"/>
    </xf>
    <xf numFmtId="0" fontId="0" fillId="0" borderId="29" xfId="0" applyBorder="1" applyAlignment="1" applyProtection="1">
      <alignment horizontal="right"/>
    </xf>
    <xf numFmtId="0" fontId="0" fillId="0" borderId="59" xfId="0" applyBorder="1" applyAlignment="1" applyProtection="1">
      <alignment horizontal="right"/>
    </xf>
    <xf numFmtId="0" fontId="0" fillId="0" borderId="92" xfId="0" applyBorder="1" applyAlignment="1" applyProtection="1">
      <alignment horizontal="right"/>
    </xf>
    <xf numFmtId="0" fontId="2" fillId="0" borderId="29" xfId="0" applyFont="1" applyBorder="1" applyAlignment="1" applyProtection="1">
      <alignment horizontal="right"/>
    </xf>
    <xf numFmtId="0" fontId="0" fillId="0" borderId="30" xfId="0" applyBorder="1" applyAlignment="1" applyProtection="1">
      <alignment horizontal="right"/>
    </xf>
    <xf numFmtId="0" fontId="0" fillId="0" borderId="115" xfId="0" applyBorder="1" applyAlignment="1" applyProtection="1">
      <alignment horizontal="right"/>
    </xf>
    <xf numFmtId="0" fontId="16" fillId="0" borderId="0" xfId="0" applyFont="1" applyBorder="1" applyAlignment="1" applyProtection="1">
      <alignment horizontal="center" wrapText="1"/>
    </xf>
    <xf numFmtId="2" fontId="12" fillId="0" borderId="2" xfId="0" applyNumberFormat="1" applyFont="1" applyBorder="1" applyProtection="1"/>
    <xf numFmtId="2" fontId="12" fillId="0" borderId="112" xfId="0" applyNumberFormat="1" applyFont="1" applyBorder="1" applyProtection="1"/>
    <xf numFmtId="0" fontId="9" fillId="0" borderId="79" xfId="0" applyFont="1" applyBorder="1" applyAlignment="1" applyProtection="1">
      <alignment horizontal="center"/>
    </xf>
    <xf numFmtId="0" fontId="9" fillId="0" borderId="39" xfId="0" applyFont="1" applyBorder="1" applyAlignment="1" applyProtection="1">
      <alignment horizontal="center"/>
    </xf>
    <xf numFmtId="0" fontId="9" fillId="0" borderId="38" xfId="0" applyFont="1" applyBorder="1" applyAlignment="1" applyProtection="1">
      <alignment horizontal="center"/>
    </xf>
    <xf numFmtId="0" fontId="2" fillId="0" borderId="30" xfId="0" applyFont="1" applyBorder="1" applyAlignment="1" applyProtection="1">
      <alignment horizontal="right"/>
    </xf>
    <xf numFmtId="0" fontId="2" fillId="0" borderId="115" xfId="0" applyFont="1" applyBorder="1" applyAlignment="1" applyProtection="1">
      <alignment horizontal="right"/>
    </xf>
    <xf numFmtId="0" fontId="0" fillId="0" borderId="18" xfId="0" applyFill="1" applyBorder="1" applyAlignment="1" applyProtection="1">
      <alignment horizontal="right" vertical="top"/>
    </xf>
    <xf numFmtId="0" fontId="0" fillId="3" borderId="82" xfId="0" applyFill="1" applyBorder="1" applyAlignment="1" applyProtection="1">
      <alignment horizontal="right"/>
      <protection locked="0"/>
    </xf>
    <xf numFmtId="0" fontId="0" fillId="3" borderId="125" xfId="0" applyFill="1" applyBorder="1" applyAlignment="1" applyProtection="1">
      <alignment horizontal="right"/>
      <protection locked="0"/>
    </xf>
    <xf numFmtId="0" fontId="2" fillId="0" borderId="0" xfId="0" applyFont="1" applyBorder="1" applyAlignment="1" applyProtection="1">
      <alignment horizontal="right"/>
    </xf>
    <xf numFmtId="0" fontId="6" fillId="0" borderId="118"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119"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164" fontId="6" fillId="0" borderId="16" xfId="0" applyNumberFormat="1" applyFont="1" applyBorder="1" applyAlignment="1" applyProtection="1">
      <alignment horizontal="center" vertical="center"/>
    </xf>
    <xf numFmtId="164" fontId="6" fillId="0" borderId="41" xfId="0" applyNumberFormat="1"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41" xfId="0" applyFont="1" applyBorder="1" applyAlignment="1" applyProtection="1">
      <alignment horizontal="center" vertical="center"/>
    </xf>
    <xf numFmtId="0" fontId="5" fillId="0" borderId="18"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0" fillId="0" borderId="65" xfId="0" applyFill="1" applyBorder="1" applyAlignment="1" applyProtection="1">
      <alignment horizontal="right"/>
    </xf>
    <xf numFmtId="0" fontId="0" fillId="0" borderId="120" xfId="0" applyFill="1" applyBorder="1" applyAlignment="1" applyProtection="1">
      <alignment horizontal="right"/>
    </xf>
    <xf numFmtId="0" fontId="2" fillId="0" borderId="0" xfId="0" applyFont="1" applyFill="1" applyBorder="1" applyAlignment="1" applyProtection="1">
      <alignment horizontal="right"/>
    </xf>
    <xf numFmtId="0" fontId="8" fillId="0" borderId="79" xfId="0" applyFont="1" applyFill="1" applyBorder="1" applyAlignment="1" applyProtection="1">
      <alignment horizontal="center"/>
    </xf>
    <xf numFmtId="0" fontId="8" fillId="0" borderId="39" xfId="0" applyFont="1" applyFill="1" applyBorder="1" applyAlignment="1" applyProtection="1">
      <alignment horizontal="center"/>
    </xf>
    <xf numFmtId="0" fontId="8" fillId="0" borderId="38" xfId="0" applyFont="1" applyFill="1" applyBorder="1" applyAlignment="1" applyProtection="1">
      <alignment horizontal="center"/>
    </xf>
    <xf numFmtId="0" fontId="8" fillId="0" borderId="79" xfId="0" applyFont="1" applyFill="1" applyBorder="1" applyAlignment="1" applyProtection="1">
      <alignment horizontal="right"/>
    </xf>
    <xf numFmtId="0" fontId="8" fillId="0" borderId="37" xfId="0" applyFont="1" applyFill="1" applyBorder="1" applyAlignment="1" applyProtection="1">
      <alignment horizontal="right"/>
    </xf>
    <xf numFmtId="0" fontId="0" fillId="0" borderId="0" xfId="0" applyBorder="1" applyAlignment="1" applyProtection="1">
      <alignment horizontal="center" wrapText="1"/>
    </xf>
    <xf numFmtId="164" fontId="26" fillId="0" borderId="122" xfId="0" applyNumberFormat="1" applyFont="1" applyFill="1" applyBorder="1" applyAlignment="1" applyProtection="1">
      <alignment horizontal="center"/>
    </xf>
    <xf numFmtId="0" fontId="8" fillId="0" borderId="0" xfId="0" applyFont="1" applyAlignment="1" applyProtection="1">
      <alignment horizontal="center"/>
    </xf>
    <xf numFmtId="0" fontId="18" fillId="0" borderId="79" xfId="0" applyFont="1" applyFill="1" applyBorder="1" applyAlignment="1" applyProtection="1">
      <alignment horizontal="center"/>
    </xf>
    <xf numFmtId="0" fontId="18" fillId="0" borderId="39" xfId="0" applyFont="1" applyFill="1" applyBorder="1" applyAlignment="1" applyProtection="1">
      <alignment horizontal="center"/>
    </xf>
    <xf numFmtId="0" fontId="18" fillId="0" borderId="38" xfId="0" applyFont="1" applyFill="1" applyBorder="1" applyAlignment="1" applyProtection="1">
      <alignment horizontal="center"/>
    </xf>
    <xf numFmtId="0" fontId="17" fillId="10" borderId="79" xfId="0" applyFont="1" applyFill="1" applyBorder="1" applyAlignment="1" applyProtection="1">
      <alignment horizontal="center"/>
    </xf>
    <xf numFmtId="0" fontId="17" fillId="10" borderId="39" xfId="0" applyFont="1" applyFill="1" applyBorder="1" applyAlignment="1" applyProtection="1">
      <alignment horizontal="center"/>
    </xf>
    <xf numFmtId="0" fontId="17" fillId="10" borderId="38" xfId="0" applyFont="1" applyFill="1" applyBorder="1" applyAlignment="1" applyProtection="1">
      <alignment horizontal="center"/>
    </xf>
    <xf numFmtId="0" fontId="18" fillId="0" borderId="1" xfId="0" applyFont="1" applyFill="1" applyBorder="1" applyAlignment="1" applyProtection="1">
      <alignment horizontal="center"/>
    </xf>
    <xf numFmtId="0" fontId="17" fillId="0" borderId="47" xfId="0" applyFont="1" applyFill="1" applyBorder="1" applyAlignment="1" applyProtection="1">
      <alignment horizontal="center"/>
    </xf>
    <xf numFmtId="164" fontId="17" fillId="0" borderId="13" xfId="0" applyNumberFormat="1" applyFont="1" applyFill="1" applyBorder="1" applyAlignment="1" applyProtection="1">
      <alignment horizontal="center"/>
    </xf>
    <xf numFmtId="164" fontId="17" fillId="0" borderId="60" xfId="0" applyNumberFormat="1" applyFont="1" applyFill="1" applyBorder="1" applyAlignment="1" applyProtection="1">
      <alignment horizontal="center"/>
    </xf>
    <xf numFmtId="2" fontId="8" fillId="0" borderId="0" xfId="0" applyNumberFormat="1" applyFont="1" applyFill="1" applyBorder="1" applyProtection="1"/>
    <xf numFmtId="0" fontId="5" fillId="0" borderId="79" xfId="0" applyFont="1" applyFill="1" applyBorder="1" applyAlignment="1" applyProtection="1">
      <alignment horizontal="center"/>
    </xf>
    <xf numFmtId="0" fontId="5" fillId="0" borderId="39" xfId="0" applyFont="1" applyFill="1" applyBorder="1" applyAlignment="1" applyProtection="1">
      <alignment horizontal="center"/>
    </xf>
    <xf numFmtId="0" fontId="5" fillId="0" borderId="38" xfId="0" applyFont="1" applyFill="1" applyBorder="1" applyAlignment="1" applyProtection="1">
      <alignment horizontal="center"/>
    </xf>
    <xf numFmtId="0" fontId="17" fillId="10" borderId="2" xfId="0" applyFont="1" applyFill="1" applyBorder="1" applyAlignment="1" applyProtection="1">
      <alignment horizontal="center"/>
    </xf>
    <xf numFmtId="0" fontId="17" fillId="10" borderId="41" xfId="0" applyFont="1" applyFill="1" applyBorder="1" applyAlignment="1" applyProtection="1">
      <alignment horizontal="center"/>
    </xf>
    <xf numFmtId="0" fontId="17" fillId="10" borderId="18" xfId="0" applyFont="1" applyFill="1" applyBorder="1" applyAlignment="1" applyProtection="1">
      <alignment horizontal="center"/>
    </xf>
    <xf numFmtId="0" fontId="17" fillId="10" borderId="1" xfId="0" applyFont="1" applyFill="1" applyBorder="1" applyAlignment="1" applyProtection="1">
      <alignment horizontal="center"/>
    </xf>
    <xf numFmtId="0" fontId="17" fillId="10" borderId="16" xfId="0" applyFont="1" applyFill="1" applyBorder="1" applyAlignment="1" applyProtection="1">
      <alignment horizontal="center"/>
    </xf>
    <xf numFmtId="0" fontId="25" fillId="0" borderId="30" xfId="0" applyFont="1" applyFill="1" applyBorder="1" applyAlignment="1" applyProtection="1">
      <alignment horizontal="center" wrapText="1"/>
    </xf>
    <xf numFmtId="0" fontId="25" fillId="0" borderId="115" xfId="0" applyFont="1" applyFill="1" applyBorder="1" applyAlignment="1" applyProtection="1">
      <alignment horizontal="center" wrapText="1"/>
    </xf>
    <xf numFmtId="0" fontId="26" fillId="10" borderId="79" xfId="0" applyFont="1" applyFill="1" applyBorder="1" applyAlignment="1" applyProtection="1">
      <alignment horizontal="center"/>
    </xf>
    <xf numFmtId="0" fontId="26" fillId="10" borderId="39" xfId="0" applyFont="1" applyFill="1" applyBorder="1" applyAlignment="1" applyProtection="1">
      <alignment horizontal="center"/>
    </xf>
    <xf numFmtId="0" fontId="26" fillId="10" borderId="38" xfId="0" applyFont="1" applyFill="1" applyBorder="1" applyAlignment="1" applyProtection="1">
      <alignment horizontal="center"/>
    </xf>
    <xf numFmtId="164" fontId="26" fillId="0" borderId="102" xfId="0" applyNumberFormat="1" applyFont="1" applyFill="1" applyBorder="1" applyAlignment="1" applyProtection="1">
      <alignment horizontal="center" vertical="center"/>
    </xf>
    <xf numFmtId="164" fontId="26" fillId="0" borderId="38" xfId="0" applyNumberFormat="1" applyFont="1" applyFill="1" applyBorder="1" applyAlignment="1" applyProtection="1">
      <alignment horizontal="center" vertical="center"/>
    </xf>
    <xf numFmtId="0" fontId="0" fillId="0" borderId="1" xfId="0" applyBorder="1" applyAlignment="1" applyProtection="1">
      <alignment horizontal="center"/>
    </xf>
    <xf numFmtId="49" fontId="6" fillId="2" borderId="82" xfId="0" applyNumberFormat="1" applyFont="1" applyFill="1" applyBorder="1" applyProtection="1">
      <protection locked="0"/>
    </xf>
    <xf numFmtId="49" fontId="6" fillId="2" borderId="84" xfId="0" applyNumberFormat="1" applyFont="1" applyFill="1" applyBorder="1" applyProtection="1">
      <protection locked="0"/>
    </xf>
    <xf numFmtId="49" fontId="6" fillId="2" borderId="121" xfId="0" applyNumberFormat="1" applyFont="1" applyFill="1" applyBorder="1" applyProtection="1">
      <protection locked="0"/>
    </xf>
    <xf numFmtId="49" fontId="6" fillId="2" borderId="27" xfId="0" applyNumberFormat="1" applyFont="1" applyFill="1" applyBorder="1" applyProtection="1">
      <protection locked="0"/>
    </xf>
    <xf numFmtId="0" fontId="0" fillId="0" borderId="2" xfId="0" applyBorder="1" applyAlignment="1" applyProtection="1">
      <alignment horizontal="center"/>
    </xf>
    <xf numFmtId="49" fontId="0" fillId="2" borderId="82" xfId="0" applyNumberFormat="1" applyFill="1" applyBorder="1" applyAlignment="1" applyProtection="1">
      <alignment horizontal="center"/>
      <protection locked="0"/>
    </xf>
    <xf numFmtId="49" fontId="0" fillId="2" borderId="84" xfId="0" applyNumberFormat="1" applyFill="1" applyBorder="1" applyAlignment="1" applyProtection="1">
      <alignment horizontal="center"/>
      <protection locked="0"/>
    </xf>
    <xf numFmtId="49" fontId="0" fillId="2" borderId="121" xfId="0" applyNumberFormat="1" applyFill="1" applyBorder="1" applyAlignment="1" applyProtection="1">
      <alignment horizontal="center"/>
      <protection locked="0"/>
    </xf>
    <xf numFmtId="49" fontId="0" fillId="2" borderId="27" xfId="0" applyNumberFormat="1" applyFill="1" applyBorder="1" applyAlignment="1" applyProtection="1">
      <alignment horizontal="center"/>
      <protection locked="0"/>
    </xf>
    <xf numFmtId="0" fontId="0" fillId="0" borderId="1" xfId="0" applyBorder="1" applyAlignment="1" applyProtection="1">
      <alignment horizontal="center" wrapText="1"/>
    </xf>
    <xf numFmtId="0" fontId="16" fillId="0" borderId="2" xfId="0" applyFont="1" applyBorder="1" applyAlignment="1" applyProtection="1">
      <alignment horizontal="center" wrapText="1"/>
    </xf>
    <xf numFmtId="10" fontId="24" fillId="0" borderId="66" xfId="0" applyNumberFormat="1" applyFont="1" applyFill="1" applyBorder="1" applyAlignment="1" applyProtection="1">
      <alignment horizontal="center" vertical="center"/>
    </xf>
    <xf numFmtId="10" fontId="24" fillId="0" borderId="67" xfId="0" applyNumberFormat="1" applyFont="1" applyFill="1" applyBorder="1" applyAlignment="1" applyProtection="1">
      <alignment horizontal="center" vertical="center"/>
    </xf>
    <xf numFmtId="164" fontId="26" fillId="0" borderId="123" xfId="0" applyNumberFormat="1" applyFont="1" applyFill="1" applyBorder="1" applyAlignment="1" applyProtection="1">
      <alignment horizontal="center"/>
    </xf>
    <xf numFmtId="0" fontId="26" fillId="0" borderId="19" xfId="0" applyFont="1" applyFill="1" applyBorder="1" applyAlignment="1" applyProtection="1">
      <alignment horizontal="right" vertical="center"/>
    </xf>
    <xf numFmtId="0" fontId="26" fillId="0" borderId="2" xfId="0" applyFont="1" applyFill="1" applyBorder="1" applyAlignment="1" applyProtection="1">
      <alignment horizontal="right" vertical="center"/>
    </xf>
    <xf numFmtId="0" fontId="26" fillId="0" borderId="40" xfId="0" applyFont="1" applyFill="1" applyBorder="1" applyAlignment="1" applyProtection="1">
      <alignment horizontal="right" vertical="center"/>
    </xf>
    <xf numFmtId="0" fontId="17" fillId="10" borderId="19" xfId="0" applyFont="1" applyFill="1" applyBorder="1" applyAlignment="1" applyProtection="1">
      <alignment horizontal="center"/>
    </xf>
    <xf numFmtId="0" fontId="25" fillId="0" borderId="28" xfId="0" applyFont="1" applyFill="1" applyBorder="1" applyAlignment="1" applyProtection="1">
      <alignment horizontal="center" wrapText="1"/>
    </xf>
    <xf numFmtId="0" fontId="25" fillId="0" borderId="114" xfId="0" applyFont="1" applyFill="1" applyBorder="1" applyAlignment="1" applyProtection="1">
      <alignment horizontal="center" wrapText="1"/>
    </xf>
    <xf numFmtId="164" fontId="24" fillId="0" borderId="47" xfId="0" applyNumberFormat="1" applyFont="1" applyFill="1" applyBorder="1" applyAlignment="1" applyProtection="1">
      <alignment horizontal="center" vertical="center"/>
    </xf>
    <xf numFmtId="164" fontId="24" fillId="0" borderId="48" xfId="0" applyNumberFormat="1" applyFont="1" applyFill="1" applyBorder="1" applyAlignment="1" applyProtection="1">
      <alignment horizontal="center" vertical="center"/>
    </xf>
    <xf numFmtId="0" fontId="17" fillId="0" borderId="1" xfId="0" applyFont="1" applyFill="1" applyBorder="1" applyAlignment="1" applyProtection="1">
      <alignment horizontal="center"/>
    </xf>
    <xf numFmtId="0" fontId="17" fillId="0" borderId="16" xfId="0" applyFont="1" applyFill="1" applyBorder="1" applyAlignment="1" applyProtection="1">
      <alignment horizontal="center"/>
    </xf>
    <xf numFmtId="164" fontId="17" fillId="0" borderId="12" xfId="0" applyNumberFormat="1" applyFont="1" applyFill="1" applyBorder="1" applyAlignment="1" applyProtection="1">
      <alignment horizontal="center"/>
    </xf>
    <xf numFmtId="0" fontId="5" fillId="0" borderId="0" xfId="0" applyFont="1" applyFill="1" applyAlignment="1" applyProtection="1">
      <alignment horizontal="center" vertical="center" wrapText="1"/>
    </xf>
    <xf numFmtId="0" fontId="6" fillId="0" borderId="0" xfId="0" applyFont="1" applyFill="1" applyAlignment="1">
      <alignment horizontal="center"/>
    </xf>
    <xf numFmtId="0" fontId="10" fillId="0" borderId="0" xfId="0" applyFont="1" applyFill="1" applyAlignment="1">
      <alignment horizontal="center"/>
    </xf>
    <xf numFmtId="0" fontId="1" fillId="0" borderId="0" xfId="0" applyFont="1" applyFill="1" applyBorder="1"/>
    <xf numFmtId="0" fontId="28" fillId="0" borderId="0" xfId="0" applyFont="1" applyFill="1" applyBorder="1"/>
    <xf numFmtId="0" fontId="1" fillId="0" borderId="0" xfId="0" applyFont="1" applyFill="1" applyBorder="1" applyAlignment="1">
      <alignment horizontal="left" vertical="center" wrapText="1"/>
    </xf>
    <xf numFmtId="0" fontId="1" fillId="0" borderId="0" xfId="0" applyFont="1" applyFill="1" applyBorder="1" applyAlignment="1">
      <alignment horizontal="left"/>
    </xf>
    <xf numFmtId="0" fontId="28" fillId="0" borderId="0" xfId="0" applyFont="1" applyFill="1" applyBorder="1" applyAlignment="1">
      <alignment horizontal="left" vertical="center" wrapText="1"/>
    </xf>
    <xf numFmtId="0" fontId="27" fillId="0" borderId="0"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dads.state.tx.us/providers/cds/budget/Copy%20of%202006-08-08%20Form%201546%20-%20PAS%20Budget%20Workboo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rodriguez\AppData\Local\Microsoft\Windows\Temporary%20Internet%20Files\Content.Outlook\7NUWABWH\9-8-2014--FY15CLASSBudgetWork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Client Information"/>
      <sheetName val="Admin &amp; Compensation"/>
      <sheetName val="Category Allocations"/>
      <sheetName val="Hourly Wages"/>
      <sheetName val="Definitions"/>
    </sheetNames>
    <sheetDataSet>
      <sheetData sheetId="0" refreshError="1"/>
      <sheetData sheetId="1" refreshError="1"/>
      <sheetData sheetId="2">
        <row r="38">
          <cell r="F38">
            <v>3705.2000000000012</v>
          </cell>
        </row>
      </sheetData>
      <sheetData sheetId="3"/>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Consumer Information &amp; Approval"/>
      <sheetName val="Notes"/>
      <sheetName val="Authorized Units &amp; Budget"/>
      <sheetName val="ESS, OHR, &amp; Non-Taxable"/>
      <sheetName val="Taxable Wage &amp; Compensation"/>
      <sheetName val="Quarterly Report"/>
      <sheetName val="Definitions"/>
    </sheetNames>
    <sheetDataSet>
      <sheetData sheetId="0" refreshError="1"/>
      <sheetData sheetId="1" refreshError="1"/>
      <sheetData sheetId="2" refreshError="1"/>
      <sheetData sheetId="3">
        <row r="33">
          <cell r="D33">
            <v>0</v>
          </cell>
        </row>
        <row r="38">
          <cell r="D38">
            <v>0</v>
          </cell>
        </row>
        <row r="43">
          <cell r="D43">
            <v>0</v>
          </cell>
        </row>
        <row r="48">
          <cell r="D48">
            <v>0</v>
          </cell>
        </row>
        <row r="53">
          <cell r="D53">
            <v>0</v>
          </cell>
        </row>
        <row r="58">
          <cell r="D58">
            <v>0</v>
          </cell>
        </row>
        <row r="63">
          <cell r="D63">
            <v>0</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9"/>
  <sheetViews>
    <sheetView topLeftCell="A3" zoomScale="75" zoomScaleNormal="75" workbookViewId="0">
      <selection activeCell="D35" sqref="D35"/>
    </sheetView>
  </sheetViews>
  <sheetFormatPr defaultRowHeight="12.75" x14ac:dyDescent="0.2"/>
  <cols>
    <col min="1" max="1" width="8.85546875" customWidth="1"/>
    <col min="2" max="3" width="3.140625" customWidth="1"/>
    <col min="4" max="4" width="77.28515625" customWidth="1"/>
    <col min="5" max="5" width="9.42578125" customWidth="1"/>
  </cols>
  <sheetData>
    <row r="2" spans="2:7" ht="18" x14ac:dyDescent="0.25">
      <c r="B2" s="320"/>
      <c r="C2" s="320"/>
      <c r="D2" s="320"/>
      <c r="E2" s="54"/>
    </row>
    <row r="3" spans="2:7" ht="39.75" customHeight="1" x14ac:dyDescent="0.2">
      <c r="B3" s="321" t="s">
        <v>101</v>
      </c>
      <c r="C3" s="321"/>
      <c r="D3" s="321"/>
      <c r="E3" s="96"/>
      <c r="F3" s="96"/>
      <c r="G3" s="96"/>
    </row>
    <row r="4" spans="2:7" ht="15.75" x14ac:dyDescent="0.25">
      <c r="B4" s="322" t="s">
        <v>12</v>
      </c>
      <c r="C4" s="322"/>
      <c r="D4" s="322"/>
      <c r="E4" s="38"/>
    </row>
    <row r="5" spans="2:7" ht="15.75" x14ac:dyDescent="0.25">
      <c r="B5" s="38"/>
      <c r="C5" s="38"/>
      <c r="D5" s="38"/>
    </row>
    <row r="6" spans="2:7" ht="15.75" x14ac:dyDescent="0.25">
      <c r="B6" s="323" t="s">
        <v>59</v>
      </c>
      <c r="C6" s="323"/>
      <c r="D6" s="323"/>
    </row>
    <row r="7" spans="2:7" ht="13.5" thickBot="1" x14ac:dyDescent="0.25"/>
    <row r="8" spans="2:7" s="42" customFormat="1" ht="50.25" customHeight="1" thickBot="1" x14ac:dyDescent="0.25">
      <c r="B8" s="43" t="s">
        <v>8</v>
      </c>
      <c r="C8" s="324" t="s">
        <v>14</v>
      </c>
      <c r="D8" s="325"/>
    </row>
    <row r="9" spans="2:7" ht="36" customHeight="1" thickBot="1" x14ac:dyDescent="0.25">
      <c r="B9" s="39" t="s">
        <v>8</v>
      </c>
      <c r="C9" s="316" t="s">
        <v>33</v>
      </c>
      <c r="D9" s="317"/>
    </row>
    <row r="10" spans="2:7" ht="48" customHeight="1" thickBot="1" x14ac:dyDescent="0.25">
      <c r="B10" s="40" t="s">
        <v>8</v>
      </c>
      <c r="C10" s="316" t="s">
        <v>60</v>
      </c>
      <c r="D10" s="317"/>
    </row>
    <row r="11" spans="2:7" ht="48" customHeight="1" thickBot="1" x14ac:dyDescent="0.25">
      <c r="B11" s="39" t="s">
        <v>8</v>
      </c>
      <c r="C11" s="316" t="s">
        <v>36</v>
      </c>
      <c r="D11" s="317"/>
    </row>
    <row r="12" spans="2:7" ht="32.25" customHeight="1" thickBot="1" x14ac:dyDescent="0.25">
      <c r="B12" s="39" t="s">
        <v>8</v>
      </c>
      <c r="C12" s="316" t="s">
        <v>13</v>
      </c>
      <c r="D12" s="317"/>
    </row>
    <row r="13" spans="2:7" s="126" customFormat="1" ht="30" customHeight="1" x14ac:dyDescent="0.2">
      <c r="B13" s="125" t="s">
        <v>8</v>
      </c>
      <c r="C13" s="314" t="s">
        <v>93</v>
      </c>
      <c r="D13" s="315"/>
    </row>
    <row r="14" spans="2:7" s="126" customFormat="1" x14ac:dyDescent="0.2">
      <c r="B14" s="127"/>
      <c r="C14" s="128"/>
      <c r="D14" s="129" t="s">
        <v>22</v>
      </c>
    </row>
    <row r="15" spans="2:7" s="126" customFormat="1" x14ac:dyDescent="0.2">
      <c r="B15" s="127"/>
      <c r="C15" s="128"/>
      <c r="D15" s="129" t="s">
        <v>29</v>
      </c>
    </row>
    <row r="16" spans="2:7" s="126" customFormat="1" x14ac:dyDescent="0.2">
      <c r="B16" s="127"/>
      <c r="C16" s="128"/>
      <c r="D16" s="129" t="s">
        <v>153</v>
      </c>
    </row>
    <row r="17" spans="2:4" s="126" customFormat="1" x14ac:dyDescent="0.2">
      <c r="B17" s="127"/>
      <c r="C17" s="128"/>
      <c r="D17" s="129" t="s">
        <v>154</v>
      </c>
    </row>
    <row r="18" spans="2:4" s="126" customFormat="1" x14ac:dyDescent="0.2">
      <c r="B18" s="130"/>
      <c r="C18" s="131"/>
      <c r="D18" s="129" t="s">
        <v>155</v>
      </c>
    </row>
    <row r="19" spans="2:4" s="126" customFormat="1" x14ac:dyDescent="0.2">
      <c r="B19" s="130"/>
      <c r="C19" s="131"/>
      <c r="D19" s="129" t="s">
        <v>10</v>
      </c>
    </row>
    <row r="20" spans="2:4" s="126" customFormat="1" x14ac:dyDescent="0.2">
      <c r="B20" s="130"/>
      <c r="C20" s="131"/>
      <c r="D20" s="129" t="s">
        <v>9</v>
      </c>
    </row>
    <row r="21" spans="2:4" s="126" customFormat="1" x14ac:dyDescent="0.2">
      <c r="B21" s="130"/>
      <c r="C21" s="131"/>
      <c r="D21" s="129" t="s">
        <v>11</v>
      </c>
    </row>
    <row r="22" spans="2:4" s="126" customFormat="1" x14ac:dyDescent="0.2">
      <c r="B22" s="130"/>
      <c r="C22" s="131"/>
      <c r="D22" s="129" t="s">
        <v>78</v>
      </c>
    </row>
    <row r="23" spans="2:4" s="126" customFormat="1" x14ac:dyDescent="0.2">
      <c r="B23" s="130"/>
      <c r="C23" s="131"/>
      <c r="D23" s="129" t="s">
        <v>79</v>
      </c>
    </row>
    <row r="24" spans="2:4" s="126" customFormat="1" ht="13.5" thickBot="1" x14ac:dyDescent="0.25">
      <c r="B24" s="132"/>
      <c r="C24" s="133"/>
      <c r="D24" s="134" t="s">
        <v>34</v>
      </c>
    </row>
    <row r="25" spans="2:4" ht="28.5" customHeight="1" thickBot="1" x14ac:dyDescent="0.25">
      <c r="B25" s="41"/>
      <c r="C25" s="316" t="s">
        <v>35</v>
      </c>
      <c r="D25" s="317"/>
    </row>
    <row r="26" spans="2:4" ht="59.25" customHeight="1" thickBot="1" x14ac:dyDescent="0.25">
      <c r="B26" s="39" t="s">
        <v>8</v>
      </c>
      <c r="C26" s="316" t="s">
        <v>92</v>
      </c>
      <c r="D26" s="317"/>
    </row>
    <row r="27" spans="2:4" s="126" customFormat="1" ht="32.25" customHeight="1" thickBot="1" x14ac:dyDescent="0.25">
      <c r="B27" s="135" t="s">
        <v>8</v>
      </c>
      <c r="C27" s="318" t="s">
        <v>96</v>
      </c>
      <c r="D27" s="319"/>
    </row>
    <row r="28" spans="2:4" ht="26.25" customHeight="1" x14ac:dyDescent="0.2">
      <c r="B28" s="57"/>
      <c r="C28" s="58"/>
      <c r="D28" s="58"/>
    </row>
    <row r="29" spans="2:4" ht="26.25" customHeight="1" x14ac:dyDescent="0.2">
      <c r="B29" s="57"/>
      <c r="C29" s="58"/>
      <c r="D29" s="58"/>
    </row>
  </sheetData>
  <sheetProtection password="E7F0" sheet="1" objects="1" scenarios="1"/>
  <customSheetViews>
    <customSheetView guid="{454ECA60-FBCC-11D6-AB9B-00C04F5868C8}" scale="75" showPageBreaks="1" printArea="1" showRuler="0">
      <selection activeCell="G3" sqref="G3"/>
      <pageMargins left="0.2" right="0.2" top="0.75" bottom="0.25" header="0" footer="0.25"/>
      <printOptions horizontalCentered="1"/>
      <pageSetup orientation="portrait" r:id="rId1"/>
      <headerFooter alignWithMargins="0">
        <oddHeader>&amp;L&amp;8Texas Department
of Human Services&amp;R&amp;8Form  1546
January 2002</oddHeader>
      </headerFooter>
    </customSheetView>
    <customSheetView guid="{346F6C38-467E-4277-A934-45FBB069E11D}" scale="135" showRuler="0" topLeftCell="B11">
      <selection activeCell="C23" sqref="C23"/>
      <pageMargins left="0.2" right="0.2" top="0.75" bottom="0.25" header="0" footer="0.25"/>
      <printOptions horizontalCentered="1"/>
      <pageSetup orientation="portrait" r:id="rId2"/>
      <headerFooter alignWithMargins="0">
        <oddHeader>&amp;L&amp;8Texas Department
of Human Services&amp;R&amp;8Form  1546
January 2002</oddHeader>
      </headerFooter>
    </customSheetView>
  </customSheetViews>
  <mergeCells count="13">
    <mergeCell ref="B2:D2"/>
    <mergeCell ref="B3:D3"/>
    <mergeCell ref="B4:D4"/>
    <mergeCell ref="C12:D12"/>
    <mergeCell ref="B6:D6"/>
    <mergeCell ref="C11:D11"/>
    <mergeCell ref="C8:D8"/>
    <mergeCell ref="C13:D13"/>
    <mergeCell ref="C10:D10"/>
    <mergeCell ref="C9:D9"/>
    <mergeCell ref="C27:D27"/>
    <mergeCell ref="C26:D26"/>
    <mergeCell ref="C25:D25"/>
  </mergeCells>
  <phoneticPr fontId="0" type="noConversion"/>
  <dataValidations xWindow="497" yWindow="143" count="1">
    <dataValidation allowBlank="1" showInputMessage="1" showErrorMessage="1" promptTitle="Information Only Page" prompt="This page is for Information only.  It contains instructions for how and when to complete the budget workbook.  It is not a part of the Consumer's budget." sqref="B2:D2"/>
  </dataValidations>
  <printOptions horizontalCentered="1"/>
  <pageMargins left="0.2" right="0.2" top="0.75" bottom="0.25" header="0" footer="0.25"/>
  <pageSetup orientation="portrait" r:id="rId3"/>
  <headerFooter alignWithMargins="0">
    <oddHeader>&amp;L&amp;8Texas Department of 
Aging and Disability Services&amp;R&amp;8HCS CDS Budget
June 2010</oddHeader>
    <oddFooter>&amp;RDate and Time Created
&amp;D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0"/>
  <sheetViews>
    <sheetView zoomScale="75" zoomScaleNormal="75" workbookViewId="0">
      <selection activeCell="F25" sqref="F25:G25"/>
    </sheetView>
  </sheetViews>
  <sheetFormatPr defaultRowHeight="12.75" x14ac:dyDescent="0.2"/>
  <cols>
    <col min="1" max="1" width="4.140625" style="1" customWidth="1"/>
    <col min="2" max="2" width="44.85546875" style="1" customWidth="1"/>
    <col min="3" max="3" width="3.140625" style="1" customWidth="1"/>
    <col min="4" max="4" width="28.28515625" style="1" customWidth="1"/>
    <col min="5" max="5" width="1.5703125" style="1" customWidth="1"/>
    <col min="6" max="6" width="14.42578125" style="1" customWidth="1"/>
    <col min="7" max="7" width="3.140625" style="1" customWidth="1"/>
    <col min="8" max="8" width="4.140625" style="1" customWidth="1"/>
    <col min="9" max="9" width="14.5703125" style="1" hidden="1" customWidth="1"/>
    <col min="10" max="10" width="10.140625" style="1" hidden="1" customWidth="1"/>
    <col min="11" max="11" width="21.85546875" style="1" hidden="1" customWidth="1"/>
    <col min="12" max="16384" width="9.140625" style="1"/>
  </cols>
  <sheetData>
    <row r="1" spans="2:11" ht="11.1" customHeight="1" x14ac:dyDescent="0.2"/>
    <row r="2" spans="2:11" s="55" customFormat="1" ht="39.75" customHeight="1" x14ac:dyDescent="0.3">
      <c r="B2" s="350" t="s">
        <v>212</v>
      </c>
      <c r="C2" s="350"/>
      <c r="D2" s="350"/>
      <c r="E2" s="350"/>
      <c r="F2" s="350"/>
      <c r="G2" s="350"/>
      <c r="H2" s="56"/>
    </row>
    <row r="3" spans="2:11" ht="15.75" customHeight="1" x14ac:dyDescent="0.25">
      <c r="B3" s="351" t="s">
        <v>99</v>
      </c>
      <c r="C3" s="351"/>
      <c r="D3" s="351"/>
      <c r="E3" s="351"/>
      <c r="F3" s="351"/>
      <c r="G3" s="351"/>
      <c r="H3" s="3"/>
    </row>
    <row r="4" spans="2:11" ht="11.1" customHeight="1" thickBot="1" x14ac:dyDescent="0.3">
      <c r="B4" s="3"/>
      <c r="C4" s="3"/>
      <c r="D4" s="3"/>
      <c r="E4" s="3"/>
      <c r="F4" s="3"/>
      <c r="G4" s="3"/>
      <c r="H4" s="3"/>
    </row>
    <row r="5" spans="2:11" s="44" customFormat="1" ht="16.5" customHeight="1" thickBot="1" x14ac:dyDescent="0.3">
      <c r="B5" s="332" t="s">
        <v>30</v>
      </c>
      <c r="C5" s="343"/>
      <c r="D5" s="329"/>
      <c r="E5" s="330"/>
      <c r="F5" s="330"/>
      <c r="G5" s="331"/>
      <c r="H5" s="45"/>
      <c r="I5" s="44" t="s">
        <v>103</v>
      </c>
      <c r="K5" s="72"/>
    </row>
    <row r="6" spans="2:11" ht="11.25" customHeight="1" thickBot="1" x14ac:dyDescent="0.25">
      <c r="B6" s="5"/>
      <c r="C6" s="4"/>
      <c r="D6" s="6"/>
      <c r="E6" s="6"/>
      <c r="F6" s="6"/>
      <c r="G6" s="6"/>
      <c r="H6" s="7"/>
      <c r="I6" s="44" t="s">
        <v>104</v>
      </c>
    </row>
    <row r="7" spans="2:11" s="44" customFormat="1" ht="16.5" customHeight="1" thickBot="1" x14ac:dyDescent="0.3">
      <c r="B7" s="332" t="s">
        <v>31</v>
      </c>
      <c r="C7" s="333"/>
      <c r="D7" s="35"/>
      <c r="E7" s="90"/>
      <c r="F7" s="45"/>
      <c r="G7" s="60"/>
      <c r="I7" s="44" t="s">
        <v>105</v>
      </c>
    </row>
    <row r="8" spans="2:11" s="44" customFormat="1" ht="11.25" customHeight="1" thickBot="1" x14ac:dyDescent="0.3">
      <c r="B8" s="88"/>
      <c r="C8" s="88"/>
      <c r="D8" s="45"/>
      <c r="E8" s="45"/>
      <c r="F8" s="45"/>
      <c r="G8" s="60"/>
      <c r="I8" s="44" t="s">
        <v>106</v>
      </c>
    </row>
    <row r="9" spans="2:11" s="44" customFormat="1" ht="16.5" customHeight="1" thickBot="1" x14ac:dyDescent="0.3">
      <c r="B9" s="332" t="s">
        <v>80</v>
      </c>
      <c r="C9" s="343"/>
      <c r="D9" s="329"/>
      <c r="E9" s="330"/>
      <c r="F9" s="330"/>
      <c r="G9" s="331"/>
      <c r="I9" s="44" t="s">
        <v>107</v>
      </c>
    </row>
    <row r="10" spans="2:11" s="44" customFormat="1" ht="11.25" customHeight="1" thickBot="1" x14ac:dyDescent="0.3">
      <c r="B10" s="88"/>
      <c r="C10" s="88"/>
      <c r="D10" s="45"/>
      <c r="E10" s="45"/>
      <c r="F10" s="45"/>
      <c r="G10" s="60"/>
      <c r="I10" s="44" t="s">
        <v>108</v>
      </c>
    </row>
    <row r="11" spans="2:11" s="44" customFormat="1" ht="16.5" customHeight="1" thickBot="1" x14ac:dyDescent="0.3">
      <c r="B11" s="332" t="s">
        <v>81</v>
      </c>
      <c r="C11" s="343"/>
      <c r="D11" s="329"/>
      <c r="E11" s="330"/>
      <c r="F11" s="330"/>
      <c r="G11" s="331"/>
      <c r="I11" s="44" t="s">
        <v>109</v>
      </c>
    </row>
    <row r="12" spans="2:11" s="44" customFormat="1" ht="11.25" customHeight="1" thickBot="1" x14ac:dyDescent="0.3">
      <c r="B12" s="88"/>
      <c r="C12" s="88"/>
      <c r="D12" s="45"/>
      <c r="E12" s="45"/>
      <c r="F12" s="45"/>
      <c r="G12" s="60"/>
      <c r="I12" s="44" t="s">
        <v>110</v>
      </c>
    </row>
    <row r="13" spans="2:11" s="44" customFormat="1" ht="17.25" customHeight="1" thickBot="1" x14ac:dyDescent="0.3">
      <c r="B13" s="332" t="s">
        <v>82</v>
      </c>
      <c r="C13" s="333"/>
      <c r="D13" s="35"/>
      <c r="E13" s="45"/>
      <c r="F13" s="45"/>
      <c r="G13" s="60"/>
      <c r="I13" s="44" t="s">
        <v>111</v>
      </c>
    </row>
    <row r="14" spans="2:11" s="44" customFormat="1" ht="11.25" customHeight="1" thickBot="1" x14ac:dyDescent="0.3">
      <c r="B14" s="88"/>
      <c r="C14" s="88"/>
      <c r="D14" s="45"/>
      <c r="E14" s="45"/>
      <c r="F14" s="45"/>
      <c r="G14" s="60"/>
    </row>
    <row r="15" spans="2:11" s="44" customFormat="1" ht="16.5" customHeight="1" thickBot="1" x14ac:dyDescent="0.3">
      <c r="B15" s="332" t="s">
        <v>102</v>
      </c>
      <c r="C15" s="343"/>
      <c r="D15" s="35"/>
      <c r="E15" s="45"/>
      <c r="F15" s="45"/>
      <c r="G15" s="60"/>
    </row>
    <row r="16" spans="2:11" s="44" customFormat="1" ht="11.25" customHeight="1" thickBot="1" x14ac:dyDescent="0.3">
      <c r="B16" s="88"/>
      <c r="C16" s="88"/>
      <c r="D16" s="45"/>
      <c r="E16" s="45"/>
      <c r="F16" s="45"/>
      <c r="G16" s="60"/>
    </row>
    <row r="17" spans="2:11" s="44" customFormat="1" ht="16.5" customHeight="1" thickBot="1" x14ac:dyDescent="0.3">
      <c r="B17" s="336" t="s">
        <v>207</v>
      </c>
      <c r="C17" s="337"/>
      <c r="D17" s="338"/>
      <c r="E17" s="89"/>
      <c r="F17" s="89"/>
      <c r="G17" s="89"/>
      <c r="I17" s="44" t="s">
        <v>83</v>
      </c>
    </row>
    <row r="18" spans="2:11" s="44" customFormat="1" ht="16.5" customHeight="1" thickBot="1" x14ac:dyDescent="0.3">
      <c r="B18" s="339"/>
      <c r="C18" s="340"/>
      <c r="D18" s="340"/>
      <c r="E18" s="347"/>
      <c r="F18" s="348"/>
      <c r="G18" s="349"/>
      <c r="I18" s="44" t="s">
        <v>84</v>
      </c>
    </row>
    <row r="19" spans="2:11" ht="11.25" customHeight="1" thickBot="1" x14ac:dyDescent="0.25">
      <c r="I19" s="44"/>
    </row>
    <row r="20" spans="2:11" s="44" customFormat="1" ht="16.5" customHeight="1" thickBot="1" x14ac:dyDescent="0.3">
      <c r="B20" s="341" t="s">
        <v>98</v>
      </c>
      <c r="C20" s="342"/>
      <c r="D20" s="347"/>
      <c r="E20" s="348"/>
      <c r="F20" s="348"/>
      <c r="G20" s="349"/>
    </row>
    <row r="21" spans="2:11" s="44" customFormat="1" ht="16.5" customHeight="1" thickBot="1" x14ac:dyDescent="0.3">
      <c r="B21" s="341" t="s">
        <v>97</v>
      </c>
      <c r="C21" s="342"/>
      <c r="D21" s="347"/>
      <c r="E21" s="348"/>
      <c r="F21" s="348"/>
      <c r="G21" s="349"/>
    </row>
    <row r="22" spans="2:11" ht="10.5" customHeight="1" thickBot="1" x14ac:dyDescent="0.25">
      <c r="B22" s="13"/>
      <c r="C22" s="37"/>
      <c r="D22" s="46"/>
      <c r="E22" s="13"/>
      <c r="F22" s="13"/>
      <c r="G22" s="12"/>
      <c r="H22" s="4"/>
      <c r="I22" s="63"/>
      <c r="K22" s="63"/>
    </row>
    <row r="23" spans="2:11" ht="36.75" customHeight="1" thickBot="1" x14ac:dyDescent="0.3">
      <c r="B23" s="341" t="s">
        <v>32</v>
      </c>
      <c r="C23" s="344"/>
      <c r="D23" s="34"/>
      <c r="E23" s="9"/>
      <c r="F23" s="345"/>
      <c r="G23" s="346"/>
      <c r="H23" s="4"/>
      <c r="I23" s="91">
        <f>(F23-D23)+1</f>
        <v>1</v>
      </c>
      <c r="J23" s="98">
        <f>IF(OR(I23=366,I23=365),52,(ROUNDUP(I23/7,0)))</f>
        <v>1</v>
      </c>
      <c r="K23" s="63"/>
    </row>
    <row r="24" spans="2:11" ht="10.5" customHeight="1" thickBot="1" x14ac:dyDescent="0.25">
      <c r="B24" s="14"/>
      <c r="D24" s="15"/>
      <c r="E24" s="15"/>
      <c r="H24" s="16"/>
      <c r="I24" s="63"/>
      <c r="J24" s="78"/>
      <c r="K24" s="63"/>
    </row>
    <row r="25" spans="2:11" ht="16.5" customHeight="1" thickBot="1" x14ac:dyDescent="0.3">
      <c r="B25" s="332" t="s">
        <v>61</v>
      </c>
      <c r="C25" s="333"/>
      <c r="D25" s="333"/>
      <c r="E25" s="333"/>
      <c r="F25" s="334" t="str">
        <f>IF((('Taxable Wage &amp; Compensation'!J15="Yes")),"VALID","INVALID")</f>
        <v>VALID</v>
      </c>
      <c r="G25" s="335"/>
      <c r="H25" s="16"/>
      <c r="I25" s="63"/>
      <c r="J25" s="78"/>
      <c r="K25" s="63"/>
    </row>
    <row r="26" spans="2:11" ht="72.75" customHeight="1" thickBot="1" x14ac:dyDescent="0.25">
      <c r="B26" s="326" t="s">
        <v>94</v>
      </c>
      <c r="C26" s="327"/>
      <c r="D26" s="327"/>
      <c r="E26" s="327"/>
      <c r="F26" s="327"/>
      <c r="G26" s="328"/>
      <c r="H26" s="16"/>
      <c r="I26" s="74"/>
      <c r="J26" s="75"/>
    </row>
    <row r="27" spans="2:11" x14ac:dyDescent="0.2">
      <c r="B27" s="17"/>
      <c r="C27" s="17"/>
      <c r="D27" s="17"/>
      <c r="E27" s="17"/>
      <c r="F27" s="17"/>
      <c r="G27" s="17"/>
      <c r="H27" s="16"/>
    </row>
    <row r="28" spans="2:11" x14ac:dyDescent="0.2">
      <c r="B28" s="17"/>
      <c r="C28" s="17"/>
      <c r="D28" s="17"/>
      <c r="E28" s="17"/>
      <c r="F28" s="17"/>
      <c r="G28" s="17"/>
      <c r="H28" s="16"/>
    </row>
    <row r="29" spans="2:11" ht="13.5" thickBot="1" x14ac:dyDescent="0.25">
      <c r="B29" s="10"/>
      <c r="C29" s="10"/>
      <c r="D29" s="4"/>
      <c r="E29" s="10"/>
      <c r="F29" s="10"/>
      <c r="G29" s="18"/>
      <c r="H29" s="4"/>
    </row>
    <row r="30" spans="2:11" x14ac:dyDescent="0.2">
      <c r="B30" s="1" t="s">
        <v>85</v>
      </c>
      <c r="E30" s="1" t="s">
        <v>0</v>
      </c>
      <c r="G30" s="18"/>
    </row>
    <row r="31" spans="2:11" x14ac:dyDescent="0.2">
      <c r="G31" s="18"/>
    </row>
    <row r="32" spans="2:11" ht="12.75" customHeight="1" x14ac:dyDescent="0.2">
      <c r="G32" s="18"/>
      <c r="H32" s="19"/>
    </row>
    <row r="33" spans="2:8" ht="13.5" thickBot="1" x14ac:dyDescent="0.25">
      <c r="B33" s="10"/>
      <c r="C33" s="10"/>
      <c r="D33" s="4"/>
      <c r="E33" s="10"/>
      <c r="F33" s="10"/>
      <c r="G33" s="18"/>
      <c r="H33" s="19"/>
    </row>
    <row r="34" spans="2:8" x14ac:dyDescent="0.2">
      <c r="B34" s="1" t="s">
        <v>1</v>
      </c>
      <c r="E34" s="1" t="s">
        <v>0</v>
      </c>
      <c r="G34" s="18"/>
      <c r="H34" s="19"/>
    </row>
    <row r="35" spans="2:8" ht="12.75" customHeight="1" x14ac:dyDescent="0.2">
      <c r="G35" s="18"/>
      <c r="H35" s="19"/>
    </row>
    <row r="36" spans="2:8" ht="12.75" customHeight="1" x14ac:dyDescent="0.2">
      <c r="G36" s="18"/>
      <c r="H36" s="19"/>
    </row>
    <row r="37" spans="2:8" ht="13.5" thickBot="1" x14ac:dyDescent="0.25">
      <c r="B37" s="10"/>
      <c r="C37" s="10"/>
      <c r="D37" s="4"/>
      <c r="E37" s="10"/>
      <c r="F37" s="10"/>
      <c r="G37" s="18"/>
      <c r="H37" s="19"/>
    </row>
    <row r="38" spans="2:8" x14ac:dyDescent="0.2">
      <c r="B38" s="1" t="s">
        <v>21</v>
      </c>
      <c r="E38" s="1" t="s">
        <v>0</v>
      </c>
      <c r="G38" s="18"/>
    </row>
    <row r="39" spans="2:8" x14ac:dyDescent="0.2">
      <c r="G39" s="18"/>
    </row>
    <row r="40" spans="2:8" x14ac:dyDescent="0.2">
      <c r="B40" s="55"/>
      <c r="D40" s="55"/>
    </row>
  </sheetData>
  <sheetProtection password="E7F0" sheet="1" objects="1" scenarios="1"/>
  <mergeCells count="22">
    <mergeCell ref="B2:G2"/>
    <mergeCell ref="B3:G3"/>
    <mergeCell ref="B9:C9"/>
    <mergeCell ref="D20:G20"/>
    <mergeCell ref="E18:G18"/>
    <mergeCell ref="B5:C5"/>
    <mergeCell ref="D5:G5"/>
    <mergeCell ref="B7:C7"/>
    <mergeCell ref="B26:G26"/>
    <mergeCell ref="D9:G9"/>
    <mergeCell ref="D11:G11"/>
    <mergeCell ref="B13:C13"/>
    <mergeCell ref="F25:G25"/>
    <mergeCell ref="B25:E25"/>
    <mergeCell ref="B17:D18"/>
    <mergeCell ref="B20:C20"/>
    <mergeCell ref="B15:C15"/>
    <mergeCell ref="B11:C11"/>
    <mergeCell ref="B23:C23"/>
    <mergeCell ref="F23:G23"/>
    <mergeCell ref="B21:C21"/>
    <mergeCell ref="D21:G21"/>
  </mergeCells>
  <phoneticPr fontId="0" type="noConversion"/>
  <dataValidations count="14">
    <dataValidation type="custom" errorStyle="warning" allowBlank="1" showInputMessage="1" showErrorMessage="1" errorTitle="Coverage Period In Error" error="You have entered a coverage period range other than 1 year/52 weeks.  Please verify the dates and re-enter if in error." promptTitle="Coverage Period - End Date" prompt="Enter the end date of the budget." sqref="F23:G23">
      <formula1>IF(J23=52,F23,FALSE)</formula1>
    </dataValidation>
    <dataValidation allowBlank="1" showInputMessage="1" showErrorMessage="1" error="Blah_x000a_" sqref="B46"/>
    <dataValidation showInputMessage="1" promptTitle="Coverage Period - From Date" prompt="Enter the effective date for this Budget Workbook." sqref="D23"/>
    <dataValidation type="custom" allowBlank="1" showInputMessage="1" showErrorMessage="1" sqref="B41">
      <formula1>IF(OR(Program="CBA",Program="CLASS",Program="DB-MD",Program="HMO",Program="MDCP PAS and Respite",(AND(Program="PHC/CA/FC Priority",#REF!&gt;2184)),(AND(Program="PHC/CA/FC Non-Priority",#REF!&gt;2600)),(AND(Program=LOOKUP(Program,I22:K23),#REF!&gt;2705))),,#REF!)</formula1>
    </dataValidation>
    <dataValidation type="textLength" operator="equal" showInputMessage="1" showErrorMessage="1" errorTitle="Incorrect Medicaid Number" error="Medicaid Numbers are 9 digits in length.  Please verify the number and re-enter." promptTitle="Consumer Medicaid Number" prompt="Enter the Consumer's Medicaid Number as it appears in DADS Records." sqref="D16">
      <formula1>9</formula1>
    </dataValidation>
    <dataValidation allowBlank="1" showInputMessage="1" promptTitle="Consumer's Name" prompt="Enter the Consumer's Name as it appears in DADS Records." sqref="D5:G5"/>
    <dataValidation allowBlank="1" showInputMessage="1" showErrorMessage="1" promptTitle="Consumer's Address" prompt="Enter the Consumer's Address as it appears in DADS Records." sqref="D9:G9"/>
    <dataValidation allowBlank="1" showInputMessage="1" showErrorMessage="1" promptTitle="Consumer's City, State, Zip Code" prompt="Enter the Consumer's Address as it appears in DADS Records." sqref="D11:G11"/>
    <dataValidation allowBlank="1" showInputMessage="1" showErrorMessage="1" promptTitle="Consumer's Telephone Number" prompt="Enter the Consumer's Telephone Number as it appears in DADS Records." sqref="D13"/>
    <dataValidation type="textLength" operator="equal" showInputMessage="1" showErrorMessage="1" errorTitle="Incorrect Medicaid Number" error="Medicaid Numbers are 9 digits in length.  Please verify the number and re-enter." promptTitle="Consumer's Medicaid Number" prompt="Enter the Consumer's Medicaid Number as it appears in DADS Records." sqref="D7">
      <formula1>9</formula1>
    </dataValidation>
    <dataValidation type="list" allowBlank="1" showInputMessage="1" showErrorMessage="1" promptTitle="Waiver Contract Area" prompt="Select the Waiver Contract Area the Consumer lives in from the list." sqref="D15">
      <formula1>$I$5:$I$13</formula1>
    </dataValidation>
    <dataValidation type="list" errorStyle="warning" allowBlank="1" showInputMessage="1" promptTitle="LAR / DR" prompt="Does the Consumer have a Designated Responsible Party or Legally Authorizied Representative?" sqref="E18:G18">
      <formula1>$I$17:$I$18</formula1>
    </dataValidation>
    <dataValidation type="custom" errorStyle="warning" allowBlank="1" showInputMessage="1" errorTitle="No DR / LAR" error="You have indicated there is not an LAR or DR. If there is not an LAR, leave this cell blank; Otherwise, change the LAR / DR cell to &quot;Yes.&quot;" promptTitle="LAR's Name" prompt="Enter the name of the Consumer's Legally Authorized Representative, if applicable." sqref="D20:G20">
      <formula1>IF(E18="Yes",D20,FALSE)</formula1>
    </dataValidation>
    <dataValidation type="custom" errorStyle="warning" allowBlank="1" showInputMessage="1" errorTitle="No LAR / DR" error="You have indicated there is not an LAR or DR. If there is not a DR, leave this cell blank; Otherwise, change the LAR / DR cell to &quot;Yes.&quot;" promptTitle="DR's Name" prompt="Enter the name of the Consumer's Designated Responsible Party, if applicable." sqref="D21:G21">
      <formula1>IF(E19="Yes",D21,FALSE)</formula1>
    </dataValidation>
  </dataValidations>
  <pageMargins left="0.75" right="0.75" top="1" bottom="1" header="0.5" footer="0.5"/>
  <pageSetup scale="86" orientation="portrait" r:id="rId1"/>
  <headerFooter alignWithMargins="0">
    <oddHeader>&amp;L&amp;8Texas Department of
Aging and Disability Services&amp;R&amp;8HCS CDS Budget
June 2010</oddHeader>
    <oddFooter>&amp;R&amp;8Date and Time Created:
&amp;D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1"/>
  <sheetViews>
    <sheetView zoomScale="75" workbookViewId="0">
      <selection activeCell="D57" sqref="D57"/>
    </sheetView>
  </sheetViews>
  <sheetFormatPr defaultRowHeight="12.75" x14ac:dyDescent="0.2"/>
  <cols>
    <col min="1" max="2" width="4.140625" style="1" customWidth="1"/>
    <col min="3" max="3" width="46.7109375" style="1" customWidth="1"/>
    <col min="4" max="4" width="16.42578125" style="1" customWidth="1"/>
    <col min="5" max="5" width="4.28515625" style="1" customWidth="1"/>
    <col min="6" max="6" width="16.42578125" style="11" customWidth="1"/>
    <col min="7" max="7" width="4.140625" style="1" customWidth="1"/>
    <col min="8" max="8" width="9.140625" style="1"/>
    <col min="9" max="9" width="22" style="1" customWidth="1"/>
    <col min="10" max="16384" width="9.140625" style="1"/>
  </cols>
  <sheetData>
    <row r="1" spans="2:11" ht="12.75" customHeight="1" x14ac:dyDescent="0.2"/>
    <row r="2" spans="2:11" ht="41.25" customHeight="1" x14ac:dyDescent="0.2">
      <c r="B2" s="350" t="s">
        <v>101</v>
      </c>
      <c r="C2" s="350"/>
      <c r="D2" s="350"/>
      <c r="E2" s="350"/>
      <c r="F2" s="350"/>
      <c r="G2" s="137"/>
    </row>
    <row r="3" spans="2:11" ht="15.75" customHeight="1" x14ac:dyDescent="0.25">
      <c r="B3" s="351" t="s">
        <v>56</v>
      </c>
      <c r="C3" s="351"/>
      <c r="D3" s="351"/>
      <c r="E3" s="351"/>
      <c r="F3" s="351"/>
      <c r="I3" s="61"/>
      <c r="J3" s="62"/>
    </row>
    <row r="4" spans="2:11" ht="15.75" customHeight="1" x14ac:dyDescent="0.25">
      <c r="C4" s="20"/>
      <c r="D4" s="20"/>
      <c r="E4" s="20"/>
      <c r="F4" s="20"/>
      <c r="H4" s="61"/>
      <c r="I4" s="63"/>
      <c r="J4" s="61"/>
      <c r="K4" s="61"/>
    </row>
    <row r="5" spans="2:11" ht="15.75" customHeight="1" thickBot="1" x14ac:dyDescent="0.3">
      <c r="C5" s="21">
        <f>Consumer_Name</f>
        <v>0</v>
      </c>
      <c r="D5" s="20"/>
      <c r="E5" s="352">
        <f>Medicaid_Number</f>
        <v>0</v>
      </c>
      <c r="F5" s="352"/>
      <c r="H5" s="61"/>
      <c r="I5" s="63"/>
      <c r="J5" s="61"/>
      <c r="K5" s="61"/>
    </row>
    <row r="6" spans="2:11" ht="15.75" customHeight="1" x14ac:dyDescent="0.2">
      <c r="C6" s="22" t="s">
        <v>37</v>
      </c>
      <c r="D6" s="22"/>
      <c r="E6" s="353" t="s">
        <v>38</v>
      </c>
      <c r="F6" s="353"/>
      <c r="H6" s="61"/>
      <c r="I6" s="63"/>
      <c r="J6" s="61"/>
      <c r="K6" s="61"/>
    </row>
    <row r="7" spans="2:11" ht="15.75" customHeight="1" x14ac:dyDescent="0.2">
      <c r="C7" s="22"/>
      <c r="D7" s="22"/>
      <c r="E7" s="22"/>
      <c r="F7" s="22"/>
      <c r="H7" s="61"/>
      <c r="I7" s="63"/>
      <c r="J7" s="61"/>
      <c r="K7" s="61"/>
    </row>
    <row r="8" spans="2:11" ht="15.75" customHeight="1" thickBot="1" x14ac:dyDescent="0.3">
      <c r="C8" s="23" t="s">
        <v>6</v>
      </c>
      <c r="D8" s="36">
        <f>From</f>
        <v>0</v>
      </c>
      <c r="E8" s="22" t="s">
        <v>7</v>
      </c>
      <c r="F8" s="36">
        <f>To</f>
        <v>0</v>
      </c>
      <c r="H8" s="61"/>
      <c r="I8" s="63"/>
      <c r="J8" s="61"/>
      <c r="K8" s="61"/>
    </row>
    <row r="9" spans="2:11" ht="15.75" customHeight="1" thickBot="1" x14ac:dyDescent="0.3">
      <c r="C9" s="23"/>
      <c r="D9" s="24"/>
      <c r="E9" s="22"/>
      <c r="F9" s="24"/>
      <c r="H9" s="61"/>
      <c r="I9" s="63"/>
      <c r="J9" s="61"/>
      <c r="K9" s="61"/>
    </row>
    <row r="10" spans="2:11" ht="12.75" customHeight="1" x14ac:dyDescent="0.2">
      <c r="B10" s="354"/>
      <c r="C10" s="355"/>
      <c r="D10" s="355"/>
      <c r="E10" s="355"/>
      <c r="F10" s="356"/>
      <c r="H10" s="61"/>
      <c r="I10" s="63"/>
      <c r="J10" s="61"/>
      <c r="K10" s="61"/>
    </row>
    <row r="11" spans="2:11" ht="12.75" customHeight="1" x14ac:dyDescent="0.2">
      <c r="B11" s="357"/>
      <c r="C11" s="358"/>
      <c r="D11" s="358"/>
      <c r="E11" s="358"/>
      <c r="F11" s="359"/>
    </row>
    <row r="12" spans="2:11" x14ac:dyDescent="0.2">
      <c r="B12" s="357"/>
      <c r="C12" s="358"/>
      <c r="D12" s="358"/>
      <c r="E12" s="358"/>
      <c r="F12" s="359"/>
    </row>
    <row r="13" spans="2:11" x14ac:dyDescent="0.2">
      <c r="B13" s="357"/>
      <c r="C13" s="358"/>
      <c r="D13" s="358"/>
      <c r="E13" s="358"/>
      <c r="F13" s="359"/>
    </row>
    <row r="14" spans="2:11" x14ac:dyDescent="0.2">
      <c r="B14" s="357"/>
      <c r="C14" s="358"/>
      <c r="D14" s="358"/>
      <c r="E14" s="358"/>
      <c r="F14" s="359"/>
    </row>
    <row r="15" spans="2:11" x14ac:dyDescent="0.2">
      <c r="B15" s="357"/>
      <c r="C15" s="358"/>
      <c r="D15" s="358"/>
      <c r="E15" s="358"/>
      <c r="F15" s="359"/>
    </row>
    <row r="16" spans="2:11" x14ac:dyDescent="0.2">
      <c r="B16" s="357"/>
      <c r="C16" s="358"/>
      <c r="D16" s="358"/>
      <c r="E16" s="358"/>
      <c r="F16" s="359"/>
    </row>
    <row r="17" spans="2:6" x14ac:dyDescent="0.2">
      <c r="B17" s="357"/>
      <c r="C17" s="358"/>
      <c r="D17" s="358"/>
      <c r="E17" s="358"/>
      <c r="F17" s="359"/>
    </row>
    <row r="18" spans="2:6" x14ac:dyDescent="0.2">
      <c r="B18" s="357"/>
      <c r="C18" s="358"/>
      <c r="D18" s="358"/>
      <c r="E18" s="358"/>
      <c r="F18" s="359"/>
    </row>
    <row r="19" spans="2:6" x14ac:dyDescent="0.2">
      <c r="B19" s="357"/>
      <c r="C19" s="358"/>
      <c r="D19" s="358"/>
      <c r="E19" s="358"/>
      <c r="F19" s="359"/>
    </row>
    <row r="20" spans="2:6" x14ac:dyDescent="0.2">
      <c r="B20" s="357"/>
      <c r="C20" s="358"/>
      <c r="D20" s="358"/>
      <c r="E20" s="358"/>
      <c r="F20" s="359"/>
    </row>
    <row r="21" spans="2:6" x14ac:dyDescent="0.2">
      <c r="B21" s="357"/>
      <c r="C21" s="358"/>
      <c r="D21" s="358"/>
      <c r="E21" s="358"/>
      <c r="F21" s="359"/>
    </row>
    <row r="22" spans="2:6" x14ac:dyDescent="0.2">
      <c r="B22" s="357"/>
      <c r="C22" s="358"/>
      <c r="D22" s="358"/>
      <c r="E22" s="358"/>
      <c r="F22" s="359"/>
    </row>
    <row r="23" spans="2:6" x14ac:dyDescent="0.2">
      <c r="B23" s="357"/>
      <c r="C23" s="358"/>
      <c r="D23" s="358"/>
      <c r="E23" s="358"/>
      <c r="F23" s="359"/>
    </row>
    <row r="24" spans="2:6" x14ac:dyDescent="0.2">
      <c r="B24" s="357"/>
      <c r="C24" s="358"/>
      <c r="D24" s="358"/>
      <c r="E24" s="358"/>
      <c r="F24" s="359"/>
    </row>
    <row r="25" spans="2:6" x14ac:dyDescent="0.2">
      <c r="B25" s="357"/>
      <c r="C25" s="358"/>
      <c r="D25" s="358"/>
      <c r="E25" s="358"/>
      <c r="F25" s="359"/>
    </row>
    <row r="26" spans="2:6" x14ac:dyDescent="0.2">
      <c r="B26" s="357"/>
      <c r="C26" s="358"/>
      <c r="D26" s="358"/>
      <c r="E26" s="358"/>
      <c r="F26" s="359"/>
    </row>
    <row r="27" spans="2:6" x14ac:dyDescent="0.2">
      <c r="B27" s="357"/>
      <c r="C27" s="358"/>
      <c r="D27" s="358"/>
      <c r="E27" s="358"/>
      <c r="F27" s="359"/>
    </row>
    <row r="28" spans="2:6" x14ac:dyDescent="0.2">
      <c r="B28" s="357"/>
      <c r="C28" s="358"/>
      <c r="D28" s="358"/>
      <c r="E28" s="358"/>
      <c r="F28" s="359"/>
    </row>
    <row r="29" spans="2:6" x14ac:dyDescent="0.2">
      <c r="B29" s="357"/>
      <c r="C29" s="358"/>
      <c r="D29" s="358"/>
      <c r="E29" s="358"/>
      <c r="F29" s="359"/>
    </row>
    <row r="30" spans="2:6" x14ac:dyDescent="0.2">
      <c r="B30" s="357"/>
      <c r="C30" s="358"/>
      <c r="D30" s="358"/>
      <c r="E30" s="358"/>
      <c r="F30" s="359"/>
    </row>
    <row r="31" spans="2:6" x14ac:dyDescent="0.2">
      <c r="B31" s="357"/>
      <c r="C31" s="358"/>
      <c r="D31" s="358"/>
      <c r="E31" s="358"/>
      <c r="F31" s="359"/>
    </row>
    <row r="32" spans="2:6" x14ac:dyDescent="0.2">
      <c r="B32" s="357"/>
      <c r="C32" s="358"/>
      <c r="D32" s="358"/>
      <c r="E32" s="358"/>
      <c r="F32" s="359"/>
    </row>
    <row r="33" spans="2:6" x14ac:dyDescent="0.2">
      <c r="B33" s="357"/>
      <c r="C33" s="358"/>
      <c r="D33" s="358"/>
      <c r="E33" s="358"/>
      <c r="F33" s="359"/>
    </row>
    <row r="34" spans="2:6" x14ac:dyDescent="0.2">
      <c r="B34" s="357"/>
      <c r="C34" s="358"/>
      <c r="D34" s="358"/>
      <c r="E34" s="358"/>
      <c r="F34" s="359"/>
    </row>
    <row r="35" spans="2:6" x14ac:dyDescent="0.2">
      <c r="B35" s="357"/>
      <c r="C35" s="358"/>
      <c r="D35" s="358"/>
      <c r="E35" s="358"/>
      <c r="F35" s="359"/>
    </row>
    <row r="36" spans="2:6" x14ac:dyDescent="0.2">
      <c r="B36" s="357"/>
      <c r="C36" s="358"/>
      <c r="D36" s="358"/>
      <c r="E36" s="358"/>
      <c r="F36" s="359"/>
    </row>
    <row r="37" spans="2:6" x14ac:dyDescent="0.2">
      <c r="B37" s="357"/>
      <c r="C37" s="358"/>
      <c r="D37" s="358"/>
      <c r="E37" s="358"/>
      <c r="F37" s="359"/>
    </row>
    <row r="38" spans="2:6" x14ac:dyDescent="0.2">
      <c r="B38" s="357"/>
      <c r="C38" s="358"/>
      <c r="D38" s="358"/>
      <c r="E38" s="358"/>
      <c r="F38" s="359"/>
    </row>
    <row r="39" spans="2:6" x14ac:dyDescent="0.2">
      <c r="B39" s="357"/>
      <c r="C39" s="358"/>
      <c r="D39" s="358"/>
      <c r="E39" s="358"/>
      <c r="F39" s="359"/>
    </row>
    <row r="40" spans="2:6" x14ac:dyDescent="0.2">
      <c r="B40" s="357"/>
      <c r="C40" s="358"/>
      <c r="D40" s="358"/>
      <c r="E40" s="358"/>
      <c r="F40" s="359"/>
    </row>
    <row r="41" spans="2:6" x14ac:dyDescent="0.2">
      <c r="B41" s="357"/>
      <c r="C41" s="358"/>
      <c r="D41" s="358"/>
      <c r="E41" s="358"/>
      <c r="F41" s="359"/>
    </row>
    <row r="42" spans="2:6" x14ac:dyDescent="0.2">
      <c r="B42" s="357"/>
      <c r="C42" s="358"/>
      <c r="D42" s="358"/>
      <c r="E42" s="358"/>
      <c r="F42" s="359"/>
    </row>
    <row r="43" spans="2:6" x14ac:dyDescent="0.2">
      <c r="B43" s="357"/>
      <c r="C43" s="358"/>
      <c r="D43" s="358"/>
      <c r="E43" s="358"/>
      <c r="F43" s="359"/>
    </row>
    <row r="44" spans="2:6" x14ac:dyDescent="0.2">
      <c r="B44" s="357"/>
      <c r="C44" s="358"/>
      <c r="D44" s="358"/>
      <c r="E44" s="358"/>
      <c r="F44" s="359"/>
    </row>
    <row r="45" spans="2:6" x14ac:dyDescent="0.2">
      <c r="B45" s="357"/>
      <c r="C45" s="358"/>
      <c r="D45" s="358"/>
      <c r="E45" s="358"/>
      <c r="F45" s="359"/>
    </row>
    <row r="46" spans="2:6" x14ac:dyDescent="0.2">
      <c r="B46" s="357"/>
      <c r="C46" s="358"/>
      <c r="D46" s="358"/>
      <c r="E46" s="358"/>
      <c r="F46" s="359"/>
    </row>
    <row r="47" spans="2:6" x14ac:dyDescent="0.2">
      <c r="B47" s="357"/>
      <c r="C47" s="358"/>
      <c r="D47" s="358"/>
      <c r="E47" s="358"/>
      <c r="F47" s="359"/>
    </row>
    <row r="48" spans="2:6" x14ac:dyDescent="0.2">
      <c r="B48" s="357"/>
      <c r="C48" s="358"/>
      <c r="D48" s="358"/>
      <c r="E48" s="358"/>
      <c r="F48" s="359"/>
    </row>
    <row r="49" spans="2:6" x14ac:dyDescent="0.2">
      <c r="B49" s="357"/>
      <c r="C49" s="358"/>
      <c r="D49" s="358"/>
      <c r="E49" s="358"/>
      <c r="F49" s="359"/>
    </row>
    <row r="50" spans="2:6" x14ac:dyDescent="0.2">
      <c r="B50" s="357"/>
      <c r="C50" s="358"/>
      <c r="D50" s="358"/>
      <c r="E50" s="358"/>
      <c r="F50" s="359"/>
    </row>
    <row r="51" spans="2:6" ht="13.5" thickBot="1" x14ac:dyDescent="0.25">
      <c r="B51" s="360"/>
      <c r="C51" s="361"/>
      <c r="D51" s="361"/>
      <c r="E51" s="361"/>
      <c r="F51" s="362"/>
    </row>
  </sheetData>
  <sheetProtection password="E7F0" sheet="1" objects="1" scenarios="1"/>
  <mergeCells count="5">
    <mergeCell ref="B2:F2"/>
    <mergeCell ref="E5:F5"/>
    <mergeCell ref="E6:F6"/>
    <mergeCell ref="B10:F51"/>
    <mergeCell ref="B3:F3"/>
  </mergeCells>
  <phoneticPr fontId="0" type="noConversion"/>
  <dataValidations xWindow="531" yWindow="143" count="1">
    <dataValidation allowBlank="1" showInputMessage="1" showErrorMessage="1" promptTitle="Notes" prompt="This space is provided for any notes to the budget." sqref="B10:F10"/>
  </dataValidations>
  <printOptions horizontalCentered="1"/>
  <pageMargins left="0.2" right="0.2" top="0.75" bottom="0.25" header="0" footer="0.25"/>
  <pageSetup orientation="portrait" horizontalDpi="300" verticalDpi="300" r:id="rId1"/>
  <headerFooter alignWithMargins="0">
    <oddHeader>&amp;L&amp;8Texas Department of 
Aging and Disability Services&amp;R&amp;8HCS CDS Budget
June 2010</oddHeader>
    <oddFooter>&amp;R&amp;8Date and Time Created
&amp;D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2"/>
  <sheetViews>
    <sheetView zoomScaleNormal="100" workbookViewId="0">
      <selection activeCell="B27" sqref="B27:D27"/>
    </sheetView>
  </sheetViews>
  <sheetFormatPr defaultRowHeight="12.75" x14ac:dyDescent="0.2"/>
  <cols>
    <col min="1" max="1" width="48.42578125" style="1" bestFit="1" customWidth="1"/>
    <col min="2" max="2" width="16.42578125" style="1" customWidth="1"/>
    <col min="3" max="3" width="4.28515625" style="1" customWidth="1"/>
    <col min="4" max="4" width="16.42578125" style="11" customWidth="1"/>
    <col min="5" max="5" width="4.140625" style="1" customWidth="1"/>
    <col min="6" max="6" width="20.140625" style="1" hidden="1" customWidth="1"/>
    <col min="7" max="8" width="9.140625" style="1" hidden="1" customWidth="1"/>
    <col min="9" max="16384" width="9.140625" style="1"/>
  </cols>
  <sheetData>
    <row r="1" spans="1:8" ht="12.75" customHeight="1" x14ac:dyDescent="0.2"/>
    <row r="2" spans="1:8" ht="43.5" customHeight="1" x14ac:dyDescent="0.2">
      <c r="A2" s="350" t="s">
        <v>101</v>
      </c>
      <c r="B2" s="350"/>
      <c r="C2" s="350"/>
      <c r="D2" s="350"/>
    </row>
    <row r="3" spans="1:8" ht="15.75" customHeight="1" x14ac:dyDescent="0.25">
      <c r="A3" s="351"/>
      <c r="B3" s="351"/>
      <c r="C3" s="351"/>
      <c r="D3" s="351"/>
      <c r="F3" s="11"/>
      <c r="G3" s="92"/>
      <c r="H3" s="76"/>
    </row>
    <row r="4" spans="1:8" ht="15.75" customHeight="1" x14ac:dyDescent="0.25">
      <c r="A4" s="20"/>
      <c r="B4" s="20"/>
      <c r="C4" s="20"/>
      <c r="D4" s="20"/>
      <c r="H4" s="76"/>
    </row>
    <row r="5" spans="1:8" ht="15.75" customHeight="1" thickBot="1" x14ac:dyDescent="0.3">
      <c r="A5" s="21">
        <f>Consumer_Name</f>
        <v>0</v>
      </c>
      <c r="B5" s="20"/>
      <c r="C5" s="352">
        <f>Medicaid_Number</f>
        <v>0</v>
      </c>
      <c r="D5" s="352"/>
      <c r="H5" s="76"/>
    </row>
    <row r="6" spans="1:8" ht="15.75" customHeight="1" x14ac:dyDescent="0.2">
      <c r="A6" s="22" t="s">
        <v>37</v>
      </c>
      <c r="B6" s="22"/>
      <c r="C6" s="353" t="s">
        <v>38</v>
      </c>
      <c r="D6" s="353"/>
      <c r="F6" s="73"/>
      <c r="G6" s="93"/>
      <c r="H6" s="76"/>
    </row>
    <row r="7" spans="1:8" ht="15.75" customHeight="1" x14ac:dyDescent="0.2">
      <c r="A7" s="22"/>
      <c r="B7" s="22"/>
      <c r="C7" s="22"/>
      <c r="D7" s="22"/>
      <c r="H7" s="76"/>
    </row>
    <row r="8" spans="1:8" ht="15.75" customHeight="1" thickBot="1" x14ac:dyDescent="0.3">
      <c r="A8" s="23" t="s">
        <v>6</v>
      </c>
      <c r="B8" s="36">
        <f>From</f>
        <v>0</v>
      </c>
      <c r="C8" s="22" t="s">
        <v>7</v>
      </c>
      <c r="D8" s="36">
        <f>To</f>
        <v>0</v>
      </c>
      <c r="H8" s="76"/>
    </row>
    <row r="9" spans="1:8" ht="15.75" customHeight="1" thickBot="1" x14ac:dyDescent="0.3">
      <c r="A9" s="23"/>
      <c r="B9" s="24"/>
      <c r="C9" s="22"/>
      <c r="D9" s="24"/>
      <c r="H9" s="76"/>
    </row>
    <row r="10" spans="1:8" ht="30.75" customHeight="1" thickBot="1" x14ac:dyDescent="0.3">
      <c r="A10" s="88" t="s">
        <v>88</v>
      </c>
      <c r="B10" s="94">
        <f>SUM(B24,B18,B29,B34,B39,B44,B49,B54,B59)</f>
        <v>0</v>
      </c>
      <c r="C10" s="22"/>
      <c r="D10" s="24"/>
      <c r="F10" s="73"/>
      <c r="G10" s="93"/>
    </row>
    <row r="11" spans="1:8" ht="15.75" customHeight="1" x14ac:dyDescent="0.25">
      <c r="A11" s="23"/>
      <c r="B11" s="24"/>
      <c r="C11" s="22"/>
      <c r="D11" s="24"/>
      <c r="F11" s="63"/>
      <c r="G11" s="61"/>
    </row>
    <row r="12" spans="1:8" ht="15.75" customHeight="1" x14ac:dyDescent="0.25">
      <c r="C12" s="136"/>
      <c r="D12" s="24"/>
      <c r="F12" s="63"/>
      <c r="G12" s="61"/>
    </row>
    <row r="13" spans="1:8" ht="15.75" customHeight="1" thickBot="1" x14ac:dyDescent="0.3">
      <c r="A13" s="23"/>
      <c r="B13" s="24"/>
      <c r="C13" s="22"/>
      <c r="D13" s="24"/>
      <c r="F13" s="63"/>
      <c r="G13" s="61"/>
    </row>
    <row r="14" spans="1:8" ht="15.75" customHeight="1" thickBot="1" x14ac:dyDescent="0.25">
      <c r="A14" s="118" t="s">
        <v>86</v>
      </c>
      <c r="B14" s="387" t="s">
        <v>112</v>
      </c>
      <c r="C14" s="388"/>
      <c r="D14" s="389"/>
    </row>
    <row r="15" spans="1:8" ht="15.75" customHeight="1" thickBot="1" x14ac:dyDescent="0.25">
      <c r="A15" s="118" t="s">
        <v>201</v>
      </c>
      <c r="B15" s="393"/>
      <c r="C15" s="394"/>
      <c r="D15" s="395"/>
    </row>
    <row r="16" spans="1:8" ht="15.75" customHeight="1" x14ac:dyDescent="0.2">
      <c r="A16" s="176" t="s">
        <v>120</v>
      </c>
      <c r="B16" s="384">
        <f>B15/'Consumer Information &amp; Approval'!J23</f>
        <v>0</v>
      </c>
      <c r="C16" s="385"/>
      <c r="D16" s="386"/>
      <c r="E16" s="61"/>
      <c r="F16" s="61"/>
    </row>
    <row r="17" spans="1:8" ht="15.75" customHeight="1" thickBot="1" x14ac:dyDescent="0.25">
      <c r="A17" s="119" t="s">
        <v>87</v>
      </c>
      <c r="B17" s="390">
        <v>22.01</v>
      </c>
      <c r="C17" s="391"/>
      <c r="D17" s="392"/>
      <c r="F17" s="11" t="s">
        <v>112</v>
      </c>
      <c r="G17" s="76">
        <v>22.01</v>
      </c>
      <c r="H17" s="1">
        <f>B16*'Consumer Information &amp; Approval'!J23</f>
        <v>0</v>
      </c>
    </row>
    <row r="18" spans="1:8" ht="15.75" customHeight="1" thickBot="1" x14ac:dyDescent="0.25">
      <c r="A18" s="120" t="s">
        <v>128</v>
      </c>
      <c r="B18" s="381">
        <f>B17*B15</f>
        <v>0</v>
      </c>
      <c r="C18" s="382"/>
      <c r="D18" s="383"/>
      <c r="E18" s="76"/>
      <c r="F18" s="73" t="s">
        <v>113</v>
      </c>
      <c r="G18" s="93">
        <v>17.86</v>
      </c>
      <c r="H18" s="1">
        <f>B21</f>
        <v>0</v>
      </c>
    </row>
    <row r="19" spans="1:8" ht="15.75" customHeight="1" thickBot="1" x14ac:dyDescent="0.25">
      <c r="E19" s="76"/>
      <c r="F19" s="73" t="s">
        <v>114</v>
      </c>
      <c r="G19" s="93">
        <v>79.599999999999994</v>
      </c>
      <c r="H19" s="1" t="e">
        <f>#REF!</f>
        <v>#REF!</v>
      </c>
    </row>
    <row r="20" spans="1:8" ht="15.75" customHeight="1" thickBot="1" x14ac:dyDescent="0.25">
      <c r="A20" s="118" t="s">
        <v>86</v>
      </c>
      <c r="B20" s="387" t="s">
        <v>113</v>
      </c>
      <c r="C20" s="388"/>
      <c r="D20" s="389"/>
      <c r="E20" s="76"/>
    </row>
    <row r="21" spans="1:8" ht="15.75" customHeight="1" thickBot="1" x14ac:dyDescent="0.25">
      <c r="A21" s="118" t="s">
        <v>202</v>
      </c>
      <c r="B21" s="393"/>
      <c r="C21" s="394"/>
      <c r="D21" s="396"/>
      <c r="E21" s="76"/>
    </row>
    <row r="22" spans="1:8" ht="15.75" customHeight="1" x14ac:dyDescent="0.2">
      <c r="A22" s="176" t="s">
        <v>127</v>
      </c>
      <c r="B22" s="384">
        <f>B21/'Consumer Information &amp; Approval'!J23</f>
        <v>0</v>
      </c>
      <c r="C22" s="385"/>
      <c r="D22" s="386"/>
    </row>
    <row r="23" spans="1:8" ht="15.75" customHeight="1" thickBot="1" x14ac:dyDescent="0.25">
      <c r="A23" s="119" t="s">
        <v>87</v>
      </c>
      <c r="B23" s="390">
        <v>17.86</v>
      </c>
      <c r="C23" s="391"/>
      <c r="D23" s="392"/>
    </row>
    <row r="24" spans="1:8" ht="15.75" customHeight="1" thickBot="1" x14ac:dyDescent="0.25">
      <c r="A24" s="120" t="s">
        <v>119</v>
      </c>
      <c r="B24" s="381">
        <f>B23*B21</f>
        <v>0</v>
      </c>
      <c r="C24" s="382"/>
      <c r="D24" s="383"/>
    </row>
    <row r="25" spans="1:8" ht="15.75" customHeight="1" thickBot="1" x14ac:dyDescent="0.25"/>
    <row r="26" spans="1:8" ht="15.75" customHeight="1" thickBot="1" x14ac:dyDescent="0.25">
      <c r="A26" s="263" t="s">
        <v>86</v>
      </c>
      <c r="B26" s="363" t="s">
        <v>223</v>
      </c>
      <c r="C26" s="364"/>
      <c r="D26" s="365"/>
    </row>
    <row r="27" spans="1:8" ht="15.75" customHeight="1" thickBot="1" x14ac:dyDescent="0.25">
      <c r="A27" s="263" t="s">
        <v>219</v>
      </c>
      <c r="B27" s="366"/>
      <c r="C27" s="367"/>
      <c r="D27" s="368"/>
    </row>
    <row r="28" spans="1:8" ht="15.75" customHeight="1" x14ac:dyDescent="0.2">
      <c r="A28" s="264" t="s">
        <v>87</v>
      </c>
      <c r="B28" s="369">
        <v>42.39</v>
      </c>
      <c r="C28" s="370"/>
      <c r="D28" s="371"/>
    </row>
    <row r="29" spans="1:8" ht="15.75" customHeight="1" thickBot="1" x14ac:dyDescent="0.25">
      <c r="A29" s="265" t="s">
        <v>224</v>
      </c>
      <c r="B29" s="378">
        <f>B27*B28</f>
        <v>0</v>
      </c>
      <c r="C29" s="379"/>
      <c r="D29" s="380"/>
    </row>
    <row r="30" spans="1:8" ht="15.75" customHeight="1" thickBot="1" x14ac:dyDescent="0.25"/>
    <row r="31" spans="1:8" ht="15.75" customHeight="1" thickBot="1" x14ac:dyDescent="0.25">
      <c r="A31" s="263" t="s">
        <v>86</v>
      </c>
      <c r="B31" s="363" t="s">
        <v>225</v>
      </c>
      <c r="C31" s="364"/>
      <c r="D31" s="365"/>
    </row>
    <row r="32" spans="1:8" ht="15.75" customHeight="1" thickBot="1" x14ac:dyDescent="0.25">
      <c r="A32" s="263" t="s">
        <v>219</v>
      </c>
      <c r="B32" s="366"/>
      <c r="C32" s="367"/>
      <c r="D32" s="368"/>
    </row>
    <row r="33" spans="1:4" ht="15.75" customHeight="1" x14ac:dyDescent="0.2">
      <c r="A33" s="264" t="s">
        <v>87</v>
      </c>
      <c r="B33" s="369">
        <v>28.69</v>
      </c>
      <c r="C33" s="370"/>
      <c r="D33" s="371"/>
    </row>
    <row r="34" spans="1:4" ht="15.75" customHeight="1" thickBot="1" x14ac:dyDescent="0.25">
      <c r="A34" s="265" t="s">
        <v>226</v>
      </c>
      <c r="B34" s="378">
        <f>B32*B33</f>
        <v>0</v>
      </c>
      <c r="C34" s="379"/>
      <c r="D34" s="380"/>
    </row>
    <row r="35" spans="1:4" ht="15.75" customHeight="1" thickBot="1" x14ac:dyDescent="0.25"/>
    <row r="36" spans="1:4" ht="15.75" customHeight="1" thickBot="1" x14ac:dyDescent="0.25">
      <c r="A36" s="263" t="s">
        <v>86</v>
      </c>
      <c r="B36" s="363" t="s">
        <v>227</v>
      </c>
      <c r="C36" s="364"/>
      <c r="D36" s="365"/>
    </row>
    <row r="37" spans="1:4" ht="15.75" customHeight="1" thickBot="1" x14ac:dyDescent="0.25">
      <c r="A37" s="263" t="s">
        <v>219</v>
      </c>
      <c r="B37" s="366"/>
      <c r="C37" s="367"/>
      <c r="D37" s="368"/>
    </row>
    <row r="38" spans="1:4" ht="15.75" customHeight="1" x14ac:dyDescent="0.2">
      <c r="A38" s="264" t="s">
        <v>87</v>
      </c>
      <c r="B38" s="369">
        <v>48.9</v>
      </c>
      <c r="C38" s="370"/>
      <c r="D38" s="371"/>
    </row>
    <row r="39" spans="1:4" ht="15.75" customHeight="1" thickBot="1" x14ac:dyDescent="0.25">
      <c r="A39" s="265" t="s">
        <v>228</v>
      </c>
      <c r="B39" s="378">
        <f>B37*B38</f>
        <v>0</v>
      </c>
      <c r="C39" s="379"/>
      <c r="D39" s="380"/>
    </row>
    <row r="40" spans="1:4" ht="15.75" customHeight="1" thickBot="1" x14ac:dyDescent="0.25"/>
    <row r="41" spans="1:4" ht="15.75" customHeight="1" thickBot="1" x14ac:dyDescent="0.25">
      <c r="A41" s="263" t="s">
        <v>86</v>
      </c>
      <c r="B41" s="363" t="s">
        <v>229</v>
      </c>
      <c r="C41" s="364"/>
      <c r="D41" s="365"/>
    </row>
    <row r="42" spans="1:4" ht="15.75" customHeight="1" thickBot="1" x14ac:dyDescent="0.25">
      <c r="A42" s="263" t="s">
        <v>219</v>
      </c>
      <c r="B42" s="366"/>
      <c r="C42" s="367"/>
      <c r="D42" s="368"/>
    </row>
    <row r="43" spans="1:4" ht="15.75" customHeight="1" x14ac:dyDescent="0.2">
      <c r="A43" s="264" t="s">
        <v>87</v>
      </c>
      <c r="B43" s="369">
        <v>33.14</v>
      </c>
      <c r="C43" s="370"/>
      <c r="D43" s="371"/>
    </row>
    <row r="44" spans="1:4" ht="15.75" customHeight="1" thickBot="1" x14ac:dyDescent="0.25">
      <c r="A44" s="265" t="s">
        <v>230</v>
      </c>
      <c r="B44" s="378">
        <f>B42*B43</f>
        <v>0</v>
      </c>
      <c r="C44" s="379"/>
      <c r="D44" s="380"/>
    </row>
    <row r="45" spans="1:4" ht="15.75" customHeight="1" thickBot="1" x14ac:dyDescent="0.25"/>
    <row r="46" spans="1:4" ht="15.75" customHeight="1" thickBot="1" x14ac:dyDescent="0.25">
      <c r="A46" s="176" t="s">
        <v>86</v>
      </c>
      <c r="B46" s="372" t="s">
        <v>220</v>
      </c>
      <c r="C46" s="373"/>
      <c r="D46" s="374"/>
    </row>
    <row r="47" spans="1:4" ht="15.75" customHeight="1" thickBot="1" x14ac:dyDescent="0.25">
      <c r="A47" s="266" t="s">
        <v>231</v>
      </c>
      <c r="B47" s="375"/>
      <c r="C47" s="376"/>
      <c r="D47" s="377"/>
    </row>
    <row r="48" spans="1:4" ht="15.75" customHeight="1" x14ac:dyDescent="0.2">
      <c r="A48" s="266" t="s">
        <v>87</v>
      </c>
      <c r="B48" s="369">
        <v>32.1</v>
      </c>
      <c r="C48" s="370"/>
      <c r="D48" s="371"/>
    </row>
    <row r="49" spans="1:4" ht="15.75" customHeight="1" thickBot="1" x14ac:dyDescent="0.25">
      <c r="A49" s="267" t="s">
        <v>232</v>
      </c>
      <c r="B49" s="378">
        <f>B47*B48</f>
        <v>0</v>
      </c>
      <c r="C49" s="379"/>
      <c r="D49" s="380"/>
    </row>
    <row r="50" spans="1:4" ht="15.75" customHeight="1" thickBot="1" x14ac:dyDescent="0.25"/>
    <row r="51" spans="1:4" ht="15.75" customHeight="1" thickBot="1" x14ac:dyDescent="0.25">
      <c r="A51" s="176" t="s">
        <v>86</v>
      </c>
      <c r="B51" s="372" t="s">
        <v>221</v>
      </c>
      <c r="C51" s="373"/>
      <c r="D51" s="374"/>
    </row>
    <row r="52" spans="1:4" ht="15.75" customHeight="1" thickBot="1" x14ac:dyDescent="0.25">
      <c r="A52" s="266" t="s">
        <v>233</v>
      </c>
      <c r="B52" s="375"/>
      <c r="C52" s="376"/>
      <c r="D52" s="377"/>
    </row>
    <row r="53" spans="1:4" ht="15.75" customHeight="1" x14ac:dyDescent="0.2">
      <c r="A53" s="266" t="s">
        <v>87</v>
      </c>
      <c r="B53" s="369">
        <v>32.1</v>
      </c>
      <c r="C53" s="370"/>
      <c r="D53" s="371"/>
    </row>
    <row r="54" spans="1:4" ht="15.75" customHeight="1" thickBot="1" x14ac:dyDescent="0.25">
      <c r="A54" s="267" t="s">
        <v>234</v>
      </c>
      <c r="B54" s="378">
        <f>B52*B53</f>
        <v>0</v>
      </c>
      <c r="C54" s="379"/>
      <c r="D54" s="380"/>
    </row>
    <row r="55" spans="1:4" ht="15.75" customHeight="1" thickBot="1" x14ac:dyDescent="0.25"/>
    <row r="56" spans="1:4" ht="15.75" customHeight="1" thickBot="1" x14ac:dyDescent="0.25">
      <c r="A56" s="176" t="s">
        <v>86</v>
      </c>
      <c r="B56" s="372" t="s">
        <v>222</v>
      </c>
      <c r="C56" s="373"/>
      <c r="D56" s="374"/>
    </row>
    <row r="57" spans="1:4" ht="15.75" customHeight="1" thickBot="1" x14ac:dyDescent="0.25">
      <c r="A57" s="266" t="s">
        <v>236</v>
      </c>
      <c r="B57" s="375"/>
      <c r="C57" s="376"/>
      <c r="D57" s="377"/>
    </row>
    <row r="58" spans="1:4" ht="15.75" customHeight="1" x14ac:dyDescent="0.2">
      <c r="A58" s="266" t="s">
        <v>87</v>
      </c>
      <c r="B58" s="369">
        <v>78.53</v>
      </c>
      <c r="C58" s="370"/>
      <c r="D58" s="371"/>
    </row>
    <row r="59" spans="1:4" ht="15.75" customHeight="1" thickBot="1" x14ac:dyDescent="0.25">
      <c r="A59" s="267" t="s">
        <v>235</v>
      </c>
      <c r="B59" s="378">
        <f>B57*B58</f>
        <v>0</v>
      </c>
      <c r="C59" s="379"/>
      <c r="D59" s="380"/>
    </row>
    <row r="60" spans="1:4" ht="15.75" customHeight="1" x14ac:dyDescent="0.2"/>
    <row r="61" spans="1:4" ht="15.75" customHeight="1" x14ac:dyDescent="0.2"/>
    <row r="62" spans="1:4" ht="15.75" customHeight="1" x14ac:dyDescent="0.2"/>
  </sheetData>
  <sheetProtection password="E7F0" sheet="1" objects="1" scenarios="1"/>
  <customSheetViews>
    <customSheetView guid="{454ECA60-FBCC-11D6-AB9B-00C04F5868C8}" scale="75" showPageBreaks="1" fitToPage="1" printArea="1" showRuler="0">
      <selection activeCell="F14" sqref="F14"/>
      <pageMargins left="0.2" right="0.2" top="0.75" bottom="0.25" header="0" footer="0.25"/>
      <printOptions horizontalCentered="1"/>
      <pageSetup orientation="portrait" horizontalDpi="300" verticalDpi="300" r:id="rId1"/>
      <headerFooter alignWithMargins="0">
        <oddHeader>&amp;L&amp;8Texas Department
of Human Services&amp;R&amp;8Form 1546, page 3
January 2002</oddHeader>
      </headerFooter>
    </customSheetView>
    <customSheetView guid="{346F6C38-467E-4277-A934-45FBB069E11D}" scale="130" fitToPage="1" showRuler="0">
      <selection activeCell="B2" sqref="B2:F2"/>
      <pageMargins left="0.2" right="0.2" top="0.75" bottom="0.25" header="0" footer="0.25"/>
      <printOptions horizontalCentered="1"/>
      <pageSetup orientation="portrait" horizontalDpi="300" verticalDpi="300" r:id="rId2"/>
      <headerFooter alignWithMargins="0">
        <oddHeader>&amp;L&amp;8Texas Department
of Human Services&amp;R&amp;8Form 1546, page 3
January 2002</oddHeader>
      </headerFooter>
    </customSheetView>
  </customSheetViews>
  <mergeCells count="42">
    <mergeCell ref="B23:D23"/>
    <mergeCell ref="B21:D21"/>
    <mergeCell ref="B22:D22"/>
    <mergeCell ref="A2:D2"/>
    <mergeCell ref="B14:D14"/>
    <mergeCell ref="B17:D17"/>
    <mergeCell ref="B18:D18"/>
    <mergeCell ref="B16:D16"/>
    <mergeCell ref="B15:D15"/>
    <mergeCell ref="C6:D6"/>
    <mergeCell ref="A3:D3"/>
    <mergeCell ref="C5:D5"/>
    <mergeCell ref="B20:D20"/>
    <mergeCell ref="B26:D26"/>
    <mergeCell ref="B27:D27"/>
    <mergeCell ref="B28:D28"/>
    <mergeCell ref="B29:D29"/>
    <mergeCell ref="B24:D24"/>
    <mergeCell ref="B59:D59"/>
    <mergeCell ref="B51:D51"/>
    <mergeCell ref="B52:D52"/>
    <mergeCell ref="B53:D53"/>
    <mergeCell ref="B54:D54"/>
    <mergeCell ref="B48:D48"/>
    <mergeCell ref="B49:D49"/>
    <mergeCell ref="B56:D56"/>
    <mergeCell ref="B57:D57"/>
    <mergeCell ref="B58:D58"/>
    <mergeCell ref="B31:D31"/>
    <mergeCell ref="B37:D37"/>
    <mergeCell ref="B43:D43"/>
    <mergeCell ref="B46:D46"/>
    <mergeCell ref="B47:D47"/>
    <mergeCell ref="B44:D44"/>
    <mergeCell ref="B38:D38"/>
    <mergeCell ref="B39:D39"/>
    <mergeCell ref="B41:D41"/>
    <mergeCell ref="B42:D42"/>
    <mergeCell ref="B32:D32"/>
    <mergeCell ref="B33:D33"/>
    <mergeCell ref="B34:D34"/>
    <mergeCell ref="B36:D36"/>
  </mergeCells>
  <phoneticPr fontId="0" type="noConversion"/>
  <dataValidations xWindow="531" yWindow="143" count="11">
    <dataValidation allowBlank="1" showErrorMessage="1" promptTitle="Supported Home Living Units" prompt="Enter the number of hours of Supported Home Living the Consumer is authorized each week. If the Consumer is not authorized Supported Home Living, leave this blank." sqref="B16:D16 B22:D22"/>
    <dataValidation allowBlank="1" showErrorMessage="1" promptTitle="Information Only Page" prompt="This page is for Information only.  It is not a part of the Client's budget." sqref="A2:D2"/>
    <dataValidation allowBlank="1" showInputMessage="1" showErrorMessage="1" promptTitle="Supported Home Living Hours" prompt="Enter the number of authorized hours for Supported Home Living.  If zero, leave blank." sqref="B15:D15"/>
    <dataValidation allowBlank="1" showInputMessage="1" showErrorMessage="1" promptTitle="Hourly Respite" prompt="Enter the number of authorized Hourly Respite hours.  If zero, leave blank." sqref="B21:D21"/>
    <dataValidation allowBlank="1" showInputMessage="1" showErrorMessage="1" promptTitle="Supported Employment Units" prompt="Enter the authorized number of units of Supported Employment." sqref="B47:D47"/>
    <dataValidation allowBlank="1" showInputMessage="1" showErrorMessage="1" promptTitle="Authorized Nursing RN Hours" prompt="Enter the number of hours of Nursing RN the Consumer is authorized.  If the Consumer is not authorized Nursing RN, leave this blank." sqref="B27"/>
    <dataValidation allowBlank="1" showInputMessage="1" showErrorMessage="1" promptTitle="Authorized Spec Nursing LVN Hrs" prompt="Enter the number of hours of Specialized Nursing LVN the Consumer is authorized. If the Consumer is not authorized Specialized Nursing LVN, leave this blank." sqref="B42"/>
    <dataValidation allowBlank="1" showInputMessage="1" showErrorMessage="1" promptTitle="Authorized Spec Nursing RN Hours" prompt="Enter the number of hours of Specialized Nursing RN the Consumer is authorized. If the Consumer is not authorized Specialized Nursing RN, leave this blank." sqref="B37"/>
    <dataValidation type="custom" allowBlank="1" showInputMessage="1" showErrorMessage="1" errorTitle="RN Hours must be entered!" error="There are no authorized RN hours entered.  Please enter the authorized RN hours before entering the authorized LVN hours." promptTitle="Authorized Nursing LVN Hours" prompt="Enter the number of hours of Nursing LVN the Consumer is authorized. If the Consumer is not authorized Nursing LVN, leave this blank. LVN Hours are not allowed without authorized RN hours" sqref="B32">
      <formula1>IF(G47&gt;0,B32,FALSE)</formula1>
    </dataValidation>
    <dataValidation allowBlank="1" showInputMessage="1" showErrorMessage="1" promptTitle="CRT Units" prompt="Enter the authorized number of units of Cognitive Rehabilitation Therapy." sqref="B57:D57"/>
    <dataValidation allowBlank="1" showInputMessage="1" showErrorMessage="1" promptTitle="Employment Assistance Units" prompt="Enter the authorized number of units of Employment Assistance." sqref="B52:D52"/>
  </dataValidations>
  <printOptions horizontalCentered="1"/>
  <pageMargins left="0.2" right="0.2" top="0.75" bottom="0.5" header="0" footer="0"/>
  <pageSetup orientation="portrait" horizontalDpi="300" verticalDpi="300" r:id="rId3"/>
  <headerFooter alignWithMargins="0">
    <oddHeader>&amp;L&amp;8Texas Department of 
Aging and Disability Services&amp;R&amp;8HCS CDS Budget
June 2010</oddHeader>
    <oddFooter>&amp;R&amp;8Date and Time Created
&amp;D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8"/>
  <sheetViews>
    <sheetView zoomScale="75" zoomScaleNormal="75" zoomScaleSheetLayoutView="75" workbookViewId="0">
      <selection activeCell="G45" sqref="G45"/>
    </sheetView>
  </sheetViews>
  <sheetFormatPr defaultRowHeight="12.75" x14ac:dyDescent="0.2"/>
  <cols>
    <col min="1" max="1" width="4.42578125" style="1" customWidth="1"/>
    <col min="2" max="2" width="4.140625" style="26" customWidth="1"/>
    <col min="3" max="3" width="46.5703125" style="1" customWidth="1"/>
    <col min="4" max="4" width="16.42578125" style="1" customWidth="1"/>
    <col min="5" max="6" width="4.28515625" style="1" customWidth="1"/>
    <col min="7" max="7" width="20.7109375" style="1" customWidth="1"/>
    <col min="8" max="8" width="4.28515625" style="1" customWidth="1"/>
    <col min="9" max="9" width="25" style="1" hidden="1" customWidth="1"/>
    <col min="10" max="10" width="15.28515625" style="1" hidden="1" customWidth="1"/>
    <col min="11" max="13" width="9.140625" style="1"/>
    <col min="14" max="14" width="35.28515625" style="1" customWidth="1"/>
    <col min="15" max="16384" width="9.140625" style="1"/>
  </cols>
  <sheetData>
    <row r="1" spans="1:10" ht="12.75" customHeight="1" x14ac:dyDescent="0.2">
      <c r="I1" s="11"/>
    </row>
    <row r="2" spans="1:10" ht="39.75" customHeight="1" x14ac:dyDescent="0.3">
      <c r="B2" s="350" t="s">
        <v>101</v>
      </c>
      <c r="C2" s="350"/>
      <c r="D2" s="350"/>
      <c r="E2" s="350"/>
      <c r="F2" s="350"/>
      <c r="G2" s="350"/>
      <c r="H2" s="2"/>
      <c r="I2" s="2"/>
    </row>
    <row r="3" spans="1:10" ht="15.75" x14ac:dyDescent="0.25">
      <c r="B3" s="351" t="s">
        <v>156</v>
      </c>
      <c r="C3" s="351"/>
      <c r="D3" s="351"/>
      <c r="E3" s="351"/>
      <c r="F3" s="351"/>
      <c r="G3" s="351"/>
      <c r="H3" s="20"/>
      <c r="I3" s="20"/>
    </row>
    <row r="4" spans="1:10" ht="15" x14ac:dyDescent="0.25">
      <c r="C4" s="20"/>
      <c r="D4" s="20"/>
      <c r="E4" s="20"/>
      <c r="F4" s="20"/>
      <c r="G4" s="20"/>
      <c r="H4" s="20"/>
      <c r="I4" s="20"/>
    </row>
    <row r="5" spans="1:10" ht="15.75" thickBot="1" x14ac:dyDescent="0.3">
      <c r="B5" s="352">
        <f>Consumer_Name</f>
        <v>0</v>
      </c>
      <c r="C5" s="352"/>
      <c r="D5" s="20"/>
      <c r="E5" s="352">
        <f>Medicaid_Number</f>
        <v>0</v>
      </c>
      <c r="F5" s="352"/>
      <c r="G5" s="352"/>
      <c r="H5" s="27"/>
    </row>
    <row r="6" spans="1:10" ht="14.25" x14ac:dyDescent="0.2">
      <c r="C6" s="22" t="s">
        <v>37</v>
      </c>
      <c r="D6" s="22"/>
      <c r="E6" s="364" t="s">
        <v>38</v>
      </c>
      <c r="F6" s="364"/>
      <c r="G6" s="364"/>
      <c r="H6" s="29"/>
      <c r="I6" s="22"/>
    </row>
    <row r="7" spans="1:10" ht="14.25" x14ac:dyDescent="0.2">
      <c r="A7" s="22"/>
      <c r="B7" s="22"/>
      <c r="C7" s="22"/>
      <c r="D7" s="22"/>
      <c r="E7" s="29"/>
      <c r="F7" s="29"/>
      <c r="G7" s="29"/>
      <c r="H7" s="29"/>
      <c r="I7" s="22"/>
    </row>
    <row r="8" spans="1:10" ht="15.75" thickBot="1" x14ac:dyDescent="0.3">
      <c r="C8" s="23" t="s">
        <v>6</v>
      </c>
      <c r="D8" s="36">
        <f>From</f>
        <v>0</v>
      </c>
      <c r="E8" s="22" t="s">
        <v>7</v>
      </c>
      <c r="F8" s="439">
        <f>To</f>
        <v>0</v>
      </c>
      <c r="G8" s="439"/>
      <c r="H8" s="29"/>
      <c r="I8" s="22"/>
    </row>
    <row r="9" spans="1:10" ht="15.75" thickBot="1" x14ac:dyDescent="0.3">
      <c r="A9" s="23"/>
      <c r="B9" s="24"/>
      <c r="C9" s="22"/>
      <c r="D9" s="24"/>
      <c r="E9" s="20"/>
      <c r="F9" s="20"/>
      <c r="G9" s="20"/>
      <c r="H9" s="20"/>
      <c r="I9" s="20"/>
    </row>
    <row r="10" spans="1:10" ht="36.75" customHeight="1" thickBot="1" x14ac:dyDescent="0.25">
      <c r="B10" s="401" t="s">
        <v>211</v>
      </c>
      <c r="C10" s="402"/>
      <c r="D10" s="402"/>
      <c r="E10" s="402"/>
      <c r="F10" s="403"/>
      <c r="G10" s="177">
        <f>Total_Budget</f>
        <v>0</v>
      </c>
      <c r="H10" s="30"/>
    </row>
    <row r="11" spans="1:10" ht="16.5" thickBot="1" x14ac:dyDescent="0.3">
      <c r="B11" s="88"/>
      <c r="C11" s="88"/>
      <c r="D11" s="88"/>
      <c r="E11" s="88"/>
      <c r="F11" s="88"/>
      <c r="G11" s="113"/>
      <c r="H11" s="30"/>
    </row>
    <row r="12" spans="1:10" ht="51" customHeight="1" thickBot="1" x14ac:dyDescent="0.25">
      <c r="B12" s="401" t="s">
        <v>210</v>
      </c>
      <c r="C12" s="420"/>
      <c r="D12" s="420"/>
      <c r="E12" s="420"/>
      <c r="F12" s="421"/>
      <c r="G12" s="177">
        <f>Total_Budget*0.1</f>
        <v>0</v>
      </c>
      <c r="H12" s="30"/>
      <c r="I12" s="1" t="s">
        <v>209</v>
      </c>
      <c r="J12" s="76">
        <f>G10</f>
        <v>0</v>
      </c>
    </row>
    <row r="13" spans="1:10" ht="8.25" customHeight="1" thickBot="1" x14ac:dyDescent="0.25">
      <c r="B13" s="122"/>
      <c r="C13" s="4"/>
      <c r="D13" s="4"/>
      <c r="E13" s="4"/>
      <c r="F13" s="4"/>
      <c r="G13" s="138"/>
      <c r="H13" s="30"/>
    </row>
    <row r="14" spans="1:10" ht="15.75" thickBot="1" x14ac:dyDescent="0.25">
      <c r="B14" s="414" t="s">
        <v>122</v>
      </c>
      <c r="C14" s="415"/>
      <c r="D14" s="415"/>
      <c r="E14" s="415"/>
      <c r="F14" s="415"/>
      <c r="G14" s="416"/>
      <c r="H14" s="31"/>
    </row>
    <row r="15" spans="1:10" ht="12.75" customHeight="1" x14ac:dyDescent="0.2">
      <c r="B15" s="410" t="s">
        <v>123</v>
      </c>
      <c r="C15" s="411"/>
      <c r="D15" s="411"/>
      <c r="E15" s="411"/>
      <c r="F15" s="411"/>
      <c r="G15" s="138">
        <f>IF(ESS_Amount&lt;600,ESS_Amount,600)</f>
        <v>0</v>
      </c>
      <c r="H15" s="4"/>
    </row>
    <row r="16" spans="1:10" ht="13.5" thickBot="1" x14ac:dyDescent="0.25">
      <c r="B16" s="412"/>
      <c r="C16" s="413"/>
      <c r="D16" s="50" t="s">
        <v>19</v>
      </c>
      <c r="E16" s="417" t="s">
        <v>20</v>
      </c>
      <c r="F16" s="418"/>
      <c r="G16" s="419"/>
      <c r="H16" s="4"/>
    </row>
    <row r="17" spans="2:14" x14ac:dyDescent="0.2">
      <c r="B17" s="399" t="s">
        <v>2</v>
      </c>
      <c r="C17" s="400"/>
      <c r="D17" s="48"/>
      <c r="E17" s="407"/>
      <c r="F17" s="408"/>
      <c r="G17" s="409"/>
      <c r="H17" s="4"/>
    </row>
    <row r="18" spans="2:14" x14ac:dyDescent="0.2">
      <c r="B18" s="399" t="s">
        <v>17</v>
      </c>
      <c r="C18" s="400"/>
      <c r="D18" s="49"/>
      <c r="E18" s="404"/>
      <c r="F18" s="405"/>
      <c r="G18" s="406"/>
      <c r="H18" s="4"/>
      <c r="I18" s="61"/>
    </row>
    <row r="19" spans="2:14" x14ac:dyDescent="0.2">
      <c r="B19" s="399" t="s">
        <v>18</v>
      </c>
      <c r="C19" s="400"/>
      <c r="D19" s="49"/>
      <c r="E19" s="404"/>
      <c r="F19" s="405"/>
      <c r="G19" s="406"/>
      <c r="H19" s="4"/>
      <c r="I19" s="139"/>
    </row>
    <row r="20" spans="2:14" ht="13.5" thickBot="1" x14ac:dyDescent="0.25">
      <c r="B20" s="399" t="s">
        <v>3</v>
      </c>
      <c r="C20" s="400"/>
      <c r="D20" s="49"/>
      <c r="E20" s="404"/>
      <c r="F20" s="405"/>
      <c r="G20" s="406"/>
      <c r="H20" s="4"/>
    </row>
    <row r="21" spans="2:14" x14ac:dyDescent="0.2">
      <c r="B21" s="422" t="s">
        <v>5</v>
      </c>
      <c r="C21" s="423"/>
      <c r="D21" s="114"/>
      <c r="E21" s="404"/>
      <c r="F21" s="405"/>
      <c r="G21" s="406"/>
      <c r="H21" s="4"/>
    </row>
    <row r="22" spans="2:14" ht="13.5" thickBot="1" x14ac:dyDescent="0.25">
      <c r="B22" s="433" t="s">
        <v>5</v>
      </c>
      <c r="C22" s="434"/>
      <c r="D22" s="115"/>
      <c r="E22" s="443"/>
      <c r="F22" s="444"/>
      <c r="G22" s="445"/>
      <c r="H22" s="4"/>
    </row>
    <row r="23" spans="2:14" ht="15.75" thickBot="1" x14ac:dyDescent="0.3">
      <c r="B23" s="446" t="s">
        <v>124</v>
      </c>
      <c r="C23" s="447"/>
      <c r="D23" s="447"/>
      <c r="E23" s="447"/>
      <c r="F23" s="448"/>
      <c r="G23" s="179">
        <f>SUM(D17:D22)</f>
        <v>0</v>
      </c>
      <c r="H23" s="30"/>
    </row>
    <row r="24" spans="2:14" ht="7.5" customHeight="1" thickBot="1" x14ac:dyDescent="0.3">
      <c r="B24" s="180"/>
      <c r="C24" s="88"/>
      <c r="D24" s="88"/>
      <c r="E24" s="88"/>
      <c r="F24" s="88"/>
      <c r="G24" s="181"/>
      <c r="H24" s="30"/>
    </row>
    <row r="25" spans="2:14" ht="15.75" customHeight="1" thickBot="1" x14ac:dyDescent="0.25">
      <c r="B25" s="427" t="s">
        <v>129</v>
      </c>
      <c r="C25" s="428"/>
      <c r="D25" s="428"/>
      <c r="E25" s="428"/>
      <c r="F25" s="428"/>
      <c r="G25" s="429"/>
      <c r="H25" s="30"/>
    </row>
    <row r="26" spans="2:14" ht="15.75" x14ac:dyDescent="0.25">
      <c r="B26" s="435" t="s">
        <v>131</v>
      </c>
      <c r="C26" s="436"/>
      <c r="D26" s="436"/>
      <c r="E26" s="436"/>
      <c r="F26" s="436"/>
      <c r="G26" s="178">
        <f>ESS_Amount-ESS_Purchases</f>
        <v>0</v>
      </c>
      <c r="H26" s="141"/>
      <c r="I26" s="1" t="s">
        <v>125</v>
      </c>
      <c r="J26" s="235">
        <v>15.37</v>
      </c>
    </row>
    <row r="27" spans="2:14" ht="16.5" thickBot="1" x14ac:dyDescent="0.3">
      <c r="B27" s="437" t="s">
        <v>126</v>
      </c>
      <c r="C27" s="438"/>
      <c r="D27" s="438"/>
      <c r="E27" s="438"/>
      <c r="F27" s="438"/>
      <c r="G27" s="182">
        <f>Avail_for_SC/J26</f>
        <v>0</v>
      </c>
      <c r="H27" s="141"/>
      <c r="K27" s="76"/>
    </row>
    <row r="28" spans="2:14" ht="16.5" thickBot="1" x14ac:dyDescent="0.3">
      <c r="B28" s="424" t="s">
        <v>132</v>
      </c>
      <c r="C28" s="425"/>
      <c r="D28" s="425"/>
      <c r="E28" s="425"/>
      <c r="F28" s="426"/>
      <c r="G28" s="184"/>
      <c r="H28" s="141"/>
      <c r="I28" s="1" t="s">
        <v>134</v>
      </c>
      <c r="J28" s="76">
        <f>G28*J26</f>
        <v>0</v>
      </c>
    </row>
    <row r="29" spans="2:14" ht="15.75" thickBot="1" x14ac:dyDescent="0.3">
      <c r="B29" s="452" t="s">
        <v>133</v>
      </c>
      <c r="C29" s="453"/>
      <c r="D29" s="453"/>
      <c r="E29" s="453"/>
      <c r="F29" s="454"/>
      <c r="G29" s="183">
        <f>IF((Auth_SC_Amount&gt;Avail_for_SC), Avail_for_SC, Auth_SC_Amount)</f>
        <v>0</v>
      </c>
      <c r="H29" s="141"/>
    </row>
    <row r="30" spans="2:14" ht="18.75" customHeight="1" thickBot="1" x14ac:dyDescent="0.25">
      <c r="B30" s="430" t="s">
        <v>203</v>
      </c>
      <c r="C30" s="431"/>
      <c r="D30" s="431"/>
      <c r="E30" s="431"/>
      <c r="F30" s="432"/>
      <c r="G30" s="185">
        <f>IF((Auth_SC_Amount-Avail_for_SC)&gt;0,(Auth_SC_Amount-Avail_for_SC),0)</f>
        <v>0</v>
      </c>
      <c r="H30" s="141"/>
      <c r="I30" s="397"/>
      <c r="J30" s="397"/>
      <c r="K30" s="397"/>
      <c r="L30" s="397"/>
      <c r="N30" s="398"/>
    </row>
    <row r="31" spans="2:14" ht="18.75" customHeight="1" thickBot="1" x14ac:dyDescent="0.25">
      <c r="B31" s="430" t="s">
        <v>157</v>
      </c>
      <c r="C31" s="431"/>
      <c r="D31" s="431"/>
      <c r="E31" s="431"/>
      <c r="F31" s="432"/>
      <c r="G31" s="185">
        <f>SC_funded_by_ESS+SC_funded_outside_ESS</f>
        <v>0</v>
      </c>
      <c r="H31" s="141"/>
      <c r="I31" s="397"/>
      <c r="J31" s="397"/>
      <c r="K31" s="397"/>
      <c r="L31" s="397"/>
      <c r="N31" s="398"/>
    </row>
    <row r="32" spans="2:14" s="237" customFormat="1" ht="15.75" thickBot="1" x14ac:dyDescent="0.3">
      <c r="B32" s="462" t="s">
        <v>204</v>
      </c>
      <c r="C32" s="463"/>
      <c r="D32" s="463"/>
      <c r="E32" s="463"/>
      <c r="F32" s="464"/>
      <c r="G32" s="236">
        <f>Total_SC_Costs+ESS_Purchases</f>
        <v>0</v>
      </c>
      <c r="H32" s="250"/>
      <c r="I32" s="397"/>
      <c r="J32" s="397"/>
      <c r="K32" s="397"/>
      <c r="L32" s="397"/>
      <c r="N32" s="398"/>
    </row>
    <row r="33" spans="2:8" ht="16.5" thickBot="1" x14ac:dyDescent="0.3">
      <c r="B33" s="88"/>
      <c r="C33" s="88"/>
      <c r="D33" s="88"/>
      <c r="E33" s="88"/>
      <c r="F33" s="88"/>
      <c r="G33" s="113"/>
      <c r="H33" s="30"/>
    </row>
    <row r="34" spans="2:8" ht="19.5" thickBot="1" x14ac:dyDescent="0.35">
      <c r="B34" s="449" t="s">
        <v>91</v>
      </c>
      <c r="C34" s="450"/>
      <c r="D34" s="450"/>
      <c r="E34" s="450"/>
      <c r="F34" s="450"/>
      <c r="G34" s="451"/>
      <c r="H34" s="32"/>
    </row>
    <row r="35" spans="2:8" ht="13.5" customHeight="1" x14ac:dyDescent="0.2">
      <c r="B35" s="455" t="s">
        <v>90</v>
      </c>
      <c r="C35" s="456"/>
      <c r="D35" s="456"/>
      <c r="E35" s="456"/>
      <c r="F35" s="456"/>
      <c r="G35" s="77">
        <f>Total_Budget-Total_ESS_Costs</f>
        <v>0</v>
      </c>
      <c r="H35" s="32"/>
    </row>
    <row r="36" spans="2:8" ht="13.5" customHeight="1" thickBot="1" x14ac:dyDescent="0.25">
      <c r="B36" s="457"/>
      <c r="C36" s="458"/>
      <c r="D36" s="140" t="s">
        <v>19</v>
      </c>
      <c r="E36" s="459" t="s">
        <v>20</v>
      </c>
      <c r="F36" s="460"/>
      <c r="G36" s="461"/>
      <c r="H36" s="4"/>
    </row>
    <row r="37" spans="2:8" x14ac:dyDescent="0.2">
      <c r="B37" s="399" t="s">
        <v>23</v>
      </c>
      <c r="C37" s="400"/>
      <c r="D37" s="51"/>
      <c r="E37" s="407"/>
      <c r="F37" s="408"/>
      <c r="G37" s="442"/>
      <c r="H37" s="4"/>
    </row>
    <row r="38" spans="2:8" ht="13.5" thickBot="1" x14ac:dyDescent="0.25">
      <c r="B38" s="471" t="s">
        <v>4</v>
      </c>
      <c r="C38" s="472"/>
      <c r="D38" s="51"/>
      <c r="E38" s="404"/>
      <c r="F38" s="405"/>
      <c r="G38" s="470"/>
      <c r="H38" s="4"/>
    </row>
    <row r="39" spans="2:8" x14ac:dyDescent="0.2">
      <c r="B39" s="441" t="s">
        <v>5</v>
      </c>
      <c r="C39" s="423"/>
      <c r="D39" s="52"/>
      <c r="E39" s="404"/>
      <c r="F39" s="405"/>
      <c r="G39" s="470"/>
      <c r="H39" s="4"/>
    </row>
    <row r="40" spans="2:8" ht="13.5" thickBot="1" x14ac:dyDescent="0.25">
      <c r="B40" s="440" t="s">
        <v>5</v>
      </c>
      <c r="C40" s="434"/>
      <c r="D40" s="53"/>
      <c r="E40" s="443"/>
      <c r="F40" s="444"/>
      <c r="G40" s="474"/>
      <c r="H40" s="4"/>
    </row>
    <row r="41" spans="2:8" ht="16.5" thickBot="1" x14ac:dyDescent="0.3">
      <c r="B41" s="465" t="s">
        <v>63</v>
      </c>
      <c r="C41" s="466"/>
      <c r="D41" s="466"/>
      <c r="E41" s="466"/>
      <c r="F41" s="467"/>
      <c r="G41" s="47">
        <f>SUM(D37:D40)</f>
        <v>0</v>
      </c>
      <c r="H41" s="30"/>
    </row>
    <row r="42" spans="2:8" ht="6.75" customHeight="1" thickBot="1" x14ac:dyDescent="0.25">
      <c r="B42" s="5"/>
      <c r="C42" s="4"/>
      <c r="D42" s="4"/>
      <c r="E42" s="4"/>
      <c r="F42" s="4"/>
      <c r="G42" s="30"/>
      <c r="H42" s="30"/>
    </row>
    <row r="43" spans="2:8" ht="18.75" thickBot="1" x14ac:dyDescent="0.3">
      <c r="B43" s="473" t="s">
        <v>208</v>
      </c>
      <c r="C43" s="473"/>
      <c r="D43" s="473"/>
      <c r="E43" s="473"/>
      <c r="F43" s="473"/>
      <c r="G43" s="251">
        <f>Total_ESS_Costs+Non_Taxable</f>
        <v>0</v>
      </c>
      <c r="H43" s="30"/>
    </row>
    <row r="44" spans="2:8" ht="15.75" customHeight="1" thickBot="1" x14ac:dyDescent="0.25">
      <c r="H44" s="33"/>
    </row>
    <row r="45" spans="2:8" ht="21" thickBot="1" x14ac:dyDescent="0.35">
      <c r="B45" s="468" t="s">
        <v>62</v>
      </c>
      <c r="C45" s="469"/>
      <c r="D45" s="469"/>
      <c r="E45" s="469"/>
      <c r="F45" s="469"/>
      <c r="G45" s="252">
        <f>ESS_Budget-G43</f>
        <v>0</v>
      </c>
    </row>
    <row r="46" spans="2:8" x14ac:dyDescent="0.2">
      <c r="D46" s="76"/>
    </row>
    <row r="48" spans="2:8" x14ac:dyDescent="0.2">
      <c r="D48" s="76"/>
    </row>
  </sheetData>
  <sheetProtection password="E7F0" sheet="1" objects="1" scenarios="1"/>
  <customSheetViews>
    <customSheetView guid="{454ECA60-FBCC-11D6-AB9B-00C04F5868C8}" scale="75" showPageBreaks="1" printArea="1" showRuler="0">
      <selection activeCell="F13" sqref="F13"/>
      <pageMargins left="0.2" right="0.2" top="0.75" bottom="0.25" header="0" footer="0.25"/>
      <printOptions horizontalCentered="1"/>
      <pageSetup orientation="portrait" r:id="rId1"/>
      <headerFooter alignWithMargins="0">
        <oddHeader>&amp;L&amp;8Texas Department
of Human Services&amp;R&amp;8Form 1546, page 4
January 2002</oddHeader>
      </headerFooter>
    </customSheetView>
    <customSheetView guid="{346F6C38-467E-4277-A934-45FBB069E11D}" scale="130" printArea="1" showRuler="0" topLeftCell="A32">
      <selection activeCell="C46" sqref="C46:E46"/>
      <pageMargins left="0.2" right="0.2" top="0.75" bottom="0.25" header="0" footer="0.25"/>
      <printOptions horizontalCentered="1"/>
      <pageSetup orientation="portrait" r:id="rId2"/>
      <headerFooter alignWithMargins="0">
        <oddHeader>&amp;L&amp;8Texas Department
of Human Services&amp;R&amp;8Form 1546, page 4
January 2002</oddHeader>
      </headerFooter>
    </customSheetView>
  </customSheetViews>
  <mergeCells count="50">
    <mergeCell ref="B41:F41"/>
    <mergeCell ref="B45:F45"/>
    <mergeCell ref="E38:G38"/>
    <mergeCell ref="E39:G39"/>
    <mergeCell ref="B38:C38"/>
    <mergeCell ref="B43:F43"/>
    <mergeCell ref="E40:G40"/>
    <mergeCell ref="F8:G8"/>
    <mergeCell ref="B40:C40"/>
    <mergeCell ref="B39:C39"/>
    <mergeCell ref="E37:G37"/>
    <mergeCell ref="E20:G20"/>
    <mergeCell ref="E21:G21"/>
    <mergeCell ref="E22:G22"/>
    <mergeCell ref="B23:F23"/>
    <mergeCell ref="B37:C37"/>
    <mergeCell ref="B34:G34"/>
    <mergeCell ref="B29:F29"/>
    <mergeCell ref="B35:F35"/>
    <mergeCell ref="B36:C36"/>
    <mergeCell ref="E36:G36"/>
    <mergeCell ref="B19:C19"/>
    <mergeCell ref="B32:F32"/>
    <mergeCell ref="B2:G2"/>
    <mergeCell ref="B3:G3"/>
    <mergeCell ref="E5:G5"/>
    <mergeCell ref="E6:G6"/>
    <mergeCell ref="B5:C5"/>
    <mergeCell ref="B25:G25"/>
    <mergeCell ref="B30:F30"/>
    <mergeCell ref="B31:F31"/>
    <mergeCell ref="B22:C22"/>
    <mergeCell ref="B26:F26"/>
    <mergeCell ref="B27:F27"/>
    <mergeCell ref="I30:L32"/>
    <mergeCell ref="N30:N32"/>
    <mergeCell ref="B18:C18"/>
    <mergeCell ref="B10:F10"/>
    <mergeCell ref="E18:G18"/>
    <mergeCell ref="B17:C17"/>
    <mergeCell ref="E17:G17"/>
    <mergeCell ref="B15:F15"/>
    <mergeCell ref="B16:C16"/>
    <mergeCell ref="B14:G14"/>
    <mergeCell ref="E16:G16"/>
    <mergeCell ref="B12:F12"/>
    <mergeCell ref="E19:G19"/>
    <mergeCell ref="B21:C21"/>
    <mergeCell ref="B20:C20"/>
    <mergeCell ref="B28:F28"/>
  </mergeCells>
  <phoneticPr fontId="0" type="noConversion"/>
  <dataValidations xWindow="533" yWindow="144" count="15">
    <dataValidation type="custom" allowBlank="1" showInputMessage="1" showErrorMessage="1" errorTitle="Excess ESS Costs" error="You have exceeded the maximum amount for Employer Support Services Costs.  Please verify the estimated amounts for Employer Support Services Costs." promptTitle="Copies &amp; Mailing" prompt="Enter the amount the employer is estimated to spend on Copies &amp; Mailing.  Leave this cell blank if the employer anticipates no expenses in this category." sqref="D19">
      <formula1>IF(G23&lt;=G15,G23,IF(G23&gt;G15,FALSE))</formula1>
    </dataValidation>
    <dataValidation type="custom" allowBlank="1" showInputMessage="1" showErrorMessage="1" errorTitle="Excess ESS Costs" error="You have exceeded the maximum amount for Employer Support Services Costs.  Please verify the estimated amounts for Employer Support Services Costs." promptTitle="Equipment &amp; Supplies" prompt="Enter the amount the employer is estimated to spend on equipment &amp; Supplies.  Leave this cell blank if the employer anticipates no expenses in this category." sqref="D18">
      <formula1>IF(G23&lt;=G15,G23,IF(G23&gt;G15,FALSE))</formula1>
    </dataValidation>
    <dataValidation type="custom" allowBlank="1" showInputMessage="1" showErrorMessage="1" errorTitle="Excess ESS Costs" error="You have exceeded the maximum amount for Employer Support Services Costs.  Please verify the estimated amounts for Employer Support Services Costs." promptTitle="Advertising" prompt="Enter the amount the employer is estimated to spend on Advertising.  Leave this cell blank if the employer anticipates no expenses in this category." sqref="D17">
      <formula1>IF(G23&lt;=G15,G23,IF(G23&gt;G15,FALSE))</formula1>
    </dataValidation>
    <dataValidation type="custom" allowBlank="1" showInputMessage="1" showErrorMessage="1" errorTitle="Excess Administrative Costs" error="You have exceeded the maximum amount for Administrative Costs.  Please verify that the estimated amounts for Administrative Costs do not exceed the dollar amount listed on Page 2" promptTitle="Other Administrative Costs" prompt="If you are entering an amount in this cell, be sure to identify the type of Administrative Cost in the cell to the left." sqref="D22">
      <formula1>IF(G23&lt;=G15,G23,IF(G23&gt;G15,FALSE))</formula1>
    </dataValidation>
    <dataValidation type="custom" allowBlank="1" showInputMessage="1" showErrorMessage="1" errorTitle="Excess ESS Costs" error="You have exceeded the maximum amount for Employer Support Services Costs.  Please verify the estimated amounts for Employer Support Services Costs." promptTitle="Criminal History Check" prompt="Enter the amount the employer is estimated to spend on Criminal History Checks.  Leave this cell blank if the employer anticipates no expenses in this category." sqref="D20">
      <formula1>IF(G23&lt;=G15,G23,IF(G23&gt;G15,FALSE))</formula1>
    </dataValidation>
    <dataValidation type="custom" allowBlank="1" showInputMessage="1" showErrorMessage="1" errorTitle="Excess Administrative Costs" error="You have exceeded the maximum amount for Administrative Costs.  Please verify that the estimated amounts for Administrative Costs do not exceed the dollar amount listed on Page 2" promptTitle="Other Administrative Costs" prompt="If you are entering an amount in this cell, be sure to identify the type of Administrative Cost in the cell to the left." sqref="D21">
      <formula1>IF(G23&lt;=G15,G23,IF(G23&gt;G15,FALSE))</formula1>
    </dataValidation>
    <dataValidation type="custom" allowBlank="1" showInputMessage="1" errorTitle="Excess ESS Costs" error="You have exceeded the maximum amount allowed for Employer Support Services.  Please verify your entries." sqref="G32">
      <formula1>IF(G32&lt;=G12,G32,IF(G32&gt;G12,FALSE))</formula1>
    </dataValidation>
    <dataValidation allowBlank="1" showInputMessage="1" promptTitle="Other Compensation Costs" prompt="Enter the annual amount the Consumer estimates he would spend on any other Non-Taxable Compensation Costs.  Leave this cell blank if the Consumer does have expenses in this category." sqref="D39:D40"/>
    <dataValidation allowBlank="1" showInputMessage="1" promptTitle="Health Insurance" prompt="Enter the annual amount the Consumer estimates spending for Health Insurance premiums.  Leave this cell blank if the Consumer does not have expenses in this category." sqref="D37"/>
    <dataValidation allowBlank="1" showInputMessage="1" promptTitle="Workers' Comp &amp; Liability" prompt="Enter the annual amount the Consumer estimates spending for Workers' Compensation or Liability Insurance premiums.  Leave this cell blank if the Consumer does not have expenses in this category." sqref="D38"/>
    <dataValidation allowBlank="1" showInputMessage="1" showErrorMessage="1" promptTitle="Other Compensation Costs" prompt="If the employer has Compensation Costs other than those listed above, give a description of the type of Compensation Cost in this cell." sqref="B39:C40"/>
    <dataValidation allowBlank="1" showInputMessage="1" showErrorMessage="1" promptTitle="Comments" prompt="Enter any comments to help further identify any entries in this category." sqref="E37:E40 E20:G20 E21:E22 E17:E19"/>
    <dataValidation allowBlank="1" showInputMessage="1" showErrorMessage="1" promptTitle="Other Administrative Costs" prompt="If the Consumer has Administrative Costs other than those listed above, give a description of the type of Administrative Cost in this cell." sqref="B21:C22"/>
    <dataValidation allowBlank="1" showErrorMessage="1" promptTitle="Information Only Page" prompt="This page is for Information only.  It is not a part of the Client's budget." sqref="B2:G2"/>
    <dataValidation type="custom" allowBlank="1" showInputMessage="1" sqref="G29">
      <formula1>"if(G29&lt;=G12,G29),if(g29&gt;g12,g12))"</formula1>
    </dataValidation>
  </dataValidations>
  <printOptions horizontalCentered="1"/>
  <pageMargins left="0.2" right="0.2" top="0.75" bottom="0.5" header="0" footer="0.17"/>
  <pageSetup scale="97" orientation="portrait" horizontalDpi="300" verticalDpi="300" r:id="rId3"/>
  <headerFooter alignWithMargins="0">
    <oddHeader>&amp;L&amp;8Texas Department of 
Aging and Disability Services&amp;R&amp;8HCS CDS Budget
June 2010</oddHeader>
    <oddFooter>&amp;R&amp;8Date and Time Created
&amp;D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267"/>
  <sheetViews>
    <sheetView zoomScale="70" zoomScaleNormal="70" zoomScaleSheetLayoutView="50" workbookViewId="0">
      <selection activeCell="N1" sqref="N1:Q1048576"/>
    </sheetView>
  </sheetViews>
  <sheetFormatPr defaultRowHeight="12.75" x14ac:dyDescent="0.2"/>
  <cols>
    <col min="1" max="1" width="4" style="1" customWidth="1"/>
    <col min="2" max="2" width="3.140625" style="1" customWidth="1"/>
    <col min="3" max="3" width="17.42578125" style="1" customWidth="1"/>
    <col min="4" max="4" width="10.5703125" style="1" customWidth="1"/>
    <col min="5" max="5" width="11" style="1" customWidth="1"/>
    <col min="6" max="6" width="11.85546875" style="1" customWidth="1"/>
    <col min="7" max="7" width="18" style="1" customWidth="1"/>
    <col min="8" max="8" width="10" style="1" customWidth="1"/>
    <col min="9" max="9" width="11.7109375" style="1" customWidth="1"/>
    <col min="10" max="10" width="12.140625" style="1" customWidth="1"/>
    <col min="11" max="11" width="13" style="1" customWidth="1"/>
    <col min="12" max="12" width="19.85546875" style="1" customWidth="1"/>
    <col min="13" max="13" width="3.85546875" style="1" customWidth="1"/>
    <col min="14" max="14" width="10.85546875" style="1" hidden="1" customWidth="1"/>
    <col min="15" max="15" width="14.42578125" style="1" hidden="1" customWidth="1"/>
    <col min="16" max="16" width="9.28515625" style="1" hidden="1" customWidth="1"/>
    <col min="17" max="17" width="11.7109375" style="1" hidden="1" customWidth="1"/>
    <col min="18" max="19" width="9.140625" style="1"/>
    <col min="20" max="20" width="13.7109375" style="1" customWidth="1"/>
    <col min="21" max="16384" width="9.140625" style="1"/>
  </cols>
  <sheetData>
    <row r="1" spans="1:20" ht="12.75" customHeight="1" x14ac:dyDescent="0.2">
      <c r="A1" s="174"/>
      <c r="P1" s="1" t="s">
        <v>213</v>
      </c>
    </row>
    <row r="2" spans="1:20" ht="45" customHeight="1" x14ac:dyDescent="0.2">
      <c r="B2" s="350" t="s">
        <v>101</v>
      </c>
      <c r="C2" s="350"/>
      <c r="D2" s="350"/>
      <c r="E2" s="350"/>
      <c r="F2" s="350"/>
      <c r="G2" s="350"/>
      <c r="H2" s="350"/>
      <c r="I2" s="350"/>
      <c r="J2" s="350"/>
      <c r="K2" s="350"/>
      <c r="L2" s="350"/>
      <c r="M2" s="137"/>
      <c r="N2" s="61"/>
      <c r="O2" s="253"/>
      <c r="P2" s="1" t="s">
        <v>84</v>
      </c>
      <c r="Q2" s="253"/>
      <c r="R2" s="253"/>
      <c r="S2" s="253"/>
      <c r="T2" s="253"/>
    </row>
    <row r="3" spans="1:20" ht="20.25" customHeight="1" x14ac:dyDescent="0.25">
      <c r="B3" s="351" t="s">
        <v>100</v>
      </c>
      <c r="C3" s="351"/>
      <c r="D3" s="351"/>
      <c r="E3" s="351"/>
      <c r="F3" s="351"/>
      <c r="G3" s="351"/>
      <c r="H3" s="351"/>
      <c r="I3" s="351"/>
      <c r="J3" s="351"/>
      <c r="K3" s="351"/>
      <c r="L3" s="351"/>
      <c r="M3" s="20"/>
      <c r="P3" s="1" t="s">
        <v>214</v>
      </c>
    </row>
    <row r="4" spans="1:20" ht="6.75" customHeight="1" x14ac:dyDescent="0.25">
      <c r="C4" s="20"/>
      <c r="D4" s="20"/>
      <c r="E4" s="20"/>
      <c r="F4" s="20"/>
      <c r="G4" s="20"/>
      <c r="H4" s="20"/>
      <c r="I4" s="20"/>
      <c r="J4" s="20"/>
      <c r="K4" s="20"/>
      <c r="L4" s="20"/>
      <c r="M4" s="20"/>
      <c r="P4" s="1" t="s">
        <v>215</v>
      </c>
    </row>
    <row r="5" spans="1:20" ht="15.75" thickBot="1" x14ac:dyDescent="0.3">
      <c r="C5" s="352">
        <f>Consumer_Name</f>
        <v>0</v>
      </c>
      <c r="D5" s="352"/>
      <c r="E5" s="352"/>
      <c r="F5" s="352"/>
      <c r="G5" s="20"/>
      <c r="H5" s="20"/>
      <c r="K5" s="21">
        <f>Medicaid_Number</f>
        <v>0</v>
      </c>
      <c r="L5" s="27"/>
      <c r="M5" s="27"/>
    </row>
    <row r="6" spans="1:20" ht="14.25" x14ac:dyDescent="0.2">
      <c r="C6" s="353" t="s">
        <v>37</v>
      </c>
      <c r="D6" s="353"/>
      <c r="E6" s="353"/>
      <c r="F6" s="353"/>
      <c r="G6" s="22"/>
      <c r="H6" s="22"/>
      <c r="K6" s="28" t="s">
        <v>38</v>
      </c>
      <c r="L6" s="29"/>
      <c r="M6" s="29"/>
    </row>
    <row r="7" spans="1:20" ht="8.25" customHeight="1" x14ac:dyDescent="0.2">
      <c r="C7" s="22"/>
      <c r="D7" s="22"/>
      <c r="E7" s="22"/>
      <c r="F7" s="22"/>
      <c r="G7" s="22"/>
      <c r="H7" s="22"/>
      <c r="I7" s="22"/>
      <c r="J7" s="22"/>
      <c r="K7" s="29"/>
      <c r="L7" s="29"/>
      <c r="M7" s="29"/>
    </row>
    <row r="8" spans="1:20" ht="15.75" thickBot="1" x14ac:dyDescent="0.3">
      <c r="F8" s="23" t="s">
        <v>6</v>
      </c>
      <c r="G8" s="439">
        <f>From</f>
        <v>0</v>
      </c>
      <c r="H8" s="439"/>
      <c r="I8" s="142" t="s">
        <v>7</v>
      </c>
      <c r="J8" s="439">
        <f>To</f>
        <v>0</v>
      </c>
      <c r="K8" s="439"/>
    </row>
    <row r="9" spans="1:20" ht="12" customHeight="1" thickBot="1" x14ac:dyDescent="0.3">
      <c r="C9" s="23"/>
      <c r="D9" s="23"/>
      <c r="E9" s="23"/>
      <c r="F9" s="22"/>
      <c r="G9" s="22"/>
      <c r="H9" s="22"/>
      <c r="I9" s="24"/>
      <c r="J9" s="24"/>
      <c r="K9" s="20"/>
      <c r="L9" s="20"/>
      <c r="M9" s="20"/>
      <c r="P9" s="12"/>
      <c r="Q9" s="12"/>
    </row>
    <row r="10" spans="1:20" ht="19.5" customHeight="1" thickBot="1" x14ac:dyDescent="0.35">
      <c r="B10" s="508" t="s">
        <v>39</v>
      </c>
      <c r="C10" s="509"/>
      <c r="D10" s="509"/>
      <c r="E10" s="509"/>
      <c r="F10" s="509"/>
      <c r="G10" s="509"/>
      <c r="H10" s="509"/>
      <c r="I10" s="509"/>
      <c r="J10" s="509"/>
      <c r="K10" s="509"/>
      <c r="L10" s="510"/>
      <c r="M10" s="100"/>
      <c r="O10" s="516" t="s">
        <v>74</v>
      </c>
      <c r="P10" s="516"/>
      <c r="Q10" s="64">
        <v>7000</v>
      </c>
    </row>
    <row r="11" spans="1:20" ht="16.5" customHeight="1" x14ac:dyDescent="0.2">
      <c r="B11" s="531" t="s">
        <v>64</v>
      </c>
      <c r="C11" s="532"/>
      <c r="D11" s="532"/>
      <c r="E11" s="532"/>
      <c r="F11" s="532"/>
      <c r="G11" s="99">
        <f>Taxable</f>
        <v>0</v>
      </c>
      <c r="H11" s="517" t="s">
        <v>57</v>
      </c>
      <c r="I11" s="518"/>
      <c r="J11" s="518"/>
      <c r="K11" s="518"/>
      <c r="L11" s="521">
        <f>G11-G12</f>
        <v>0</v>
      </c>
      <c r="M11" s="30"/>
      <c r="O11" s="516" t="s">
        <v>77</v>
      </c>
      <c r="P11" s="516"/>
      <c r="Q11" s="64">
        <v>9000</v>
      </c>
    </row>
    <row r="12" spans="1:20" ht="19.5" customHeight="1" thickBot="1" x14ac:dyDescent="0.3">
      <c r="B12" s="511" t="s">
        <v>65</v>
      </c>
      <c r="C12" s="512"/>
      <c r="D12" s="512"/>
      <c r="E12" s="512"/>
      <c r="F12" s="512"/>
      <c r="G12" s="79">
        <f>SUM(N20,N45,N70,N95,N120,N145,N170,N195,N220,N245)</f>
        <v>0</v>
      </c>
      <c r="H12" s="519"/>
      <c r="I12" s="520"/>
      <c r="J12" s="520"/>
      <c r="K12" s="520"/>
      <c r="L12" s="522"/>
      <c r="M12" s="101"/>
      <c r="O12" s="12"/>
    </row>
    <row r="13" spans="1:20" ht="12.75" customHeight="1" thickBot="1" x14ac:dyDescent="0.25">
      <c r="O13" s="12"/>
      <c r="P13" s="13" t="s">
        <v>75</v>
      </c>
      <c r="Q13" s="65">
        <v>8.0000000000000002E-3</v>
      </c>
    </row>
    <row r="14" spans="1:20" ht="19.5" customHeight="1" thickBot="1" x14ac:dyDescent="0.35">
      <c r="B14" s="508" t="s">
        <v>76</v>
      </c>
      <c r="C14" s="509"/>
      <c r="D14" s="509"/>
      <c r="E14" s="509"/>
      <c r="F14" s="509"/>
      <c r="G14" s="509"/>
      <c r="H14" s="509"/>
      <c r="I14" s="509"/>
      <c r="J14" s="509"/>
      <c r="K14" s="509"/>
      <c r="L14" s="510"/>
      <c r="M14" s="100"/>
      <c r="O14" s="12"/>
      <c r="P14" s="13" t="s">
        <v>15</v>
      </c>
      <c r="Q14" s="66">
        <v>6.2E-2</v>
      </c>
    </row>
    <row r="15" spans="1:20" ht="12.75" customHeight="1" x14ac:dyDescent="0.2">
      <c r="B15" s="527" t="s">
        <v>58</v>
      </c>
      <c r="C15" s="528"/>
      <c r="D15" s="528"/>
      <c r="E15" s="528"/>
      <c r="F15" s="528"/>
      <c r="G15" s="528"/>
      <c r="H15" s="528"/>
      <c r="I15" s="528"/>
      <c r="J15" s="523" t="str">
        <f>IF(Budget_Balance&gt;=0,"Yes","No")</f>
        <v>Yes</v>
      </c>
      <c r="K15" s="523"/>
      <c r="L15" s="524"/>
      <c r="M15" s="102"/>
      <c r="N15" s="102"/>
      <c r="O15" s="102"/>
      <c r="P15" s="13" t="s">
        <v>16</v>
      </c>
      <c r="Q15" s="66">
        <v>1.4500000000000001E-2</v>
      </c>
    </row>
    <row r="16" spans="1:20" ht="12.75" customHeight="1" thickBot="1" x14ac:dyDescent="0.25">
      <c r="B16" s="529"/>
      <c r="C16" s="530"/>
      <c r="D16" s="530"/>
      <c r="E16" s="530"/>
      <c r="F16" s="530"/>
      <c r="G16" s="530"/>
      <c r="H16" s="530"/>
      <c r="I16" s="530"/>
      <c r="J16" s="525"/>
      <c r="K16" s="525"/>
      <c r="L16" s="526"/>
      <c r="M16" s="102"/>
      <c r="O16" s="12"/>
      <c r="P16" s="37" t="s">
        <v>95</v>
      </c>
      <c r="Q16" s="117">
        <f>SUM(Q13:Q15)</f>
        <v>8.4500000000000006E-2</v>
      </c>
    </row>
    <row r="17" spans="2:81" ht="12.75" customHeight="1" thickBot="1" x14ac:dyDescent="0.3">
      <c r="C17" s="23"/>
      <c r="D17" s="23"/>
      <c r="E17" s="23"/>
      <c r="F17" s="22"/>
      <c r="G17" s="22"/>
      <c r="H17" s="22"/>
      <c r="I17" s="24"/>
      <c r="J17" s="24"/>
      <c r="K17" s="20"/>
      <c r="L17" s="20"/>
      <c r="M17" s="20"/>
      <c r="N17" s="533" t="s">
        <v>118</v>
      </c>
      <c r="O17" s="533"/>
      <c r="P17" s="533"/>
      <c r="Q17" s="116">
        <v>0.66359999999999997</v>
      </c>
    </row>
    <row r="18" spans="2:81" ht="31.5" customHeight="1" thickBot="1" x14ac:dyDescent="0.35">
      <c r="B18" s="508" t="s">
        <v>116</v>
      </c>
      <c r="C18" s="509"/>
      <c r="D18" s="509"/>
      <c r="E18" s="509"/>
      <c r="F18" s="509"/>
      <c r="G18" s="509"/>
      <c r="H18" s="509"/>
      <c r="I18" s="509"/>
      <c r="J18" s="509"/>
      <c r="K18" s="509"/>
      <c r="L18" s="510"/>
      <c r="M18" s="97"/>
      <c r="N18" s="67"/>
      <c r="O18" s="67"/>
      <c r="P18" s="67"/>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row>
    <row r="19" spans="2:81" ht="31.5" customHeight="1" thickBot="1" x14ac:dyDescent="0.25">
      <c r="B19" s="513">
        <v>1</v>
      </c>
      <c r="C19" s="143" t="s">
        <v>117</v>
      </c>
      <c r="D19" s="124"/>
      <c r="E19" s="144"/>
      <c r="F19" s="144" t="s">
        <v>46</v>
      </c>
      <c r="G19" s="144" t="s">
        <v>47</v>
      </c>
      <c r="H19" s="123" t="s">
        <v>89</v>
      </c>
      <c r="I19" s="144" t="s">
        <v>52</v>
      </c>
      <c r="J19" s="145" t="s">
        <v>42</v>
      </c>
      <c r="K19" s="146" t="s">
        <v>43</v>
      </c>
      <c r="L19" s="147" t="s">
        <v>44</v>
      </c>
      <c r="M19" s="103"/>
      <c r="N19" s="8"/>
      <c r="O19" s="66"/>
      <c r="P19" s="61" t="s">
        <v>216</v>
      </c>
      <c r="Q19" s="61">
        <f>IF(F21="Exempt all taxes",0,(J20*FICA)+(J20*Medicare))</f>
        <v>0</v>
      </c>
      <c r="R19" s="61"/>
      <c r="S19" s="61"/>
      <c r="T19" s="61"/>
      <c r="U19" s="61"/>
      <c r="V19" s="61"/>
      <c r="W19" s="95"/>
      <c r="X19" s="93"/>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row>
    <row r="20" spans="2:81" ht="12.75" customHeight="1" thickBot="1" x14ac:dyDescent="0.25">
      <c r="B20" s="483"/>
      <c r="C20" s="485"/>
      <c r="D20" s="486"/>
      <c r="E20" s="487"/>
      <c r="F20" s="104"/>
      <c r="G20" s="105"/>
      <c r="H20" s="148">
        <f>ROUNDUP((G20-F20)/7,0)</f>
        <v>0</v>
      </c>
      <c r="I20" s="106"/>
      <c r="J20" s="149">
        <f>(SUM(K24:K33))+(SUM(I38:I42))</f>
        <v>0</v>
      </c>
      <c r="K20" s="150">
        <f>IF(F21="No",Q20,Q19)</f>
        <v>0</v>
      </c>
      <c r="L20" s="151">
        <f>SUM(J20:K20)</f>
        <v>0</v>
      </c>
      <c r="M20" s="8"/>
      <c r="N20" s="141">
        <f>IF(ISNUMBER(L20),L20,0)</f>
        <v>0</v>
      </c>
      <c r="O20" s="61"/>
      <c r="P20" s="61" t="s">
        <v>217</v>
      </c>
      <c r="Q20" s="254">
        <f>IF(J20&gt;=SUTA_Max,((FUTA_Max*FUTA)+(SUTA_Max*I20)+(J20*FICA)+(J20*Medicare)),IF(J20&gt;=FUTA_Max,((FUTA_Max*FUTA)+(J20*I20)+(J20*FICA)+(J20*Medicare)),IF(J20&lt;FUTA_Max,(J20*(Total_Tax+I20)))))</f>
        <v>0</v>
      </c>
      <c r="R20" s="61"/>
      <c r="S20" s="61"/>
      <c r="T20" s="61"/>
      <c r="U20" s="61"/>
      <c r="V20" s="61"/>
      <c r="W20" s="95"/>
      <c r="X20" s="93"/>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row>
    <row r="21" spans="2:81" ht="13.5" customHeight="1" thickBot="1" x14ac:dyDescent="0.25">
      <c r="B21" s="483"/>
      <c r="C21" s="488" t="s">
        <v>218</v>
      </c>
      <c r="D21" s="489"/>
      <c r="E21" s="489"/>
      <c r="F21" s="490" t="s">
        <v>84</v>
      </c>
      <c r="G21" s="491"/>
      <c r="H21" s="152"/>
      <c r="I21" s="141"/>
      <c r="J21" s="30"/>
      <c r="K21" s="153"/>
      <c r="L21" s="154"/>
      <c r="M21" s="83"/>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row>
    <row r="22" spans="2:81" ht="13.5" customHeight="1" thickBot="1" x14ac:dyDescent="0.25">
      <c r="B22" s="483"/>
      <c r="C22" s="492"/>
      <c r="D22" s="493"/>
      <c r="E22" s="493"/>
      <c r="F22" s="493"/>
      <c r="G22" s="493"/>
      <c r="H22" s="493"/>
      <c r="I22" s="493"/>
      <c r="J22" s="493"/>
      <c r="K22" s="493"/>
      <c r="L22" s="494"/>
      <c r="M22" s="83"/>
      <c r="N22" s="61"/>
      <c r="O22" s="61"/>
      <c r="P22" s="61"/>
      <c r="Q22" s="61"/>
      <c r="R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row>
    <row r="23" spans="2:81" ht="29.25" customHeight="1" thickBot="1" x14ac:dyDescent="0.3">
      <c r="B23" s="483"/>
      <c r="C23" s="155" t="s">
        <v>53</v>
      </c>
      <c r="D23" s="60"/>
      <c r="E23" s="495"/>
      <c r="F23" s="496"/>
      <c r="G23" s="156" t="s">
        <v>48</v>
      </c>
      <c r="H23" s="157" t="s">
        <v>40</v>
      </c>
      <c r="I23" s="158" t="s">
        <v>45</v>
      </c>
      <c r="J23" s="158" t="s">
        <v>50</v>
      </c>
      <c r="K23" s="159" t="s">
        <v>41</v>
      </c>
      <c r="L23" s="154"/>
      <c r="M23" s="69"/>
      <c r="N23" s="61"/>
      <c r="O23" s="61"/>
      <c r="P23" s="61"/>
      <c r="Q23" s="61"/>
      <c r="R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row>
    <row r="24" spans="2:81" ht="15.75" customHeight="1" thickBot="1" x14ac:dyDescent="0.25">
      <c r="B24" s="483"/>
      <c r="C24" s="25"/>
      <c r="D24" s="4"/>
      <c r="E24" s="497" t="s">
        <v>115</v>
      </c>
      <c r="F24" s="498"/>
      <c r="G24" s="70"/>
      <c r="H24" s="175"/>
      <c r="I24" s="160">
        <f>H20</f>
        <v>0</v>
      </c>
      <c r="J24" s="161"/>
      <c r="K24" s="162">
        <f>G24*H24*I24</f>
        <v>0</v>
      </c>
      <c r="L24" s="154"/>
      <c r="M24" s="103"/>
      <c r="N24" s="61"/>
      <c r="O24" s="61"/>
      <c r="P24" s="61"/>
      <c r="Q24" s="61"/>
      <c r="R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row>
    <row r="25" spans="2:81" ht="13.5" customHeight="1" thickBot="1" x14ac:dyDescent="0.25">
      <c r="B25" s="483"/>
      <c r="C25" s="25"/>
      <c r="D25" s="4"/>
      <c r="E25" s="499" t="s">
        <v>113</v>
      </c>
      <c r="F25" s="500"/>
      <c r="G25" s="70"/>
      <c r="H25" s="175"/>
      <c r="I25" s="163">
        <f>H20</f>
        <v>0</v>
      </c>
      <c r="J25" s="164"/>
      <c r="K25" s="162">
        <f>G25*H25*I25</f>
        <v>0</v>
      </c>
      <c r="L25" s="154"/>
      <c r="M25" s="103"/>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row>
    <row r="26" spans="2:81" ht="13.5" customHeight="1" thickBot="1" x14ac:dyDescent="0.25">
      <c r="B26" s="483"/>
      <c r="C26" s="258"/>
      <c r="D26" s="259"/>
      <c r="E26" s="499" t="s">
        <v>223</v>
      </c>
      <c r="F26" s="501"/>
      <c r="G26" s="70"/>
      <c r="H26" s="175"/>
      <c r="I26" s="160">
        <f>H20</f>
        <v>0</v>
      </c>
      <c r="J26" s="269"/>
      <c r="K26" s="162">
        <f t="shared" ref="K26:K32" si="0">G26*H26*I26</f>
        <v>0</v>
      </c>
      <c r="L26" s="154"/>
      <c r="N26" s="61"/>
      <c r="O26" s="93"/>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row>
    <row r="27" spans="2:81" ht="13.5" customHeight="1" thickBot="1" x14ac:dyDescent="0.25">
      <c r="B27" s="483"/>
      <c r="C27" s="258"/>
      <c r="D27" s="259"/>
      <c r="E27" s="499" t="s">
        <v>225</v>
      </c>
      <c r="F27" s="501"/>
      <c r="G27" s="70"/>
      <c r="H27" s="175"/>
      <c r="I27" s="160">
        <f>H20</f>
        <v>0</v>
      </c>
      <c r="J27" s="269"/>
      <c r="K27" s="162">
        <f t="shared" si="0"/>
        <v>0</v>
      </c>
      <c r="L27" s="154"/>
      <c r="N27" s="61"/>
      <c r="O27" s="93"/>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row>
    <row r="28" spans="2:81" ht="13.5" customHeight="1" thickBot="1" x14ac:dyDescent="0.25">
      <c r="B28" s="483"/>
      <c r="C28" s="258"/>
      <c r="D28" s="259"/>
      <c r="E28" s="499" t="s">
        <v>227</v>
      </c>
      <c r="F28" s="501"/>
      <c r="G28" s="70"/>
      <c r="H28" s="175"/>
      <c r="I28" s="160">
        <f>H20</f>
        <v>0</v>
      </c>
      <c r="J28" s="269"/>
      <c r="K28" s="162">
        <f t="shared" si="0"/>
        <v>0</v>
      </c>
      <c r="L28" s="154"/>
      <c r="N28" s="61"/>
      <c r="O28" s="93"/>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row>
    <row r="29" spans="2:81" ht="13.5" customHeight="1" thickBot="1" x14ac:dyDescent="0.25">
      <c r="B29" s="483"/>
      <c r="C29" s="258"/>
      <c r="D29" s="259"/>
      <c r="E29" s="257"/>
      <c r="F29" s="268" t="s">
        <v>229</v>
      </c>
      <c r="G29" s="70"/>
      <c r="H29" s="175"/>
      <c r="I29" s="160">
        <f>H20</f>
        <v>0</v>
      </c>
      <c r="J29" s="269"/>
      <c r="K29" s="162">
        <f t="shared" si="0"/>
        <v>0</v>
      </c>
      <c r="L29" s="154"/>
      <c r="N29" s="61"/>
      <c r="O29" s="93"/>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row>
    <row r="30" spans="2:81" ht="13.5" customHeight="1" thickBot="1" x14ac:dyDescent="0.25">
      <c r="B30" s="483"/>
      <c r="C30" s="258"/>
      <c r="D30" s="259"/>
      <c r="E30" s="499" t="s">
        <v>220</v>
      </c>
      <c r="F30" s="501"/>
      <c r="G30" s="70"/>
      <c r="H30" s="175"/>
      <c r="I30" s="160">
        <f>H20</f>
        <v>0</v>
      </c>
      <c r="J30" s="269"/>
      <c r="K30" s="162">
        <f t="shared" si="0"/>
        <v>0</v>
      </c>
      <c r="L30" s="154"/>
      <c r="N30" s="61"/>
      <c r="O30" s="93"/>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row>
    <row r="31" spans="2:81" ht="13.5" customHeight="1" thickBot="1" x14ac:dyDescent="0.25">
      <c r="B31" s="483"/>
      <c r="C31" s="258"/>
      <c r="D31" s="259"/>
      <c r="E31" s="502" t="s">
        <v>221</v>
      </c>
      <c r="F31" s="501"/>
      <c r="G31" s="70"/>
      <c r="H31" s="270"/>
      <c r="I31" s="160">
        <f>H20</f>
        <v>0</v>
      </c>
      <c r="J31" s="271"/>
      <c r="K31" s="162">
        <f t="shared" si="0"/>
        <v>0</v>
      </c>
      <c r="L31" s="154"/>
      <c r="N31" s="61"/>
      <c r="O31" s="93"/>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row>
    <row r="32" spans="2:81" ht="13.5" customHeight="1" thickBot="1" x14ac:dyDescent="0.25">
      <c r="B32" s="483"/>
      <c r="C32" s="258"/>
      <c r="D32" s="259"/>
      <c r="E32" s="502" t="s">
        <v>237</v>
      </c>
      <c r="F32" s="501"/>
      <c r="G32" s="70"/>
      <c r="H32" s="175"/>
      <c r="I32" s="160">
        <f>H20</f>
        <v>0</v>
      </c>
      <c r="J32" s="271"/>
      <c r="K32" s="162">
        <f t="shared" si="0"/>
        <v>0</v>
      </c>
      <c r="L32" s="154"/>
      <c r="N32" s="61"/>
      <c r="O32" s="93"/>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row>
    <row r="33" spans="1:81" ht="13.5" customHeight="1" thickBot="1" x14ac:dyDescent="0.25">
      <c r="B33" s="483"/>
      <c r="C33" s="25"/>
      <c r="D33" s="4"/>
      <c r="E33" s="503" t="s">
        <v>24</v>
      </c>
      <c r="F33" s="504"/>
      <c r="G33" s="70"/>
      <c r="H33" s="234"/>
      <c r="I33" s="70"/>
      <c r="J33" s="175"/>
      <c r="K33" s="233">
        <f>G33*I33*J33</f>
        <v>0</v>
      </c>
      <c r="L33" s="154"/>
      <c r="M33" s="103"/>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row>
    <row r="34" spans="1:81" ht="13.5" customHeight="1" x14ac:dyDescent="0.2">
      <c r="B34" s="483"/>
      <c r="C34" s="25"/>
      <c r="D34" s="505" t="s">
        <v>121</v>
      </c>
      <c r="E34" s="505"/>
      <c r="F34" s="505"/>
      <c r="G34" s="505"/>
      <c r="H34" s="505"/>
      <c r="I34" s="505"/>
      <c r="J34" s="505"/>
      <c r="K34" s="505"/>
      <c r="L34" s="165"/>
      <c r="M34" s="103"/>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row>
    <row r="35" spans="1:81" ht="13.5" customHeight="1" x14ac:dyDescent="0.2">
      <c r="B35" s="483"/>
      <c r="C35" s="166"/>
      <c r="D35" s="505"/>
      <c r="E35" s="505"/>
      <c r="F35" s="505"/>
      <c r="G35" s="505"/>
      <c r="H35" s="505"/>
      <c r="I35" s="505"/>
      <c r="J35" s="505"/>
      <c r="K35" s="505"/>
      <c r="L35" s="165"/>
      <c r="M35" s="103"/>
      <c r="N35" s="8"/>
      <c r="O35" s="61"/>
      <c r="P35" s="61"/>
      <c r="Q35" s="61"/>
      <c r="R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row>
    <row r="36" spans="1:81" ht="13.5" customHeight="1" thickBot="1" x14ac:dyDescent="0.25">
      <c r="B36" s="483"/>
      <c r="C36" s="122"/>
      <c r="D36" s="5"/>
      <c r="E36" s="5"/>
      <c r="F36" s="5"/>
      <c r="G36" s="5"/>
      <c r="H36" s="5"/>
      <c r="I36" s="5"/>
      <c r="J36" s="5"/>
      <c r="K36" s="5"/>
      <c r="L36" s="167"/>
      <c r="M36" s="103"/>
      <c r="N36" s="8"/>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row>
    <row r="37" spans="1:81" ht="27" thickBot="1" x14ac:dyDescent="0.3">
      <c r="B37" s="483"/>
      <c r="C37" s="155" t="s">
        <v>54</v>
      </c>
      <c r="D37" s="60"/>
      <c r="E37" s="506"/>
      <c r="F37" s="507"/>
      <c r="G37" s="168" t="s">
        <v>49</v>
      </c>
      <c r="H37" s="169" t="s">
        <v>55</v>
      </c>
      <c r="I37" s="170" t="s">
        <v>41</v>
      </c>
      <c r="J37" s="4"/>
      <c r="K37" s="4"/>
      <c r="L37" s="154"/>
      <c r="M37" s="97"/>
      <c r="N37" s="67"/>
      <c r="O37" s="67"/>
      <c r="P37" s="67"/>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row>
    <row r="38" spans="1:81" ht="13.5" thickBot="1" x14ac:dyDescent="0.25">
      <c r="B38" s="483"/>
      <c r="C38" s="122"/>
      <c r="D38" s="4"/>
      <c r="E38" s="481" t="s">
        <v>28</v>
      </c>
      <c r="F38" s="482"/>
      <c r="G38" s="107"/>
      <c r="H38" s="108"/>
      <c r="I38" s="71">
        <f>G38*H38</f>
        <v>0</v>
      </c>
      <c r="J38" s="4"/>
      <c r="K38" s="4"/>
      <c r="L38" s="154"/>
      <c r="M38" s="103"/>
      <c r="N38" s="8"/>
      <c r="O38" s="66"/>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row>
    <row r="39" spans="1:81" ht="12.75" customHeight="1" thickBot="1" x14ac:dyDescent="0.25">
      <c r="B39" s="483"/>
      <c r="C39" s="122"/>
      <c r="D39" s="4"/>
      <c r="E39" s="475" t="s">
        <v>25</v>
      </c>
      <c r="F39" s="476"/>
      <c r="G39" s="109"/>
      <c r="H39" s="110"/>
      <c r="I39" s="71">
        <f>G39*H39</f>
        <v>0</v>
      </c>
      <c r="J39" s="4"/>
      <c r="K39" s="4"/>
      <c r="L39" s="154"/>
      <c r="M39" s="8"/>
      <c r="N39" s="8"/>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row>
    <row r="40" spans="1:81" ht="13.5" thickBot="1" x14ac:dyDescent="0.25">
      <c r="B40" s="483"/>
      <c r="C40" s="122"/>
      <c r="D40" s="4"/>
      <c r="E40" s="475" t="s">
        <v>26</v>
      </c>
      <c r="F40" s="476"/>
      <c r="G40" s="109"/>
      <c r="H40" s="110"/>
      <c r="I40" s="71">
        <f>G40*H40</f>
        <v>0</v>
      </c>
      <c r="J40" s="4"/>
      <c r="K40" s="4"/>
      <c r="L40" s="154"/>
      <c r="M40" s="103"/>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row>
    <row r="41" spans="1:81" ht="13.5" customHeight="1" thickBot="1" x14ac:dyDescent="0.25">
      <c r="B41" s="483"/>
      <c r="C41" s="122"/>
      <c r="D41" s="4"/>
      <c r="E41" s="477" t="s">
        <v>27</v>
      </c>
      <c r="F41" s="478"/>
      <c r="G41" s="109"/>
      <c r="H41" s="110"/>
      <c r="I41" s="71">
        <f>G41*H41</f>
        <v>0</v>
      </c>
      <c r="J41" s="4"/>
      <c r="K41" s="4"/>
      <c r="L41" s="154"/>
      <c r="M41" s="103"/>
      <c r="N41" s="8"/>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row>
    <row r="42" spans="1:81" ht="13.5" customHeight="1" thickBot="1" x14ac:dyDescent="0.25">
      <c r="B42" s="483"/>
      <c r="C42" s="256"/>
      <c r="D42" s="259"/>
      <c r="E42" s="514" t="s">
        <v>51</v>
      </c>
      <c r="F42" s="515"/>
      <c r="G42" s="272"/>
      <c r="H42" s="273"/>
      <c r="I42" s="138">
        <f>G42*H42</f>
        <v>0</v>
      </c>
      <c r="J42" s="259"/>
      <c r="K42" s="153"/>
      <c r="L42" s="154"/>
      <c r="M42" s="103"/>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row>
    <row r="43" spans="1:81" s="8" customFormat="1" ht="13.5" customHeight="1" thickBot="1" x14ac:dyDescent="0.25">
      <c r="B43" s="280"/>
      <c r="C43" s="281"/>
      <c r="D43" s="282"/>
      <c r="E43" s="283"/>
      <c r="F43" s="283"/>
      <c r="G43" s="284"/>
      <c r="H43" s="285"/>
      <c r="I43" s="286"/>
      <c r="J43" s="282"/>
      <c r="K43" s="287"/>
      <c r="L43" s="287"/>
      <c r="M43" s="103"/>
    </row>
    <row r="44" spans="1:81" ht="26.25" thickBot="1" x14ac:dyDescent="0.25">
      <c r="A44" s="8"/>
      <c r="B44" s="483">
        <v>2</v>
      </c>
      <c r="C44" s="274" t="s">
        <v>117</v>
      </c>
      <c r="D44" s="261"/>
      <c r="E44" s="275"/>
      <c r="F44" s="275" t="s">
        <v>46</v>
      </c>
      <c r="G44" s="275" t="s">
        <v>47</v>
      </c>
      <c r="H44" s="276" t="s">
        <v>89</v>
      </c>
      <c r="I44" s="275" t="s">
        <v>52</v>
      </c>
      <c r="J44" s="277" t="s">
        <v>42</v>
      </c>
      <c r="K44" s="278" t="s">
        <v>43</v>
      </c>
      <c r="L44" s="279" t="s">
        <v>44</v>
      </c>
      <c r="M44" s="103"/>
      <c r="N44" s="8"/>
      <c r="O44" s="66"/>
      <c r="P44" s="61" t="s">
        <v>216</v>
      </c>
      <c r="Q44" s="61">
        <f>IF(F46="Exempt all taxes",0,(J45*FICA)+(J45*Medicare))</f>
        <v>0</v>
      </c>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row>
    <row r="45" spans="1:81" ht="13.5" thickBot="1" x14ac:dyDescent="0.25">
      <c r="B45" s="483"/>
      <c r="C45" s="485"/>
      <c r="D45" s="486"/>
      <c r="E45" s="487"/>
      <c r="F45" s="104"/>
      <c r="G45" s="105"/>
      <c r="H45" s="148">
        <f>ROUNDUP((G45-F45)/7,0)</f>
        <v>0</v>
      </c>
      <c r="I45" s="106"/>
      <c r="J45" s="149">
        <f>(SUM(K49:K58))+(SUM(I63:I67))</f>
        <v>0</v>
      </c>
      <c r="K45" s="150">
        <f>IF(F46="No",Q45,Q44)</f>
        <v>0</v>
      </c>
      <c r="L45" s="151">
        <f>SUM(J45:K45)</f>
        <v>0</v>
      </c>
      <c r="M45" s="8"/>
      <c r="N45" s="141">
        <f>IF(ISNUMBER(L45),L45,0)</f>
        <v>0</v>
      </c>
      <c r="O45" s="61"/>
      <c r="P45" s="61" t="s">
        <v>217</v>
      </c>
      <c r="Q45" s="254">
        <f>IF(J45&gt;=SUTA_Max,((FUTA_Max*FUTA)+(SUTA_Max*I45)+(J45*FICA)+(J45*Medicare)),IF(J45&gt;=FUTA_Max,((FUTA_Max*FUTA)+(J45*I45)+(J45*FICA)+(J45*Medicare)),IF(J45&lt;FUTA_Max,(J45*(Total_Tax+I45)))))</f>
        <v>0</v>
      </c>
    </row>
    <row r="46" spans="1:81" ht="13.5" thickBot="1" x14ac:dyDescent="0.25">
      <c r="B46" s="483"/>
      <c r="C46" s="488" t="s">
        <v>218</v>
      </c>
      <c r="D46" s="489"/>
      <c r="E46" s="489"/>
      <c r="F46" s="490" t="s">
        <v>84</v>
      </c>
      <c r="G46" s="491"/>
      <c r="H46" s="152"/>
      <c r="I46" s="141"/>
      <c r="J46" s="30"/>
      <c r="K46" s="153"/>
      <c r="L46" s="154"/>
      <c r="M46" s="83"/>
      <c r="N46" s="61"/>
      <c r="O46" s="61"/>
      <c r="P46" s="61"/>
      <c r="Q46" s="61"/>
    </row>
    <row r="47" spans="1:81" ht="13.5" thickBot="1" x14ac:dyDescent="0.25">
      <c r="B47" s="483"/>
      <c r="C47" s="492"/>
      <c r="D47" s="493"/>
      <c r="E47" s="493"/>
      <c r="F47" s="493"/>
      <c r="G47" s="493"/>
      <c r="H47" s="493"/>
      <c r="I47" s="493"/>
      <c r="J47" s="493"/>
      <c r="K47" s="493"/>
      <c r="L47" s="494"/>
      <c r="M47" s="83"/>
      <c r="N47" s="61"/>
      <c r="O47" s="61"/>
      <c r="P47" s="61"/>
      <c r="Q47" s="61"/>
    </row>
    <row r="48" spans="1:81" ht="16.5" thickBot="1" x14ac:dyDescent="0.3">
      <c r="B48" s="483"/>
      <c r="C48" s="155" t="s">
        <v>53</v>
      </c>
      <c r="D48" s="60"/>
      <c r="E48" s="495"/>
      <c r="F48" s="496"/>
      <c r="G48" s="156" t="s">
        <v>48</v>
      </c>
      <c r="H48" s="157" t="s">
        <v>40</v>
      </c>
      <c r="I48" s="158" t="s">
        <v>45</v>
      </c>
      <c r="J48" s="158" t="s">
        <v>50</v>
      </c>
      <c r="K48" s="159" t="s">
        <v>41</v>
      </c>
      <c r="L48" s="154"/>
      <c r="M48" s="69"/>
      <c r="N48" s="61"/>
      <c r="O48" s="61"/>
      <c r="P48" s="61"/>
      <c r="Q48" s="61"/>
    </row>
    <row r="49" spans="2:17" ht="13.5" thickBot="1" x14ac:dyDescent="0.25">
      <c r="B49" s="483"/>
      <c r="C49" s="258"/>
      <c r="D49" s="259"/>
      <c r="E49" s="497" t="s">
        <v>115</v>
      </c>
      <c r="F49" s="498"/>
      <c r="G49" s="70"/>
      <c r="H49" s="175"/>
      <c r="I49" s="160">
        <f>H45</f>
        <v>0</v>
      </c>
      <c r="J49" s="161"/>
      <c r="K49" s="162">
        <f>G49*H49*I49</f>
        <v>0</v>
      </c>
      <c r="L49" s="154"/>
      <c r="M49" s="103"/>
      <c r="N49" s="61"/>
      <c r="O49" s="61"/>
      <c r="P49" s="61"/>
      <c r="Q49" s="61"/>
    </row>
    <row r="50" spans="2:17" ht="13.5" thickBot="1" x14ac:dyDescent="0.25">
      <c r="B50" s="483"/>
      <c r="C50" s="258"/>
      <c r="D50" s="259"/>
      <c r="E50" s="499" t="s">
        <v>113</v>
      </c>
      <c r="F50" s="500"/>
      <c r="G50" s="70"/>
      <c r="H50" s="175"/>
      <c r="I50" s="163">
        <f>H45</f>
        <v>0</v>
      </c>
      <c r="J50" s="164"/>
      <c r="K50" s="162">
        <f>G50*H50*I50</f>
        <v>0</v>
      </c>
      <c r="L50" s="154"/>
      <c r="M50" s="103"/>
      <c r="N50" s="61"/>
      <c r="O50" s="61"/>
      <c r="P50" s="61"/>
      <c r="Q50" s="61"/>
    </row>
    <row r="51" spans="2:17" ht="13.5" thickBot="1" x14ac:dyDescent="0.25">
      <c r="B51" s="483"/>
      <c r="C51" s="258"/>
      <c r="D51" s="259"/>
      <c r="E51" s="499" t="s">
        <v>223</v>
      </c>
      <c r="F51" s="501"/>
      <c r="G51" s="70"/>
      <c r="H51" s="175"/>
      <c r="I51" s="160">
        <f>H45</f>
        <v>0</v>
      </c>
      <c r="J51" s="269"/>
      <c r="K51" s="162">
        <f t="shared" ref="K51:K57" si="1">G51*H51*I51</f>
        <v>0</v>
      </c>
      <c r="L51" s="154"/>
      <c r="N51" s="61"/>
      <c r="O51" s="93"/>
      <c r="P51" s="61"/>
      <c r="Q51" s="61"/>
    </row>
    <row r="52" spans="2:17" ht="13.5" thickBot="1" x14ac:dyDescent="0.25">
      <c r="B52" s="483"/>
      <c r="C52" s="258"/>
      <c r="D52" s="259"/>
      <c r="E52" s="499" t="s">
        <v>225</v>
      </c>
      <c r="F52" s="501"/>
      <c r="G52" s="70"/>
      <c r="H52" s="175"/>
      <c r="I52" s="160">
        <f>H45</f>
        <v>0</v>
      </c>
      <c r="J52" s="269"/>
      <c r="K52" s="162">
        <f t="shared" si="1"/>
        <v>0</v>
      </c>
      <c r="L52" s="154"/>
      <c r="N52" s="61"/>
      <c r="O52" s="93"/>
      <c r="P52" s="61"/>
      <c r="Q52" s="61"/>
    </row>
    <row r="53" spans="2:17" ht="13.5" thickBot="1" x14ac:dyDescent="0.25">
      <c r="B53" s="483"/>
      <c r="C53" s="258"/>
      <c r="D53" s="259"/>
      <c r="E53" s="499" t="s">
        <v>227</v>
      </c>
      <c r="F53" s="501"/>
      <c r="G53" s="70"/>
      <c r="H53" s="175"/>
      <c r="I53" s="160">
        <f>H45</f>
        <v>0</v>
      </c>
      <c r="J53" s="269"/>
      <c r="K53" s="162">
        <f t="shared" si="1"/>
        <v>0</v>
      </c>
      <c r="L53" s="154"/>
      <c r="N53" s="61"/>
      <c r="O53" s="93"/>
      <c r="P53" s="61"/>
      <c r="Q53" s="61"/>
    </row>
    <row r="54" spans="2:17" ht="13.5" thickBot="1" x14ac:dyDescent="0.25">
      <c r="B54" s="483"/>
      <c r="C54" s="258"/>
      <c r="D54" s="259"/>
      <c r="E54" s="257"/>
      <c r="F54" s="268" t="s">
        <v>229</v>
      </c>
      <c r="G54" s="70"/>
      <c r="H54" s="175"/>
      <c r="I54" s="160">
        <f>H45</f>
        <v>0</v>
      </c>
      <c r="J54" s="269"/>
      <c r="K54" s="162">
        <f t="shared" si="1"/>
        <v>0</v>
      </c>
      <c r="L54" s="154"/>
      <c r="N54" s="61"/>
      <c r="O54" s="93"/>
      <c r="P54" s="61"/>
      <c r="Q54" s="61"/>
    </row>
    <row r="55" spans="2:17" ht="13.5" thickBot="1" x14ac:dyDescent="0.25">
      <c r="B55" s="483"/>
      <c r="C55" s="258"/>
      <c r="D55" s="259"/>
      <c r="E55" s="499" t="s">
        <v>220</v>
      </c>
      <c r="F55" s="501"/>
      <c r="G55" s="70"/>
      <c r="H55" s="175"/>
      <c r="I55" s="160">
        <f>H45</f>
        <v>0</v>
      </c>
      <c r="J55" s="269"/>
      <c r="K55" s="162">
        <f t="shared" si="1"/>
        <v>0</v>
      </c>
      <c r="L55" s="154"/>
      <c r="N55" s="61"/>
      <c r="O55" s="93"/>
      <c r="P55" s="61"/>
      <c r="Q55" s="61"/>
    </row>
    <row r="56" spans="2:17" ht="13.5" thickBot="1" x14ac:dyDescent="0.25">
      <c r="B56" s="483"/>
      <c r="C56" s="258"/>
      <c r="D56" s="259"/>
      <c r="E56" s="502" t="s">
        <v>221</v>
      </c>
      <c r="F56" s="501"/>
      <c r="G56" s="70"/>
      <c r="H56" s="270"/>
      <c r="I56" s="160">
        <f>H45</f>
        <v>0</v>
      </c>
      <c r="J56" s="271"/>
      <c r="K56" s="162">
        <f t="shared" si="1"/>
        <v>0</v>
      </c>
      <c r="L56" s="154"/>
      <c r="N56" s="61"/>
      <c r="O56" s="93"/>
      <c r="P56" s="61"/>
      <c r="Q56" s="61"/>
    </row>
    <row r="57" spans="2:17" ht="13.5" thickBot="1" x14ac:dyDescent="0.25">
      <c r="B57" s="483"/>
      <c r="C57" s="258"/>
      <c r="D57" s="259"/>
      <c r="E57" s="502" t="s">
        <v>237</v>
      </c>
      <c r="F57" s="501"/>
      <c r="G57" s="70"/>
      <c r="H57" s="175"/>
      <c r="I57" s="160">
        <f>H45</f>
        <v>0</v>
      </c>
      <c r="J57" s="271"/>
      <c r="K57" s="162">
        <f t="shared" si="1"/>
        <v>0</v>
      </c>
      <c r="L57" s="154"/>
      <c r="N57" s="61"/>
      <c r="O57" s="93"/>
      <c r="P57" s="61"/>
      <c r="Q57" s="61"/>
    </row>
    <row r="58" spans="2:17" ht="13.5" thickBot="1" x14ac:dyDescent="0.25">
      <c r="B58" s="483"/>
      <c r="C58" s="258"/>
      <c r="D58" s="259"/>
      <c r="E58" s="503" t="s">
        <v>24</v>
      </c>
      <c r="F58" s="504"/>
      <c r="G58" s="70"/>
      <c r="H58" s="234"/>
      <c r="I58" s="70"/>
      <c r="J58" s="175"/>
      <c r="K58" s="233">
        <f>G58*I58*J58</f>
        <v>0</v>
      </c>
      <c r="L58" s="154"/>
      <c r="M58" s="103"/>
      <c r="N58" s="61"/>
      <c r="O58" s="61"/>
      <c r="P58" s="61"/>
      <c r="Q58" s="61"/>
    </row>
    <row r="59" spans="2:17" x14ac:dyDescent="0.2">
      <c r="B59" s="483"/>
      <c r="C59" s="258"/>
      <c r="D59" s="505" t="s">
        <v>121</v>
      </c>
      <c r="E59" s="505"/>
      <c r="F59" s="505"/>
      <c r="G59" s="505"/>
      <c r="H59" s="505"/>
      <c r="I59" s="505"/>
      <c r="J59" s="505"/>
      <c r="K59" s="505"/>
      <c r="L59" s="165"/>
      <c r="M59" s="103"/>
      <c r="N59" s="61"/>
      <c r="O59" s="61"/>
      <c r="P59" s="61"/>
      <c r="Q59" s="61"/>
    </row>
    <row r="60" spans="2:17" x14ac:dyDescent="0.2">
      <c r="B60" s="483"/>
      <c r="C60" s="166"/>
      <c r="D60" s="505"/>
      <c r="E60" s="505"/>
      <c r="F60" s="505"/>
      <c r="G60" s="505"/>
      <c r="H60" s="505"/>
      <c r="I60" s="505"/>
      <c r="J60" s="505"/>
      <c r="K60" s="505"/>
      <c r="L60" s="165"/>
      <c r="M60" s="103"/>
      <c r="N60" s="8"/>
      <c r="O60" s="61"/>
      <c r="P60" s="61"/>
      <c r="Q60" s="61"/>
    </row>
    <row r="61" spans="2:17" ht="13.5" thickBot="1" x14ac:dyDescent="0.25">
      <c r="B61" s="483"/>
      <c r="C61" s="256"/>
      <c r="D61" s="5"/>
      <c r="E61" s="5"/>
      <c r="F61" s="5"/>
      <c r="G61" s="5"/>
      <c r="H61" s="5"/>
      <c r="I61" s="5"/>
      <c r="J61" s="5"/>
      <c r="K61" s="5"/>
      <c r="L61" s="167"/>
      <c r="M61" s="103"/>
      <c r="N61" s="8"/>
      <c r="O61" s="61"/>
      <c r="P61" s="61"/>
      <c r="Q61" s="61"/>
    </row>
    <row r="62" spans="2:17" ht="27" thickBot="1" x14ac:dyDescent="0.3">
      <c r="B62" s="483"/>
      <c r="C62" s="155" t="s">
        <v>54</v>
      </c>
      <c r="D62" s="60"/>
      <c r="E62" s="506"/>
      <c r="F62" s="507"/>
      <c r="G62" s="168" t="s">
        <v>49</v>
      </c>
      <c r="H62" s="169" t="s">
        <v>55</v>
      </c>
      <c r="I62" s="170" t="s">
        <v>41</v>
      </c>
      <c r="J62" s="259"/>
      <c r="K62" s="259"/>
      <c r="L62" s="154"/>
      <c r="M62" s="261"/>
      <c r="N62" s="255"/>
      <c r="O62" s="255"/>
      <c r="P62" s="255"/>
      <c r="Q62" s="61"/>
    </row>
    <row r="63" spans="2:17" ht="13.5" thickBot="1" x14ac:dyDescent="0.25">
      <c r="B63" s="483"/>
      <c r="C63" s="256"/>
      <c r="D63" s="259"/>
      <c r="E63" s="481" t="s">
        <v>28</v>
      </c>
      <c r="F63" s="482"/>
      <c r="G63" s="107"/>
      <c r="H63" s="108"/>
      <c r="I63" s="71">
        <f>G63*H63</f>
        <v>0</v>
      </c>
      <c r="J63" s="259"/>
      <c r="K63" s="259"/>
      <c r="L63" s="154"/>
      <c r="M63" s="103"/>
      <c r="N63" s="8"/>
      <c r="O63" s="66"/>
      <c r="P63" s="61"/>
      <c r="Q63" s="61"/>
    </row>
    <row r="64" spans="2:17" ht="13.5" thickBot="1" x14ac:dyDescent="0.25">
      <c r="B64" s="483"/>
      <c r="C64" s="256"/>
      <c r="D64" s="259"/>
      <c r="E64" s="475" t="s">
        <v>25</v>
      </c>
      <c r="F64" s="476"/>
      <c r="G64" s="109"/>
      <c r="H64" s="110"/>
      <c r="I64" s="71">
        <f>G64*H64</f>
        <v>0</v>
      </c>
      <c r="J64" s="259"/>
      <c r="K64" s="259"/>
      <c r="L64" s="154"/>
      <c r="M64" s="8"/>
      <c r="N64" s="8"/>
      <c r="O64" s="61"/>
      <c r="P64" s="61"/>
      <c r="Q64" s="61"/>
    </row>
    <row r="65" spans="1:17" ht="13.5" thickBot="1" x14ac:dyDescent="0.25">
      <c r="B65" s="483"/>
      <c r="C65" s="256"/>
      <c r="D65" s="259"/>
      <c r="E65" s="475" t="s">
        <v>26</v>
      </c>
      <c r="F65" s="476"/>
      <c r="G65" s="109"/>
      <c r="H65" s="110"/>
      <c r="I65" s="71">
        <f>G65*H65</f>
        <v>0</v>
      </c>
      <c r="J65" s="259"/>
      <c r="K65" s="259"/>
      <c r="L65" s="154"/>
      <c r="M65" s="103"/>
      <c r="N65" s="61"/>
      <c r="O65" s="61"/>
      <c r="P65" s="61"/>
      <c r="Q65" s="61"/>
    </row>
    <row r="66" spans="1:17" ht="13.5" thickBot="1" x14ac:dyDescent="0.25">
      <c r="B66" s="483"/>
      <c r="C66" s="256"/>
      <c r="D66" s="259"/>
      <c r="E66" s="477" t="s">
        <v>27</v>
      </c>
      <c r="F66" s="478"/>
      <c r="G66" s="109"/>
      <c r="H66" s="110"/>
      <c r="I66" s="71">
        <f>G66*H66</f>
        <v>0</v>
      </c>
      <c r="J66" s="259"/>
      <c r="K66" s="259"/>
      <c r="L66" s="154"/>
      <c r="M66" s="103"/>
      <c r="N66" s="8"/>
      <c r="O66" s="61"/>
      <c r="P66" s="61"/>
      <c r="Q66" s="61"/>
    </row>
    <row r="67" spans="1:17" ht="13.5" thickBot="1" x14ac:dyDescent="0.25">
      <c r="B67" s="484"/>
      <c r="C67" s="171"/>
      <c r="D67" s="260"/>
      <c r="E67" s="479" t="s">
        <v>51</v>
      </c>
      <c r="F67" s="480"/>
      <c r="G67" s="111"/>
      <c r="H67" s="112"/>
      <c r="I67" s="172">
        <f>G67*H67</f>
        <v>0</v>
      </c>
      <c r="J67" s="260"/>
      <c r="K67" s="173"/>
      <c r="L67" s="151"/>
      <c r="M67" s="103"/>
      <c r="N67" s="61"/>
      <c r="O67" s="61"/>
      <c r="P67" s="61"/>
      <c r="Q67" s="61"/>
    </row>
    <row r="68" spans="1:17" ht="13.5" thickBot="1" x14ac:dyDescent="0.25">
      <c r="A68" s="8"/>
      <c r="B68" s="280"/>
      <c r="C68" s="281"/>
      <c r="D68" s="282"/>
      <c r="E68" s="283"/>
      <c r="F68" s="283"/>
      <c r="G68" s="284"/>
      <c r="H68" s="285"/>
      <c r="I68" s="286"/>
      <c r="J68" s="282"/>
      <c r="K68" s="287"/>
      <c r="L68" s="287"/>
      <c r="M68" s="103"/>
      <c r="N68" s="8"/>
      <c r="O68" s="8"/>
      <c r="P68" s="8"/>
      <c r="Q68" s="8"/>
    </row>
    <row r="69" spans="1:17" ht="26.25" thickBot="1" x14ac:dyDescent="0.25">
      <c r="A69" s="8"/>
      <c r="B69" s="483">
        <v>3</v>
      </c>
      <c r="C69" s="274" t="s">
        <v>117</v>
      </c>
      <c r="D69" s="261"/>
      <c r="E69" s="275"/>
      <c r="F69" s="275" t="s">
        <v>46</v>
      </c>
      <c r="G69" s="275" t="s">
        <v>47</v>
      </c>
      <c r="H69" s="276" t="s">
        <v>89</v>
      </c>
      <c r="I69" s="275" t="s">
        <v>52</v>
      </c>
      <c r="J69" s="277" t="s">
        <v>42</v>
      </c>
      <c r="K69" s="278" t="s">
        <v>43</v>
      </c>
      <c r="L69" s="279" t="s">
        <v>44</v>
      </c>
      <c r="M69" s="103"/>
      <c r="N69" s="8"/>
      <c r="O69" s="66"/>
      <c r="P69" s="61" t="s">
        <v>216</v>
      </c>
      <c r="Q69" s="61">
        <f>IF(F71="Exempt all taxes",0,(J70*FICA)+(J70*Medicare))</f>
        <v>0</v>
      </c>
    </row>
    <row r="70" spans="1:17" ht="13.5" thickBot="1" x14ac:dyDescent="0.25">
      <c r="B70" s="483"/>
      <c r="C70" s="485"/>
      <c r="D70" s="486"/>
      <c r="E70" s="487"/>
      <c r="F70" s="104"/>
      <c r="G70" s="105"/>
      <c r="H70" s="148">
        <f t="shared" ref="H70" si="2">ROUNDUP((G70-F70)/7,0)</f>
        <v>0</v>
      </c>
      <c r="I70" s="106"/>
      <c r="J70" s="149">
        <f t="shared" ref="J70" si="3">(SUM(K74:K83))+(SUM(I88:I92))</f>
        <v>0</v>
      </c>
      <c r="K70" s="150">
        <f t="shared" ref="K70" si="4">IF(F71="No",Q70,Q69)</f>
        <v>0</v>
      </c>
      <c r="L70" s="151">
        <f t="shared" ref="L70" si="5">SUM(J70:K70)</f>
        <v>0</v>
      </c>
      <c r="M70" s="8"/>
      <c r="N70" s="141">
        <f t="shared" ref="N70" si="6">IF(ISNUMBER(L70),L70,0)</f>
        <v>0</v>
      </c>
      <c r="O70" s="61"/>
      <c r="P70" s="61" t="s">
        <v>217</v>
      </c>
      <c r="Q70" s="254">
        <f>IF(J70&gt;=SUTA_Max,((FUTA_Max*FUTA)+(SUTA_Max*I70)+(J70*FICA)+(J70*Medicare)),IF(J70&gt;=FUTA_Max,((FUTA_Max*FUTA)+(J70*I70)+(J70*FICA)+(J70*Medicare)),IF(J70&lt;FUTA_Max,(J70*(Total_Tax+I70)))))</f>
        <v>0</v>
      </c>
    </row>
    <row r="71" spans="1:17" ht="13.5" thickBot="1" x14ac:dyDescent="0.25">
      <c r="B71" s="483"/>
      <c r="C71" s="488" t="s">
        <v>218</v>
      </c>
      <c r="D71" s="489"/>
      <c r="E71" s="489"/>
      <c r="F71" s="490" t="s">
        <v>84</v>
      </c>
      <c r="G71" s="491"/>
      <c r="H71" s="152"/>
      <c r="I71" s="141"/>
      <c r="J71" s="30"/>
      <c r="K71" s="153"/>
      <c r="L71" s="154"/>
      <c r="M71" s="83"/>
      <c r="N71" s="61"/>
      <c r="O71" s="61"/>
      <c r="P71" s="61"/>
      <c r="Q71" s="61"/>
    </row>
    <row r="72" spans="1:17" ht="13.5" thickBot="1" x14ac:dyDescent="0.25">
      <c r="B72" s="483"/>
      <c r="C72" s="492"/>
      <c r="D72" s="493"/>
      <c r="E72" s="493"/>
      <c r="F72" s="493"/>
      <c r="G72" s="493"/>
      <c r="H72" s="493"/>
      <c r="I72" s="493"/>
      <c r="J72" s="493"/>
      <c r="K72" s="493"/>
      <c r="L72" s="494"/>
      <c r="M72" s="83"/>
      <c r="N72" s="61"/>
      <c r="O72" s="61"/>
      <c r="P72" s="61"/>
      <c r="Q72" s="61"/>
    </row>
    <row r="73" spans="1:17" ht="16.5" thickBot="1" x14ac:dyDescent="0.3">
      <c r="B73" s="483"/>
      <c r="C73" s="155" t="s">
        <v>53</v>
      </c>
      <c r="D73" s="60"/>
      <c r="E73" s="495"/>
      <c r="F73" s="496"/>
      <c r="G73" s="156" t="s">
        <v>48</v>
      </c>
      <c r="H73" s="157" t="s">
        <v>40</v>
      </c>
      <c r="I73" s="158" t="s">
        <v>45</v>
      </c>
      <c r="J73" s="158" t="s">
        <v>50</v>
      </c>
      <c r="K73" s="159" t="s">
        <v>41</v>
      </c>
      <c r="L73" s="154"/>
      <c r="M73" s="69"/>
      <c r="N73" s="61"/>
      <c r="O73" s="61"/>
      <c r="P73" s="61"/>
      <c r="Q73" s="61"/>
    </row>
    <row r="74" spans="1:17" ht="13.5" thickBot="1" x14ac:dyDescent="0.25">
      <c r="B74" s="483"/>
      <c r="C74" s="258"/>
      <c r="D74" s="259"/>
      <c r="E74" s="497" t="s">
        <v>115</v>
      </c>
      <c r="F74" s="498"/>
      <c r="G74" s="70"/>
      <c r="H74" s="175"/>
      <c r="I74" s="160">
        <f t="shared" ref="I74" si="7">H70</f>
        <v>0</v>
      </c>
      <c r="J74" s="161"/>
      <c r="K74" s="162">
        <f t="shared" ref="K74:K82" si="8">G74*H74*I74</f>
        <v>0</v>
      </c>
      <c r="L74" s="154"/>
      <c r="M74" s="103"/>
      <c r="N74" s="61"/>
      <c r="O74" s="61"/>
      <c r="P74" s="61"/>
      <c r="Q74" s="61"/>
    </row>
    <row r="75" spans="1:17" ht="13.5" thickBot="1" x14ac:dyDescent="0.25">
      <c r="B75" s="483"/>
      <c r="C75" s="258"/>
      <c r="D75" s="259"/>
      <c r="E75" s="499" t="s">
        <v>113</v>
      </c>
      <c r="F75" s="500"/>
      <c r="G75" s="70"/>
      <c r="H75" s="175"/>
      <c r="I75" s="163">
        <f t="shared" ref="I75" si="9">H70</f>
        <v>0</v>
      </c>
      <c r="J75" s="164"/>
      <c r="K75" s="162">
        <f t="shared" si="8"/>
        <v>0</v>
      </c>
      <c r="L75" s="154"/>
      <c r="M75" s="103"/>
      <c r="N75" s="61"/>
      <c r="O75" s="61"/>
      <c r="P75" s="61"/>
      <c r="Q75" s="61"/>
    </row>
    <row r="76" spans="1:17" ht="13.5" thickBot="1" x14ac:dyDescent="0.25">
      <c r="B76" s="483"/>
      <c r="C76" s="258"/>
      <c r="D76" s="259"/>
      <c r="E76" s="499" t="s">
        <v>223</v>
      </c>
      <c r="F76" s="501"/>
      <c r="G76" s="70"/>
      <c r="H76" s="175"/>
      <c r="I76" s="160">
        <f t="shared" ref="I76" si="10">H70</f>
        <v>0</v>
      </c>
      <c r="J76" s="269"/>
      <c r="K76" s="162">
        <f t="shared" si="8"/>
        <v>0</v>
      </c>
      <c r="L76" s="154"/>
      <c r="N76" s="61"/>
      <c r="O76" s="93"/>
      <c r="P76" s="61"/>
      <c r="Q76" s="61"/>
    </row>
    <row r="77" spans="1:17" ht="13.5" thickBot="1" x14ac:dyDescent="0.25">
      <c r="B77" s="483"/>
      <c r="C77" s="258"/>
      <c r="D77" s="259"/>
      <c r="E77" s="499" t="s">
        <v>225</v>
      </c>
      <c r="F77" s="501"/>
      <c r="G77" s="70"/>
      <c r="H77" s="175"/>
      <c r="I77" s="160">
        <f t="shared" ref="I77" si="11">H70</f>
        <v>0</v>
      </c>
      <c r="J77" s="269"/>
      <c r="K77" s="162">
        <f t="shared" si="8"/>
        <v>0</v>
      </c>
      <c r="L77" s="154"/>
      <c r="N77" s="61"/>
      <c r="O77" s="93"/>
      <c r="P77" s="61"/>
      <c r="Q77" s="61"/>
    </row>
    <row r="78" spans="1:17" ht="13.5" thickBot="1" x14ac:dyDescent="0.25">
      <c r="B78" s="483"/>
      <c r="C78" s="258"/>
      <c r="D78" s="259"/>
      <c r="E78" s="499" t="s">
        <v>227</v>
      </c>
      <c r="F78" s="501"/>
      <c r="G78" s="70"/>
      <c r="H78" s="175"/>
      <c r="I78" s="160">
        <f t="shared" ref="I78" si="12">H70</f>
        <v>0</v>
      </c>
      <c r="J78" s="269"/>
      <c r="K78" s="162">
        <f t="shared" si="8"/>
        <v>0</v>
      </c>
      <c r="L78" s="154"/>
      <c r="N78" s="61"/>
      <c r="O78" s="93"/>
      <c r="P78" s="61"/>
      <c r="Q78" s="61"/>
    </row>
    <row r="79" spans="1:17" ht="13.5" thickBot="1" x14ac:dyDescent="0.25">
      <c r="B79" s="483"/>
      <c r="C79" s="258"/>
      <c r="D79" s="259"/>
      <c r="E79" s="257"/>
      <c r="F79" s="268" t="s">
        <v>229</v>
      </c>
      <c r="G79" s="70"/>
      <c r="H79" s="175"/>
      <c r="I79" s="160">
        <f t="shared" ref="I79" si="13">H70</f>
        <v>0</v>
      </c>
      <c r="J79" s="269"/>
      <c r="K79" s="162">
        <f t="shared" si="8"/>
        <v>0</v>
      </c>
      <c r="L79" s="154"/>
      <c r="N79" s="61"/>
      <c r="O79" s="93"/>
      <c r="P79" s="61"/>
      <c r="Q79" s="61"/>
    </row>
    <row r="80" spans="1:17" ht="13.5" thickBot="1" x14ac:dyDescent="0.25">
      <c r="B80" s="483"/>
      <c r="C80" s="258"/>
      <c r="D80" s="259"/>
      <c r="E80" s="499" t="s">
        <v>220</v>
      </c>
      <c r="F80" s="501"/>
      <c r="G80" s="70"/>
      <c r="H80" s="175"/>
      <c r="I80" s="160">
        <f t="shared" ref="I80" si="14">H70</f>
        <v>0</v>
      </c>
      <c r="J80" s="269"/>
      <c r="K80" s="162">
        <f t="shared" si="8"/>
        <v>0</v>
      </c>
      <c r="L80" s="154"/>
      <c r="N80" s="61"/>
      <c r="O80" s="93"/>
      <c r="P80" s="61"/>
      <c r="Q80" s="61"/>
    </row>
    <row r="81" spans="1:17" ht="13.5" thickBot="1" x14ac:dyDescent="0.25">
      <c r="B81" s="483"/>
      <c r="C81" s="258"/>
      <c r="D81" s="259"/>
      <c r="E81" s="502" t="s">
        <v>221</v>
      </c>
      <c r="F81" s="501"/>
      <c r="G81" s="70"/>
      <c r="H81" s="270"/>
      <c r="I81" s="160">
        <f t="shared" ref="I81" si="15">H70</f>
        <v>0</v>
      </c>
      <c r="J81" s="271"/>
      <c r="K81" s="162">
        <f t="shared" si="8"/>
        <v>0</v>
      </c>
      <c r="L81" s="154"/>
      <c r="N81" s="61"/>
      <c r="O81" s="93"/>
      <c r="P81" s="61"/>
      <c r="Q81" s="61"/>
    </row>
    <row r="82" spans="1:17" ht="13.5" thickBot="1" x14ac:dyDescent="0.25">
      <c r="B82" s="483"/>
      <c r="C82" s="258"/>
      <c r="D82" s="259"/>
      <c r="E82" s="502" t="s">
        <v>237</v>
      </c>
      <c r="F82" s="501"/>
      <c r="G82" s="70"/>
      <c r="H82" s="175"/>
      <c r="I82" s="160">
        <f t="shared" ref="I82" si="16">H70</f>
        <v>0</v>
      </c>
      <c r="J82" s="271"/>
      <c r="K82" s="162">
        <f t="shared" si="8"/>
        <v>0</v>
      </c>
      <c r="L82" s="154"/>
      <c r="N82" s="61"/>
      <c r="O82" s="93"/>
      <c r="P82" s="61"/>
      <c r="Q82" s="61"/>
    </row>
    <row r="83" spans="1:17" ht="13.5" thickBot="1" x14ac:dyDescent="0.25">
      <c r="B83" s="483"/>
      <c r="C83" s="258"/>
      <c r="D83" s="259"/>
      <c r="E83" s="503" t="s">
        <v>24</v>
      </c>
      <c r="F83" s="504"/>
      <c r="G83" s="70"/>
      <c r="H83" s="234"/>
      <c r="I83" s="70"/>
      <c r="J83" s="175"/>
      <c r="K83" s="233">
        <f t="shared" ref="K83" si="17">G83*I83*J83</f>
        <v>0</v>
      </c>
      <c r="L83" s="154"/>
      <c r="M83" s="103"/>
      <c r="N83" s="61"/>
      <c r="O83" s="61"/>
      <c r="P83" s="61"/>
      <c r="Q83" s="61"/>
    </row>
    <row r="84" spans="1:17" x14ac:dyDescent="0.2">
      <c r="B84" s="483"/>
      <c r="C84" s="258"/>
      <c r="D84" s="505" t="s">
        <v>121</v>
      </c>
      <c r="E84" s="505"/>
      <c r="F84" s="505"/>
      <c r="G84" s="505"/>
      <c r="H84" s="505"/>
      <c r="I84" s="505"/>
      <c r="J84" s="505"/>
      <c r="K84" s="505"/>
      <c r="L84" s="165"/>
      <c r="M84" s="103"/>
      <c r="N84" s="61"/>
      <c r="O84" s="61"/>
      <c r="P84" s="61"/>
      <c r="Q84" s="61"/>
    </row>
    <row r="85" spans="1:17" x14ac:dyDescent="0.2">
      <c r="B85" s="483"/>
      <c r="C85" s="166"/>
      <c r="D85" s="505"/>
      <c r="E85" s="505"/>
      <c r="F85" s="505"/>
      <c r="G85" s="505"/>
      <c r="H85" s="505"/>
      <c r="I85" s="505"/>
      <c r="J85" s="505"/>
      <c r="K85" s="505"/>
      <c r="L85" s="165"/>
      <c r="M85" s="103"/>
      <c r="N85" s="8"/>
      <c r="O85" s="61"/>
      <c r="P85" s="61"/>
      <c r="Q85" s="61"/>
    </row>
    <row r="86" spans="1:17" ht="13.5" thickBot="1" x14ac:dyDescent="0.25">
      <c r="B86" s="483"/>
      <c r="C86" s="256"/>
      <c r="D86" s="5"/>
      <c r="E86" s="5"/>
      <c r="F86" s="5"/>
      <c r="G86" s="5"/>
      <c r="H86" s="5"/>
      <c r="I86" s="5"/>
      <c r="J86" s="5"/>
      <c r="K86" s="5"/>
      <c r="L86" s="167"/>
      <c r="M86" s="103"/>
      <c r="N86" s="8"/>
      <c r="O86" s="61"/>
      <c r="P86" s="61"/>
      <c r="Q86" s="61"/>
    </row>
    <row r="87" spans="1:17" ht="27" thickBot="1" x14ac:dyDescent="0.3">
      <c r="B87" s="483"/>
      <c r="C87" s="155" t="s">
        <v>54</v>
      </c>
      <c r="D87" s="60"/>
      <c r="E87" s="506"/>
      <c r="F87" s="507"/>
      <c r="G87" s="168" t="s">
        <v>49</v>
      </c>
      <c r="H87" s="169" t="s">
        <v>55</v>
      </c>
      <c r="I87" s="170" t="s">
        <v>41</v>
      </c>
      <c r="J87" s="259"/>
      <c r="K87" s="259"/>
      <c r="L87" s="154"/>
      <c r="M87" s="261"/>
      <c r="N87" s="255"/>
      <c r="O87" s="255"/>
      <c r="P87" s="255"/>
      <c r="Q87" s="61"/>
    </row>
    <row r="88" spans="1:17" ht="13.5" thickBot="1" x14ac:dyDescent="0.25">
      <c r="B88" s="483"/>
      <c r="C88" s="256"/>
      <c r="D88" s="259"/>
      <c r="E88" s="481" t="s">
        <v>28</v>
      </c>
      <c r="F88" s="482"/>
      <c r="G88" s="107"/>
      <c r="H88" s="108"/>
      <c r="I88" s="71">
        <f t="shared" ref="I88:I92" si="18">G88*H88</f>
        <v>0</v>
      </c>
      <c r="J88" s="259"/>
      <c r="K88" s="259"/>
      <c r="L88" s="154"/>
      <c r="M88" s="103"/>
      <c r="N88" s="8"/>
      <c r="O88" s="66"/>
      <c r="P88" s="61"/>
      <c r="Q88" s="61"/>
    </row>
    <row r="89" spans="1:17" ht="13.5" thickBot="1" x14ac:dyDescent="0.25">
      <c r="B89" s="483"/>
      <c r="C89" s="256"/>
      <c r="D89" s="259"/>
      <c r="E89" s="475" t="s">
        <v>25</v>
      </c>
      <c r="F89" s="476"/>
      <c r="G89" s="109"/>
      <c r="H89" s="110"/>
      <c r="I89" s="71">
        <f t="shared" si="18"/>
        <v>0</v>
      </c>
      <c r="J89" s="259"/>
      <c r="K89" s="259"/>
      <c r="L89" s="154"/>
      <c r="M89" s="8"/>
      <c r="N89" s="8"/>
      <c r="O89" s="61"/>
      <c r="P89" s="61"/>
      <c r="Q89" s="61"/>
    </row>
    <row r="90" spans="1:17" ht="13.5" thickBot="1" x14ac:dyDescent="0.25">
      <c r="B90" s="483"/>
      <c r="C90" s="256"/>
      <c r="D90" s="259"/>
      <c r="E90" s="475" t="s">
        <v>26</v>
      </c>
      <c r="F90" s="476"/>
      <c r="G90" s="109"/>
      <c r="H90" s="110"/>
      <c r="I90" s="71">
        <f t="shared" si="18"/>
        <v>0</v>
      </c>
      <c r="J90" s="259"/>
      <c r="K90" s="259"/>
      <c r="L90" s="154"/>
      <c r="M90" s="103"/>
      <c r="N90" s="61"/>
      <c r="O90" s="61"/>
      <c r="P90" s="61"/>
      <c r="Q90" s="61"/>
    </row>
    <row r="91" spans="1:17" ht="13.5" thickBot="1" x14ac:dyDescent="0.25">
      <c r="B91" s="483"/>
      <c r="C91" s="256"/>
      <c r="D91" s="259"/>
      <c r="E91" s="477" t="s">
        <v>27</v>
      </c>
      <c r="F91" s="478"/>
      <c r="G91" s="109"/>
      <c r="H91" s="110"/>
      <c r="I91" s="71">
        <f t="shared" si="18"/>
        <v>0</v>
      </c>
      <c r="J91" s="259"/>
      <c r="K91" s="259"/>
      <c r="L91" s="154"/>
      <c r="M91" s="103"/>
      <c r="N91" s="8"/>
      <c r="O91" s="61"/>
      <c r="P91" s="61"/>
      <c r="Q91" s="61"/>
    </row>
    <row r="92" spans="1:17" ht="13.5" thickBot="1" x14ac:dyDescent="0.25">
      <c r="B92" s="484"/>
      <c r="C92" s="171"/>
      <c r="D92" s="260"/>
      <c r="E92" s="479" t="s">
        <v>51</v>
      </c>
      <c r="F92" s="480"/>
      <c r="G92" s="111"/>
      <c r="H92" s="112"/>
      <c r="I92" s="172">
        <f t="shared" si="18"/>
        <v>0</v>
      </c>
      <c r="J92" s="260"/>
      <c r="K92" s="173"/>
      <c r="L92" s="151"/>
      <c r="M92" s="103"/>
      <c r="N92" s="61"/>
      <c r="O92" s="61"/>
      <c r="P92" s="61"/>
      <c r="Q92" s="61"/>
    </row>
    <row r="93" spans="1:17" ht="13.5" thickBot="1" x14ac:dyDescent="0.25">
      <c r="A93" s="8"/>
      <c r="B93" s="280"/>
      <c r="C93" s="281"/>
      <c r="D93" s="282"/>
      <c r="E93" s="283"/>
      <c r="F93" s="283"/>
      <c r="G93" s="284"/>
      <c r="H93" s="285"/>
      <c r="I93" s="286"/>
      <c r="J93" s="282"/>
      <c r="K93" s="287"/>
      <c r="L93" s="287"/>
      <c r="M93" s="103"/>
      <c r="N93" s="8"/>
      <c r="O93" s="8"/>
      <c r="P93" s="8"/>
      <c r="Q93" s="8"/>
    </row>
    <row r="94" spans="1:17" ht="26.25" thickBot="1" x14ac:dyDescent="0.25">
      <c r="A94" s="8"/>
      <c r="B94" s="483">
        <v>4</v>
      </c>
      <c r="C94" s="274" t="s">
        <v>117</v>
      </c>
      <c r="D94" s="261"/>
      <c r="E94" s="275"/>
      <c r="F94" s="275" t="s">
        <v>46</v>
      </c>
      <c r="G94" s="275" t="s">
        <v>47</v>
      </c>
      <c r="H94" s="276" t="s">
        <v>89</v>
      </c>
      <c r="I94" s="275" t="s">
        <v>52</v>
      </c>
      <c r="J94" s="277" t="s">
        <v>42</v>
      </c>
      <c r="K94" s="278" t="s">
        <v>43</v>
      </c>
      <c r="L94" s="279" t="s">
        <v>44</v>
      </c>
      <c r="M94" s="103"/>
      <c r="N94" s="8"/>
      <c r="O94" s="66"/>
      <c r="P94" s="61" t="s">
        <v>216</v>
      </c>
      <c r="Q94" s="61">
        <f>IF(F96="Exempt all taxes",0,(J95*FICA)+(J95*Medicare))</f>
        <v>0</v>
      </c>
    </row>
    <row r="95" spans="1:17" ht="13.5" thickBot="1" x14ac:dyDescent="0.25">
      <c r="B95" s="483"/>
      <c r="C95" s="485"/>
      <c r="D95" s="486"/>
      <c r="E95" s="487"/>
      <c r="F95" s="104"/>
      <c r="G95" s="105"/>
      <c r="H95" s="148">
        <f t="shared" ref="H95" si="19">ROUNDUP((G95-F95)/7,0)</f>
        <v>0</v>
      </c>
      <c r="I95" s="106"/>
      <c r="J95" s="149">
        <f t="shared" ref="J95" si="20">(SUM(K99:K108))+(SUM(I113:I117))</f>
        <v>0</v>
      </c>
      <c r="K95" s="150">
        <f t="shared" ref="K95" si="21">IF(F96="No",Q95,Q94)</f>
        <v>0</v>
      </c>
      <c r="L95" s="151">
        <f t="shared" ref="L95" si="22">SUM(J95:K95)</f>
        <v>0</v>
      </c>
      <c r="M95" s="8"/>
      <c r="N95" s="141">
        <f t="shared" ref="N95" si="23">IF(ISNUMBER(L95),L95,0)</f>
        <v>0</v>
      </c>
      <c r="O95" s="61"/>
      <c r="P95" s="61" t="s">
        <v>217</v>
      </c>
      <c r="Q95" s="254">
        <f>IF(J95&gt;=SUTA_Max,((FUTA_Max*FUTA)+(SUTA_Max*I95)+(J95*FICA)+(J95*Medicare)),IF(J95&gt;=FUTA_Max,((FUTA_Max*FUTA)+(J95*I95)+(J95*FICA)+(J95*Medicare)),IF(J95&lt;FUTA_Max,(J95*(Total_Tax+I95)))))</f>
        <v>0</v>
      </c>
    </row>
    <row r="96" spans="1:17" ht="13.5" thickBot="1" x14ac:dyDescent="0.25">
      <c r="B96" s="483"/>
      <c r="C96" s="488" t="s">
        <v>218</v>
      </c>
      <c r="D96" s="489"/>
      <c r="E96" s="489"/>
      <c r="F96" s="490" t="s">
        <v>84</v>
      </c>
      <c r="G96" s="491"/>
      <c r="H96" s="152"/>
      <c r="I96" s="141"/>
      <c r="J96" s="30"/>
      <c r="K96" s="153"/>
      <c r="L96" s="154"/>
      <c r="M96" s="83"/>
      <c r="N96" s="61"/>
      <c r="O96" s="61"/>
      <c r="P96" s="61"/>
      <c r="Q96" s="61"/>
    </row>
    <row r="97" spans="2:17" ht="13.5" thickBot="1" x14ac:dyDescent="0.25">
      <c r="B97" s="483"/>
      <c r="C97" s="492"/>
      <c r="D97" s="493"/>
      <c r="E97" s="493"/>
      <c r="F97" s="493"/>
      <c r="G97" s="493"/>
      <c r="H97" s="493"/>
      <c r="I97" s="493"/>
      <c r="J97" s="493"/>
      <c r="K97" s="493"/>
      <c r="L97" s="494"/>
      <c r="M97" s="83"/>
      <c r="N97" s="61"/>
      <c r="O97" s="61"/>
      <c r="P97" s="61"/>
      <c r="Q97" s="61"/>
    </row>
    <row r="98" spans="2:17" ht="16.5" thickBot="1" x14ac:dyDescent="0.3">
      <c r="B98" s="483"/>
      <c r="C98" s="155" t="s">
        <v>53</v>
      </c>
      <c r="D98" s="60"/>
      <c r="E98" s="495"/>
      <c r="F98" s="496"/>
      <c r="G98" s="156" t="s">
        <v>48</v>
      </c>
      <c r="H98" s="157" t="s">
        <v>40</v>
      </c>
      <c r="I98" s="158" t="s">
        <v>45</v>
      </c>
      <c r="J98" s="158" t="s">
        <v>50</v>
      </c>
      <c r="K98" s="159" t="s">
        <v>41</v>
      </c>
      <c r="L98" s="154"/>
      <c r="M98" s="69"/>
      <c r="N98" s="61"/>
      <c r="O98" s="61"/>
      <c r="P98" s="61"/>
      <c r="Q98" s="61"/>
    </row>
    <row r="99" spans="2:17" ht="13.5" thickBot="1" x14ac:dyDescent="0.25">
      <c r="B99" s="483"/>
      <c r="C99" s="258"/>
      <c r="D99" s="259"/>
      <c r="E99" s="497" t="s">
        <v>115</v>
      </c>
      <c r="F99" s="498"/>
      <c r="G99" s="70"/>
      <c r="H99" s="175"/>
      <c r="I99" s="160">
        <f t="shared" ref="I99" si="24">H95</f>
        <v>0</v>
      </c>
      <c r="J99" s="161"/>
      <c r="K99" s="162">
        <f t="shared" ref="K99:K107" si="25">G99*H99*I99</f>
        <v>0</v>
      </c>
      <c r="L99" s="154"/>
      <c r="M99" s="103"/>
      <c r="N99" s="61"/>
      <c r="O99" s="61"/>
      <c r="P99" s="61"/>
      <c r="Q99" s="61"/>
    </row>
    <row r="100" spans="2:17" ht="13.5" thickBot="1" x14ac:dyDescent="0.25">
      <c r="B100" s="483"/>
      <c r="C100" s="258"/>
      <c r="D100" s="259"/>
      <c r="E100" s="499" t="s">
        <v>113</v>
      </c>
      <c r="F100" s="500"/>
      <c r="G100" s="70"/>
      <c r="H100" s="175"/>
      <c r="I100" s="163">
        <f t="shared" ref="I100" si="26">H95</f>
        <v>0</v>
      </c>
      <c r="J100" s="164"/>
      <c r="K100" s="162">
        <f t="shared" si="25"/>
        <v>0</v>
      </c>
      <c r="L100" s="154"/>
      <c r="M100" s="103"/>
      <c r="N100" s="61"/>
      <c r="O100" s="61"/>
      <c r="P100" s="61"/>
      <c r="Q100" s="61"/>
    </row>
    <row r="101" spans="2:17" ht="13.5" thickBot="1" x14ac:dyDescent="0.25">
      <c r="B101" s="483"/>
      <c r="C101" s="258"/>
      <c r="D101" s="259"/>
      <c r="E101" s="499" t="s">
        <v>223</v>
      </c>
      <c r="F101" s="501"/>
      <c r="G101" s="70"/>
      <c r="H101" s="175"/>
      <c r="I101" s="160">
        <f t="shared" ref="I101" si="27">H95</f>
        <v>0</v>
      </c>
      <c r="J101" s="269"/>
      <c r="K101" s="162">
        <f t="shared" si="25"/>
        <v>0</v>
      </c>
      <c r="L101" s="154"/>
      <c r="N101" s="61"/>
      <c r="O101" s="93"/>
      <c r="P101" s="61"/>
      <c r="Q101" s="61"/>
    </row>
    <row r="102" spans="2:17" ht="13.5" thickBot="1" x14ac:dyDescent="0.25">
      <c r="B102" s="483"/>
      <c r="C102" s="258"/>
      <c r="D102" s="259"/>
      <c r="E102" s="499" t="s">
        <v>225</v>
      </c>
      <c r="F102" s="501"/>
      <c r="G102" s="70"/>
      <c r="H102" s="175"/>
      <c r="I102" s="160">
        <f t="shared" ref="I102" si="28">H95</f>
        <v>0</v>
      </c>
      <c r="J102" s="269"/>
      <c r="K102" s="162">
        <f t="shared" si="25"/>
        <v>0</v>
      </c>
      <c r="L102" s="154"/>
      <c r="N102" s="61"/>
      <c r="O102" s="93"/>
      <c r="P102" s="61"/>
      <c r="Q102" s="61"/>
    </row>
    <row r="103" spans="2:17" ht="13.5" thickBot="1" x14ac:dyDescent="0.25">
      <c r="B103" s="483"/>
      <c r="C103" s="258"/>
      <c r="D103" s="259"/>
      <c r="E103" s="499" t="s">
        <v>227</v>
      </c>
      <c r="F103" s="501"/>
      <c r="G103" s="70"/>
      <c r="H103" s="175"/>
      <c r="I103" s="160">
        <f t="shared" ref="I103" si="29">H95</f>
        <v>0</v>
      </c>
      <c r="J103" s="269"/>
      <c r="K103" s="162">
        <f t="shared" si="25"/>
        <v>0</v>
      </c>
      <c r="L103" s="154"/>
      <c r="N103" s="61"/>
      <c r="O103" s="93"/>
      <c r="P103" s="61"/>
      <c r="Q103" s="61"/>
    </row>
    <row r="104" spans="2:17" ht="13.5" thickBot="1" x14ac:dyDescent="0.25">
      <c r="B104" s="483"/>
      <c r="C104" s="258"/>
      <c r="D104" s="259"/>
      <c r="E104" s="257"/>
      <c r="F104" s="268" t="s">
        <v>229</v>
      </c>
      <c r="G104" s="70"/>
      <c r="H104" s="175"/>
      <c r="I104" s="160">
        <f t="shared" ref="I104" si="30">H95</f>
        <v>0</v>
      </c>
      <c r="J104" s="269"/>
      <c r="K104" s="162">
        <f t="shared" si="25"/>
        <v>0</v>
      </c>
      <c r="L104" s="154"/>
      <c r="N104" s="61"/>
      <c r="O104" s="93"/>
      <c r="P104" s="61"/>
      <c r="Q104" s="61"/>
    </row>
    <row r="105" spans="2:17" ht="13.5" thickBot="1" x14ac:dyDescent="0.25">
      <c r="B105" s="483"/>
      <c r="C105" s="258"/>
      <c r="D105" s="259"/>
      <c r="E105" s="499" t="s">
        <v>220</v>
      </c>
      <c r="F105" s="501"/>
      <c r="G105" s="70"/>
      <c r="H105" s="175"/>
      <c r="I105" s="160">
        <f t="shared" ref="I105" si="31">H95</f>
        <v>0</v>
      </c>
      <c r="J105" s="269"/>
      <c r="K105" s="162">
        <f t="shared" si="25"/>
        <v>0</v>
      </c>
      <c r="L105" s="154"/>
      <c r="N105" s="61"/>
      <c r="O105" s="93"/>
      <c r="P105" s="61"/>
      <c r="Q105" s="61"/>
    </row>
    <row r="106" spans="2:17" ht="13.5" thickBot="1" x14ac:dyDescent="0.25">
      <c r="B106" s="483"/>
      <c r="C106" s="258"/>
      <c r="D106" s="259"/>
      <c r="E106" s="502" t="s">
        <v>221</v>
      </c>
      <c r="F106" s="501"/>
      <c r="G106" s="70"/>
      <c r="H106" s="270"/>
      <c r="I106" s="160">
        <f t="shared" ref="I106" si="32">H95</f>
        <v>0</v>
      </c>
      <c r="J106" s="271"/>
      <c r="K106" s="162">
        <f t="shared" si="25"/>
        <v>0</v>
      </c>
      <c r="L106" s="154"/>
      <c r="N106" s="61"/>
      <c r="O106" s="93"/>
      <c r="P106" s="61"/>
      <c r="Q106" s="61"/>
    </row>
    <row r="107" spans="2:17" ht="13.5" thickBot="1" x14ac:dyDescent="0.25">
      <c r="B107" s="483"/>
      <c r="C107" s="258"/>
      <c r="D107" s="259"/>
      <c r="E107" s="502" t="s">
        <v>237</v>
      </c>
      <c r="F107" s="501"/>
      <c r="G107" s="70"/>
      <c r="H107" s="175"/>
      <c r="I107" s="160">
        <f t="shared" ref="I107" si="33">H95</f>
        <v>0</v>
      </c>
      <c r="J107" s="271"/>
      <c r="K107" s="162">
        <f t="shared" si="25"/>
        <v>0</v>
      </c>
      <c r="L107" s="154"/>
      <c r="N107" s="61"/>
      <c r="O107" s="93"/>
      <c r="P107" s="61"/>
      <c r="Q107" s="61"/>
    </row>
    <row r="108" spans="2:17" ht="13.5" thickBot="1" x14ac:dyDescent="0.25">
      <c r="B108" s="483"/>
      <c r="C108" s="258"/>
      <c r="D108" s="259"/>
      <c r="E108" s="503" t="s">
        <v>24</v>
      </c>
      <c r="F108" s="504"/>
      <c r="G108" s="70"/>
      <c r="H108" s="234"/>
      <c r="I108" s="70"/>
      <c r="J108" s="175"/>
      <c r="K108" s="233">
        <f t="shared" ref="K108" si="34">G108*I108*J108</f>
        <v>0</v>
      </c>
      <c r="L108" s="154"/>
      <c r="M108" s="103"/>
      <c r="N108" s="61"/>
      <c r="O108" s="61"/>
      <c r="P108" s="61"/>
      <c r="Q108" s="61"/>
    </row>
    <row r="109" spans="2:17" x14ac:dyDescent="0.2">
      <c r="B109" s="483"/>
      <c r="C109" s="258"/>
      <c r="D109" s="505" t="s">
        <v>121</v>
      </c>
      <c r="E109" s="505"/>
      <c r="F109" s="505"/>
      <c r="G109" s="505"/>
      <c r="H109" s="505"/>
      <c r="I109" s="505"/>
      <c r="J109" s="505"/>
      <c r="K109" s="505"/>
      <c r="L109" s="165"/>
      <c r="M109" s="103"/>
      <c r="N109" s="61"/>
      <c r="O109" s="61"/>
      <c r="P109" s="61"/>
      <c r="Q109" s="61"/>
    </row>
    <row r="110" spans="2:17" x14ac:dyDescent="0.2">
      <c r="B110" s="483"/>
      <c r="C110" s="166"/>
      <c r="D110" s="505"/>
      <c r="E110" s="505"/>
      <c r="F110" s="505"/>
      <c r="G110" s="505"/>
      <c r="H110" s="505"/>
      <c r="I110" s="505"/>
      <c r="J110" s="505"/>
      <c r="K110" s="505"/>
      <c r="L110" s="165"/>
      <c r="M110" s="103"/>
      <c r="N110" s="8"/>
      <c r="O110" s="61"/>
      <c r="P110" s="61"/>
      <c r="Q110" s="61"/>
    </row>
    <row r="111" spans="2:17" ht="13.5" thickBot="1" x14ac:dyDescent="0.25">
      <c r="B111" s="483"/>
      <c r="C111" s="256"/>
      <c r="D111" s="5"/>
      <c r="E111" s="5"/>
      <c r="F111" s="5"/>
      <c r="G111" s="5"/>
      <c r="H111" s="5"/>
      <c r="I111" s="5"/>
      <c r="J111" s="5"/>
      <c r="K111" s="5"/>
      <c r="L111" s="167"/>
      <c r="M111" s="103"/>
      <c r="N111" s="8"/>
      <c r="O111" s="61"/>
      <c r="P111" s="61"/>
      <c r="Q111" s="61"/>
    </row>
    <row r="112" spans="2:17" ht="27" thickBot="1" x14ac:dyDescent="0.3">
      <c r="B112" s="483"/>
      <c r="C112" s="155" t="s">
        <v>54</v>
      </c>
      <c r="D112" s="60"/>
      <c r="E112" s="506"/>
      <c r="F112" s="507"/>
      <c r="G112" s="168" t="s">
        <v>49</v>
      </c>
      <c r="H112" s="169" t="s">
        <v>55</v>
      </c>
      <c r="I112" s="170" t="s">
        <v>41</v>
      </c>
      <c r="J112" s="259"/>
      <c r="K112" s="259"/>
      <c r="L112" s="154"/>
      <c r="M112" s="261"/>
      <c r="N112" s="255"/>
      <c r="O112" s="255"/>
      <c r="P112" s="255"/>
      <c r="Q112" s="61"/>
    </row>
    <row r="113" spans="1:17" ht="13.5" thickBot="1" x14ac:dyDescent="0.25">
      <c r="B113" s="483"/>
      <c r="C113" s="256"/>
      <c r="D113" s="259"/>
      <c r="E113" s="481" t="s">
        <v>28</v>
      </c>
      <c r="F113" s="482"/>
      <c r="G113" s="107"/>
      <c r="H113" s="108"/>
      <c r="I113" s="71">
        <f t="shared" ref="I113:I117" si="35">G113*H113</f>
        <v>0</v>
      </c>
      <c r="J113" s="259"/>
      <c r="K113" s="259"/>
      <c r="L113" s="154"/>
      <c r="M113" s="103"/>
      <c r="N113" s="8"/>
      <c r="O113" s="66"/>
      <c r="P113" s="61"/>
      <c r="Q113" s="61"/>
    </row>
    <row r="114" spans="1:17" ht="13.5" thickBot="1" x14ac:dyDescent="0.25">
      <c r="B114" s="483"/>
      <c r="C114" s="256"/>
      <c r="D114" s="259"/>
      <c r="E114" s="475" t="s">
        <v>25</v>
      </c>
      <c r="F114" s="476"/>
      <c r="G114" s="109"/>
      <c r="H114" s="110"/>
      <c r="I114" s="71">
        <f t="shared" si="35"/>
        <v>0</v>
      </c>
      <c r="J114" s="259"/>
      <c r="K114" s="259"/>
      <c r="L114" s="154"/>
      <c r="M114" s="8"/>
      <c r="N114" s="8"/>
      <c r="O114" s="61"/>
      <c r="P114" s="61"/>
      <c r="Q114" s="61"/>
    </row>
    <row r="115" spans="1:17" ht="13.5" thickBot="1" x14ac:dyDescent="0.25">
      <c r="B115" s="483"/>
      <c r="C115" s="256"/>
      <c r="D115" s="259"/>
      <c r="E115" s="475" t="s">
        <v>26</v>
      </c>
      <c r="F115" s="476"/>
      <c r="G115" s="109"/>
      <c r="H115" s="110"/>
      <c r="I115" s="71">
        <f t="shared" si="35"/>
        <v>0</v>
      </c>
      <c r="J115" s="259"/>
      <c r="K115" s="259"/>
      <c r="L115" s="154"/>
      <c r="M115" s="103"/>
      <c r="N115" s="61"/>
      <c r="O115" s="61"/>
      <c r="P115" s="61"/>
      <c r="Q115" s="61"/>
    </row>
    <row r="116" spans="1:17" ht="13.5" thickBot="1" x14ac:dyDescent="0.25">
      <c r="B116" s="483"/>
      <c r="C116" s="256"/>
      <c r="D116" s="259"/>
      <c r="E116" s="477" t="s">
        <v>27</v>
      </c>
      <c r="F116" s="478"/>
      <c r="G116" s="109"/>
      <c r="H116" s="110"/>
      <c r="I116" s="71">
        <f t="shared" si="35"/>
        <v>0</v>
      </c>
      <c r="J116" s="259"/>
      <c r="K116" s="259"/>
      <c r="L116" s="154"/>
      <c r="M116" s="103"/>
      <c r="N116" s="8"/>
      <c r="O116" s="61"/>
      <c r="P116" s="61"/>
      <c r="Q116" s="61"/>
    </row>
    <row r="117" spans="1:17" ht="13.5" thickBot="1" x14ac:dyDescent="0.25">
      <c r="B117" s="484"/>
      <c r="C117" s="171"/>
      <c r="D117" s="260"/>
      <c r="E117" s="479" t="s">
        <v>51</v>
      </c>
      <c r="F117" s="480"/>
      <c r="G117" s="111"/>
      <c r="H117" s="112"/>
      <c r="I117" s="172">
        <f t="shared" si="35"/>
        <v>0</v>
      </c>
      <c r="J117" s="260"/>
      <c r="K117" s="173"/>
      <c r="L117" s="151"/>
      <c r="M117" s="103"/>
      <c r="N117" s="61"/>
      <c r="O117" s="61"/>
      <c r="P117" s="61"/>
      <c r="Q117" s="61"/>
    </row>
    <row r="118" spans="1:17" ht="13.5" thickBot="1" x14ac:dyDescent="0.25">
      <c r="A118" s="8"/>
      <c r="B118" s="280"/>
      <c r="C118" s="281"/>
      <c r="D118" s="282"/>
      <c r="E118" s="283"/>
      <c r="F118" s="283"/>
      <c r="G118" s="284"/>
      <c r="H118" s="285"/>
      <c r="I118" s="286"/>
      <c r="J118" s="282"/>
      <c r="K118" s="287"/>
      <c r="L118" s="287"/>
      <c r="M118" s="103"/>
      <c r="N118" s="8"/>
      <c r="O118" s="8"/>
      <c r="P118" s="8"/>
      <c r="Q118" s="8"/>
    </row>
    <row r="119" spans="1:17" ht="26.25" thickBot="1" x14ac:dyDescent="0.25">
      <c r="A119" s="8"/>
      <c r="B119" s="483">
        <v>5</v>
      </c>
      <c r="C119" s="274" t="s">
        <v>117</v>
      </c>
      <c r="D119" s="261"/>
      <c r="E119" s="275"/>
      <c r="F119" s="275" t="s">
        <v>46</v>
      </c>
      <c r="G119" s="275" t="s">
        <v>47</v>
      </c>
      <c r="H119" s="276" t="s">
        <v>89</v>
      </c>
      <c r="I119" s="275" t="s">
        <v>52</v>
      </c>
      <c r="J119" s="277" t="s">
        <v>42</v>
      </c>
      <c r="K119" s="278" t="s">
        <v>43</v>
      </c>
      <c r="L119" s="279" t="s">
        <v>44</v>
      </c>
      <c r="M119" s="103"/>
      <c r="N119" s="8"/>
      <c r="O119" s="66"/>
      <c r="P119" s="61" t="s">
        <v>216</v>
      </c>
      <c r="Q119" s="61">
        <f>IF(F121="Exempt all taxes",0,(J120*FICA)+(J120*Medicare))</f>
        <v>0</v>
      </c>
    </row>
    <row r="120" spans="1:17" ht="13.5" thickBot="1" x14ac:dyDescent="0.25">
      <c r="B120" s="483"/>
      <c r="C120" s="485"/>
      <c r="D120" s="486"/>
      <c r="E120" s="487"/>
      <c r="F120" s="104"/>
      <c r="G120" s="105"/>
      <c r="H120" s="148">
        <f t="shared" ref="H120" si="36">ROUNDUP((G120-F120)/7,0)</f>
        <v>0</v>
      </c>
      <c r="I120" s="106"/>
      <c r="J120" s="149">
        <f t="shared" ref="J120" si="37">(SUM(K124:K133))+(SUM(I138:I142))</f>
        <v>0</v>
      </c>
      <c r="K120" s="150">
        <f t="shared" ref="K120" si="38">IF(F121="No",Q120,Q119)</f>
        <v>0</v>
      </c>
      <c r="L120" s="151">
        <f t="shared" ref="L120" si="39">SUM(J120:K120)</f>
        <v>0</v>
      </c>
      <c r="M120" s="8"/>
      <c r="N120" s="141">
        <f t="shared" ref="N120" si="40">IF(ISNUMBER(L120),L120,0)</f>
        <v>0</v>
      </c>
      <c r="O120" s="61"/>
      <c r="P120" s="61" t="s">
        <v>217</v>
      </c>
      <c r="Q120" s="254">
        <f>IF(J120&gt;=SUTA_Max,((FUTA_Max*FUTA)+(SUTA_Max*I120)+(J120*FICA)+(J120*Medicare)),IF(J120&gt;=FUTA_Max,((FUTA_Max*FUTA)+(J120*I120)+(J120*FICA)+(J120*Medicare)),IF(J120&lt;FUTA_Max,(J120*(Total_Tax+I120)))))</f>
        <v>0</v>
      </c>
    </row>
    <row r="121" spans="1:17" ht="13.5" thickBot="1" x14ac:dyDescent="0.25">
      <c r="B121" s="483"/>
      <c r="C121" s="488" t="s">
        <v>218</v>
      </c>
      <c r="D121" s="489"/>
      <c r="E121" s="489"/>
      <c r="F121" s="490" t="s">
        <v>84</v>
      </c>
      <c r="G121" s="491"/>
      <c r="H121" s="152"/>
      <c r="I121" s="141"/>
      <c r="J121" s="30"/>
      <c r="K121" s="153"/>
      <c r="L121" s="154"/>
      <c r="M121" s="83"/>
      <c r="N121" s="61"/>
      <c r="O121" s="61"/>
      <c r="P121" s="61"/>
      <c r="Q121" s="61"/>
    </row>
    <row r="122" spans="1:17" ht="13.5" thickBot="1" x14ac:dyDescent="0.25">
      <c r="B122" s="483"/>
      <c r="C122" s="492"/>
      <c r="D122" s="493"/>
      <c r="E122" s="493"/>
      <c r="F122" s="493"/>
      <c r="G122" s="493"/>
      <c r="H122" s="493"/>
      <c r="I122" s="493"/>
      <c r="J122" s="493"/>
      <c r="K122" s="493"/>
      <c r="L122" s="494"/>
      <c r="M122" s="83"/>
      <c r="N122" s="61"/>
      <c r="O122" s="61"/>
      <c r="P122" s="61"/>
      <c r="Q122" s="61"/>
    </row>
    <row r="123" spans="1:17" ht="16.5" thickBot="1" x14ac:dyDescent="0.3">
      <c r="B123" s="483"/>
      <c r="C123" s="155" t="s">
        <v>53</v>
      </c>
      <c r="D123" s="60"/>
      <c r="E123" s="495"/>
      <c r="F123" s="496"/>
      <c r="G123" s="156" t="s">
        <v>48</v>
      </c>
      <c r="H123" s="157" t="s">
        <v>40</v>
      </c>
      <c r="I123" s="158" t="s">
        <v>45</v>
      </c>
      <c r="J123" s="158" t="s">
        <v>50</v>
      </c>
      <c r="K123" s="159" t="s">
        <v>41</v>
      </c>
      <c r="L123" s="154"/>
      <c r="M123" s="69"/>
      <c r="N123" s="61"/>
      <c r="O123" s="61"/>
      <c r="P123" s="61"/>
      <c r="Q123" s="61"/>
    </row>
    <row r="124" spans="1:17" ht="13.5" thickBot="1" x14ac:dyDescent="0.25">
      <c r="B124" s="483"/>
      <c r="C124" s="258"/>
      <c r="D124" s="259"/>
      <c r="E124" s="497" t="s">
        <v>115</v>
      </c>
      <c r="F124" s="498"/>
      <c r="G124" s="70"/>
      <c r="H124" s="175"/>
      <c r="I124" s="160">
        <f t="shared" ref="I124" si="41">H120</f>
        <v>0</v>
      </c>
      <c r="J124" s="161"/>
      <c r="K124" s="162">
        <f t="shared" ref="K124:K132" si="42">G124*H124*I124</f>
        <v>0</v>
      </c>
      <c r="L124" s="154"/>
      <c r="M124" s="103"/>
      <c r="N124" s="61"/>
      <c r="O124" s="61"/>
      <c r="P124" s="61"/>
      <c r="Q124" s="61"/>
    </row>
    <row r="125" spans="1:17" ht="13.5" thickBot="1" x14ac:dyDescent="0.25">
      <c r="B125" s="483"/>
      <c r="C125" s="258"/>
      <c r="D125" s="259"/>
      <c r="E125" s="499" t="s">
        <v>113</v>
      </c>
      <c r="F125" s="500"/>
      <c r="G125" s="70"/>
      <c r="H125" s="175"/>
      <c r="I125" s="163">
        <f t="shared" ref="I125" si="43">H120</f>
        <v>0</v>
      </c>
      <c r="J125" s="164"/>
      <c r="K125" s="162">
        <f t="shared" si="42"/>
        <v>0</v>
      </c>
      <c r="L125" s="154"/>
      <c r="M125" s="103"/>
      <c r="N125" s="61"/>
      <c r="O125" s="61"/>
      <c r="P125" s="61"/>
      <c r="Q125" s="61"/>
    </row>
    <row r="126" spans="1:17" ht="13.5" thickBot="1" x14ac:dyDescent="0.25">
      <c r="B126" s="483"/>
      <c r="C126" s="258"/>
      <c r="D126" s="259"/>
      <c r="E126" s="499" t="s">
        <v>223</v>
      </c>
      <c r="F126" s="501"/>
      <c r="G126" s="70"/>
      <c r="H126" s="175"/>
      <c r="I126" s="160">
        <f t="shared" ref="I126" si="44">H120</f>
        <v>0</v>
      </c>
      <c r="J126" s="269"/>
      <c r="K126" s="162">
        <f t="shared" si="42"/>
        <v>0</v>
      </c>
      <c r="L126" s="154"/>
      <c r="N126" s="61"/>
      <c r="O126" s="93"/>
      <c r="P126" s="61"/>
      <c r="Q126" s="61"/>
    </row>
    <row r="127" spans="1:17" ht="13.5" thickBot="1" x14ac:dyDescent="0.25">
      <c r="B127" s="483"/>
      <c r="C127" s="258"/>
      <c r="D127" s="259"/>
      <c r="E127" s="499" t="s">
        <v>225</v>
      </c>
      <c r="F127" s="501"/>
      <c r="G127" s="70"/>
      <c r="H127" s="175"/>
      <c r="I127" s="160">
        <f t="shared" ref="I127" si="45">H120</f>
        <v>0</v>
      </c>
      <c r="J127" s="269"/>
      <c r="K127" s="162">
        <f t="shared" si="42"/>
        <v>0</v>
      </c>
      <c r="L127" s="154"/>
      <c r="N127" s="61"/>
      <c r="O127" s="93"/>
      <c r="P127" s="61"/>
      <c r="Q127" s="61"/>
    </row>
    <row r="128" spans="1:17" ht="13.5" thickBot="1" x14ac:dyDescent="0.25">
      <c r="B128" s="483"/>
      <c r="C128" s="258"/>
      <c r="D128" s="259"/>
      <c r="E128" s="499" t="s">
        <v>227</v>
      </c>
      <c r="F128" s="501"/>
      <c r="G128" s="70"/>
      <c r="H128" s="175"/>
      <c r="I128" s="160">
        <f t="shared" ref="I128" si="46">H120</f>
        <v>0</v>
      </c>
      <c r="J128" s="269"/>
      <c r="K128" s="162">
        <f t="shared" si="42"/>
        <v>0</v>
      </c>
      <c r="L128" s="154"/>
      <c r="N128" s="61"/>
      <c r="O128" s="93"/>
      <c r="P128" s="61"/>
      <c r="Q128" s="61"/>
    </row>
    <row r="129" spans="1:17" ht="13.5" thickBot="1" x14ac:dyDescent="0.25">
      <c r="B129" s="483"/>
      <c r="C129" s="258"/>
      <c r="D129" s="259"/>
      <c r="E129" s="257"/>
      <c r="F129" s="268" t="s">
        <v>229</v>
      </c>
      <c r="G129" s="70"/>
      <c r="H129" s="175"/>
      <c r="I129" s="160">
        <f t="shared" ref="I129" si="47">H120</f>
        <v>0</v>
      </c>
      <c r="J129" s="269"/>
      <c r="K129" s="162">
        <f t="shared" si="42"/>
        <v>0</v>
      </c>
      <c r="L129" s="154"/>
      <c r="N129" s="61"/>
      <c r="O129" s="93"/>
      <c r="P129" s="61"/>
      <c r="Q129" s="61"/>
    </row>
    <row r="130" spans="1:17" ht="13.5" thickBot="1" x14ac:dyDescent="0.25">
      <c r="B130" s="483"/>
      <c r="C130" s="258"/>
      <c r="D130" s="259"/>
      <c r="E130" s="499" t="s">
        <v>220</v>
      </c>
      <c r="F130" s="501"/>
      <c r="G130" s="70"/>
      <c r="H130" s="175"/>
      <c r="I130" s="160">
        <f t="shared" ref="I130" si="48">H120</f>
        <v>0</v>
      </c>
      <c r="J130" s="269"/>
      <c r="K130" s="162">
        <f t="shared" si="42"/>
        <v>0</v>
      </c>
      <c r="L130" s="154"/>
      <c r="N130" s="61"/>
      <c r="O130" s="93"/>
      <c r="P130" s="61"/>
      <c r="Q130" s="61"/>
    </row>
    <row r="131" spans="1:17" ht="13.5" thickBot="1" x14ac:dyDescent="0.25">
      <c r="B131" s="483"/>
      <c r="C131" s="258"/>
      <c r="D131" s="259"/>
      <c r="E131" s="502" t="s">
        <v>221</v>
      </c>
      <c r="F131" s="501"/>
      <c r="G131" s="70"/>
      <c r="H131" s="270"/>
      <c r="I131" s="160">
        <f t="shared" ref="I131" si="49">H120</f>
        <v>0</v>
      </c>
      <c r="J131" s="271"/>
      <c r="K131" s="162">
        <f t="shared" si="42"/>
        <v>0</v>
      </c>
      <c r="L131" s="154"/>
      <c r="N131" s="61"/>
      <c r="O131" s="93"/>
      <c r="P131" s="61"/>
      <c r="Q131" s="61"/>
    </row>
    <row r="132" spans="1:17" ht="13.5" thickBot="1" x14ac:dyDescent="0.25">
      <c r="B132" s="483"/>
      <c r="C132" s="258"/>
      <c r="D132" s="259"/>
      <c r="E132" s="502" t="s">
        <v>237</v>
      </c>
      <c r="F132" s="501"/>
      <c r="G132" s="70"/>
      <c r="H132" s="175"/>
      <c r="I132" s="160">
        <f t="shared" ref="I132" si="50">H120</f>
        <v>0</v>
      </c>
      <c r="J132" s="271"/>
      <c r="K132" s="162">
        <f t="shared" si="42"/>
        <v>0</v>
      </c>
      <c r="L132" s="154"/>
      <c r="N132" s="61"/>
      <c r="O132" s="93"/>
      <c r="P132" s="61"/>
      <c r="Q132" s="61"/>
    </row>
    <row r="133" spans="1:17" ht="13.5" thickBot="1" x14ac:dyDescent="0.25">
      <c r="B133" s="483"/>
      <c r="C133" s="258"/>
      <c r="D133" s="259"/>
      <c r="E133" s="503" t="s">
        <v>24</v>
      </c>
      <c r="F133" s="504"/>
      <c r="G133" s="70"/>
      <c r="H133" s="234"/>
      <c r="I133" s="70"/>
      <c r="J133" s="175"/>
      <c r="K133" s="233">
        <f t="shared" ref="K133" si="51">G133*I133*J133</f>
        <v>0</v>
      </c>
      <c r="L133" s="154"/>
      <c r="M133" s="103"/>
      <c r="N133" s="61"/>
      <c r="O133" s="61"/>
      <c r="P133" s="61"/>
      <c r="Q133" s="61"/>
    </row>
    <row r="134" spans="1:17" x14ac:dyDescent="0.2">
      <c r="B134" s="483"/>
      <c r="C134" s="258"/>
      <c r="D134" s="505" t="s">
        <v>121</v>
      </c>
      <c r="E134" s="505"/>
      <c r="F134" s="505"/>
      <c r="G134" s="505"/>
      <c r="H134" s="505"/>
      <c r="I134" s="505"/>
      <c r="J134" s="505"/>
      <c r="K134" s="505"/>
      <c r="L134" s="165"/>
      <c r="M134" s="103"/>
      <c r="N134" s="61"/>
      <c r="O134" s="61"/>
      <c r="P134" s="61"/>
      <c r="Q134" s="61"/>
    </row>
    <row r="135" spans="1:17" x14ac:dyDescent="0.2">
      <c r="B135" s="483"/>
      <c r="C135" s="166"/>
      <c r="D135" s="505"/>
      <c r="E135" s="505"/>
      <c r="F135" s="505"/>
      <c r="G135" s="505"/>
      <c r="H135" s="505"/>
      <c r="I135" s="505"/>
      <c r="J135" s="505"/>
      <c r="K135" s="505"/>
      <c r="L135" s="165"/>
      <c r="M135" s="103"/>
      <c r="N135" s="8"/>
      <c r="O135" s="61"/>
      <c r="P135" s="61"/>
      <c r="Q135" s="61"/>
    </row>
    <row r="136" spans="1:17" ht="13.5" thickBot="1" x14ac:dyDescent="0.25">
      <c r="B136" s="483"/>
      <c r="C136" s="256"/>
      <c r="D136" s="5"/>
      <c r="E136" s="5"/>
      <c r="F136" s="5"/>
      <c r="G136" s="5"/>
      <c r="H136" s="5"/>
      <c r="I136" s="5"/>
      <c r="J136" s="5"/>
      <c r="K136" s="5"/>
      <c r="L136" s="167"/>
      <c r="M136" s="103"/>
      <c r="N136" s="8"/>
      <c r="O136" s="61"/>
      <c r="P136" s="61"/>
      <c r="Q136" s="61"/>
    </row>
    <row r="137" spans="1:17" ht="27" thickBot="1" x14ac:dyDescent="0.3">
      <c r="B137" s="483"/>
      <c r="C137" s="155" t="s">
        <v>54</v>
      </c>
      <c r="D137" s="60"/>
      <c r="E137" s="506"/>
      <c r="F137" s="507"/>
      <c r="G137" s="168" t="s">
        <v>49</v>
      </c>
      <c r="H137" s="169" t="s">
        <v>55</v>
      </c>
      <c r="I137" s="170" t="s">
        <v>41</v>
      </c>
      <c r="J137" s="259"/>
      <c r="K137" s="259"/>
      <c r="L137" s="154"/>
      <c r="M137" s="261"/>
      <c r="N137" s="255"/>
      <c r="O137" s="255"/>
      <c r="P137" s="255"/>
      <c r="Q137" s="61"/>
    </row>
    <row r="138" spans="1:17" ht="13.5" thickBot="1" x14ac:dyDescent="0.25">
      <c r="B138" s="483"/>
      <c r="C138" s="256"/>
      <c r="D138" s="259"/>
      <c r="E138" s="481" t="s">
        <v>28</v>
      </c>
      <c r="F138" s="482"/>
      <c r="G138" s="107"/>
      <c r="H138" s="108"/>
      <c r="I138" s="71">
        <f t="shared" ref="I138:I142" si="52">G138*H138</f>
        <v>0</v>
      </c>
      <c r="J138" s="259"/>
      <c r="K138" s="259"/>
      <c r="L138" s="154"/>
      <c r="M138" s="103"/>
      <c r="N138" s="8"/>
      <c r="O138" s="66"/>
      <c r="P138" s="61"/>
      <c r="Q138" s="61"/>
    </row>
    <row r="139" spans="1:17" ht="13.5" thickBot="1" x14ac:dyDescent="0.25">
      <c r="B139" s="483"/>
      <c r="C139" s="256"/>
      <c r="D139" s="259"/>
      <c r="E139" s="475" t="s">
        <v>25</v>
      </c>
      <c r="F139" s="476"/>
      <c r="G139" s="109"/>
      <c r="H139" s="110"/>
      <c r="I139" s="71">
        <f t="shared" si="52"/>
        <v>0</v>
      </c>
      <c r="J139" s="259"/>
      <c r="K139" s="259"/>
      <c r="L139" s="154"/>
      <c r="M139" s="8"/>
      <c r="N139" s="8"/>
      <c r="O139" s="61"/>
      <c r="P139" s="61"/>
      <c r="Q139" s="61"/>
    </row>
    <row r="140" spans="1:17" ht="13.5" thickBot="1" x14ac:dyDescent="0.25">
      <c r="B140" s="483"/>
      <c r="C140" s="256"/>
      <c r="D140" s="259"/>
      <c r="E140" s="475" t="s">
        <v>26</v>
      </c>
      <c r="F140" s="476"/>
      <c r="G140" s="109"/>
      <c r="H140" s="110"/>
      <c r="I140" s="71">
        <f t="shared" si="52"/>
        <v>0</v>
      </c>
      <c r="J140" s="259"/>
      <c r="K140" s="259"/>
      <c r="L140" s="154"/>
      <c r="M140" s="103"/>
      <c r="N140" s="61"/>
      <c r="O140" s="61"/>
      <c r="P140" s="61"/>
      <c r="Q140" s="61"/>
    </row>
    <row r="141" spans="1:17" ht="13.5" thickBot="1" x14ac:dyDescent="0.25">
      <c r="B141" s="483"/>
      <c r="C141" s="256"/>
      <c r="D141" s="259"/>
      <c r="E141" s="477" t="s">
        <v>27</v>
      </c>
      <c r="F141" s="478"/>
      <c r="G141" s="109"/>
      <c r="H141" s="110"/>
      <c r="I141" s="71">
        <f t="shared" si="52"/>
        <v>0</v>
      </c>
      <c r="J141" s="259"/>
      <c r="K141" s="259"/>
      <c r="L141" s="154"/>
      <c r="M141" s="103"/>
      <c r="N141" s="8"/>
      <c r="O141" s="61"/>
      <c r="P141" s="61"/>
      <c r="Q141" s="61"/>
    </row>
    <row r="142" spans="1:17" ht="13.5" thickBot="1" x14ac:dyDescent="0.25">
      <c r="B142" s="484"/>
      <c r="C142" s="171"/>
      <c r="D142" s="260"/>
      <c r="E142" s="479" t="s">
        <v>51</v>
      </c>
      <c r="F142" s="480"/>
      <c r="G142" s="111"/>
      <c r="H142" s="112"/>
      <c r="I142" s="172">
        <f t="shared" si="52"/>
        <v>0</v>
      </c>
      <c r="J142" s="260"/>
      <c r="K142" s="173"/>
      <c r="L142" s="151"/>
      <c r="M142" s="103"/>
      <c r="N142" s="61"/>
      <c r="O142" s="61"/>
      <c r="P142" s="61"/>
      <c r="Q142" s="61"/>
    </row>
    <row r="143" spans="1:17" ht="13.5" thickBot="1" x14ac:dyDescent="0.25">
      <c r="A143" s="8"/>
      <c r="B143" s="280"/>
      <c r="C143" s="281"/>
      <c r="D143" s="282"/>
      <c r="E143" s="283"/>
      <c r="F143" s="283"/>
      <c r="G143" s="284"/>
      <c r="H143" s="285"/>
      <c r="I143" s="286"/>
      <c r="J143" s="282"/>
      <c r="K143" s="287"/>
      <c r="L143" s="287"/>
      <c r="M143" s="103"/>
      <c r="N143" s="8"/>
      <c r="O143" s="8"/>
      <c r="P143" s="8"/>
      <c r="Q143" s="8"/>
    </row>
    <row r="144" spans="1:17" ht="26.25" thickBot="1" x14ac:dyDescent="0.25">
      <c r="A144" s="8"/>
      <c r="B144" s="483">
        <v>6</v>
      </c>
      <c r="C144" s="274" t="s">
        <v>117</v>
      </c>
      <c r="D144" s="261"/>
      <c r="E144" s="275"/>
      <c r="F144" s="275" t="s">
        <v>46</v>
      </c>
      <c r="G144" s="275" t="s">
        <v>47</v>
      </c>
      <c r="H144" s="276" t="s">
        <v>89</v>
      </c>
      <c r="I144" s="275" t="s">
        <v>52</v>
      </c>
      <c r="J144" s="277" t="s">
        <v>42</v>
      </c>
      <c r="K144" s="278" t="s">
        <v>43</v>
      </c>
      <c r="L144" s="279" t="s">
        <v>44</v>
      </c>
      <c r="M144" s="103"/>
      <c r="N144" s="8"/>
      <c r="O144" s="66"/>
      <c r="P144" s="61" t="s">
        <v>216</v>
      </c>
      <c r="Q144" s="61">
        <f>IF(F146="Exempt all taxes",0,(J145*FICA)+(J145*Medicare))</f>
        <v>0</v>
      </c>
    </row>
    <row r="145" spans="2:17" ht="13.5" thickBot="1" x14ac:dyDescent="0.25">
      <c r="B145" s="483"/>
      <c r="C145" s="485"/>
      <c r="D145" s="486"/>
      <c r="E145" s="487"/>
      <c r="F145" s="104"/>
      <c r="G145" s="105"/>
      <c r="H145" s="148">
        <f t="shared" ref="H145" si="53">ROUNDUP((G145-F145)/7,0)</f>
        <v>0</v>
      </c>
      <c r="I145" s="106"/>
      <c r="J145" s="149">
        <f t="shared" ref="J145" si="54">(SUM(K149:K158))+(SUM(I163:I167))</f>
        <v>0</v>
      </c>
      <c r="K145" s="150">
        <f t="shared" ref="K145" si="55">IF(F146="No",Q145,Q144)</f>
        <v>0</v>
      </c>
      <c r="L145" s="151">
        <f t="shared" ref="L145" si="56">SUM(J145:K145)</f>
        <v>0</v>
      </c>
      <c r="M145" s="8"/>
      <c r="N145" s="141">
        <f t="shared" ref="N145" si="57">IF(ISNUMBER(L145),L145,0)</f>
        <v>0</v>
      </c>
      <c r="O145" s="61"/>
      <c r="P145" s="61" t="s">
        <v>217</v>
      </c>
      <c r="Q145" s="254">
        <f>IF(J145&gt;=SUTA_Max,((FUTA_Max*FUTA)+(SUTA_Max*I145)+(J145*FICA)+(J145*Medicare)),IF(J145&gt;=FUTA_Max,((FUTA_Max*FUTA)+(J145*I145)+(J145*FICA)+(J145*Medicare)),IF(J145&lt;FUTA_Max,(J145*(Total_Tax+I145)))))</f>
        <v>0</v>
      </c>
    </row>
    <row r="146" spans="2:17" ht="13.5" thickBot="1" x14ac:dyDescent="0.25">
      <c r="B146" s="483"/>
      <c r="C146" s="488" t="s">
        <v>218</v>
      </c>
      <c r="D146" s="489"/>
      <c r="E146" s="489"/>
      <c r="F146" s="490" t="s">
        <v>84</v>
      </c>
      <c r="G146" s="491"/>
      <c r="H146" s="152"/>
      <c r="I146" s="141"/>
      <c r="J146" s="30"/>
      <c r="K146" s="153"/>
      <c r="L146" s="154"/>
      <c r="M146" s="83"/>
      <c r="N146" s="61"/>
      <c r="O146" s="61"/>
      <c r="P146" s="61"/>
      <c r="Q146" s="61"/>
    </row>
    <row r="147" spans="2:17" ht="13.5" thickBot="1" x14ac:dyDescent="0.25">
      <c r="B147" s="483"/>
      <c r="C147" s="492"/>
      <c r="D147" s="493"/>
      <c r="E147" s="493"/>
      <c r="F147" s="493"/>
      <c r="G147" s="493"/>
      <c r="H147" s="493"/>
      <c r="I147" s="493"/>
      <c r="J147" s="493"/>
      <c r="K147" s="493"/>
      <c r="L147" s="494"/>
      <c r="M147" s="83"/>
      <c r="N147" s="61"/>
      <c r="O147" s="61"/>
      <c r="P147" s="61"/>
      <c r="Q147" s="61"/>
    </row>
    <row r="148" spans="2:17" ht="16.5" thickBot="1" x14ac:dyDescent="0.3">
      <c r="B148" s="483"/>
      <c r="C148" s="155" t="s">
        <v>53</v>
      </c>
      <c r="D148" s="60"/>
      <c r="E148" s="495"/>
      <c r="F148" s="496"/>
      <c r="G148" s="156" t="s">
        <v>48</v>
      </c>
      <c r="H148" s="157" t="s">
        <v>40</v>
      </c>
      <c r="I148" s="158" t="s">
        <v>45</v>
      </c>
      <c r="J148" s="158" t="s">
        <v>50</v>
      </c>
      <c r="K148" s="159" t="s">
        <v>41</v>
      </c>
      <c r="L148" s="154"/>
      <c r="M148" s="69"/>
      <c r="N148" s="61"/>
      <c r="O148" s="61"/>
      <c r="P148" s="61"/>
      <c r="Q148" s="61"/>
    </row>
    <row r="149" spans="2:17" ht="13.5" thickBot="1" x14ac:dyDescent="0.25">
      <c r="B149" s="483"/>
      <c r="C149" s="258"/>
      <c r="D149" s="259"/>
      <c r="E149" s="497" t="s">
        <v>115</v>
      </c>
      <c r="F149" s="498"/>
      <c r="G149" s="70"/>
      <c r="H149" s="175"/>
      <c r="I149" s="160">
        <f t="shared" ref="I149" si="58">H145</f>
        <v>0</v>
      </c>
      <c r="J149" s="161"/>
      <c r="K149" s="162">
        <f t="shared" ref="K149:K157" si="59">G149*H149*I149</f>
        <v>0</v>
      </c>
      <c r="L149" s="154"/>
      <c r="M149" s="103"/>
      <c r="N149" s="61"/>
      <c r="O149" s="61"/>
      <c r="P149" s="61"/>
      <c r="Q149" s="61"/>
    </row>
    <row r="150" spans="2:17" ht="13.5" thickBot="1" x14ac:dyDescent="0.25">
      <c r="B150" s="483"/>
      <c r="C150" s="258"/>
      <c r="D150" s="259"/>
      <c r="E150" s="499" t="s">
        <v>113</v>
      </c>
      <c r="F150" s="500"/>
      <c r="G150" s="70"/>
      <c r="H150" s="175"/>
      <c r="I150" s="163">
        <f t="shared" ref="I150" si="60">H145</f>
        <v>0</v>
      </c>
      <c r="J150" s="164"/>
      <c r="K150" s="162">
        <f t="shared" si="59"/>
        <v>0</v>
      </c>
      <c r="L150" s="154"/>
      <c r="M150" s="103"/>
      <c r="N150" s="61"/>
      <c r="O150" s="61"/>
      <c r="P150" s="61"/>
      <c r="Q150" s="61"/>
    </row>
    <row r="151" spans="2:17" ht="13.5" thickBot="1" x14ac:dyDescent="0.25">
      <c r="B151" s="483"/>
      <c r="C151" s="258"/>
      <c r="D151" s="259"/>
      <c r="E151" s="499" t="s">
        <v>223</v>
      </c>
      <c r="F151" s="501"/>
      <c r="G151" s="70"/>
      <c r="H151" s="175"/>
      <c r="I151" s="160">
        <f t="shared" ref="I151" si="61">H145</f>
        <v>0</v>
      </c>
      <c r="J151" s="269"/>
      <c r="K151" s="162">
        <f t="shared" si="59"/>
        <v>0</v>
      </c>
      <c r="L151" s="154"/>
      <c r="N151" s="61"/>
      <c r="O151" s="93"/>
      <c r="P151" s="61"/>
      <c r="Q151" s="61"/>
    </row>
    <row r="152" spans="2:17" ht="13.5" thickBot="1" x14ac:dyDescent="0.25">
      <c r="B152" s="483"/>
      <c r="C152" s="258"/>
      <c r="D152" s="259"/>
      <c r="E152" s="499" t="s">
        <v>225</v>
      </c>
      <c r="F152" s="501"/>
      <c r="G152" s="70"/>
      <c r="H152" s="175"/>
      <c r="I152" s="160">
        <f t="shared" ref="I152" si="62">H145</f>
        <v>0</v>
      </c>
      <c r="J152" s="269"/>
      <c r="K152" s="162">
        <f t="shared" si="59"/>
        <v>0</v>
      </c>
      <c r="L152" s="154"/>
      <c r="N152" s="61"/>
      <c r="O152" s="93"/>
      <c r="P152" s="61"/>
      <c r="Q152" s="61"/>
    </row>
    <row r="153" spans="2:17" ht="13.5" thickBot="1" x14ac:dyDescent="0.25">
      <c r="B153" s="483"/>
      <c r="C153" s="258"/>
      <c r="D153" s="259"/>
      <c r="E153" s="499" t="s">
        <v>227</v>
      </c>
      <c r="F153" s="501"/>
      <c r="G153" s="70"/>
      <c r="H153" s="175"/>
      <c r="I153" s="160">
        <f t="shared" ref="I153" si="63">H145</f>
        <v>0</v>
      </c>
      <c r="J153" s="269"/>
      <c r="K153" s="162">
        <f t="shared" si="59"/>
        <v>0</v>
      </c>
      <c r="L153" s="154"/>
      <c r="N153" s="61"/>
      <c r="O153" s="93"/>
      <c r="P153" s="61"/>
      <c r="Q153" s="61"/>
    </row>
    <row r="154" spans="2:17" ht="13.5" thickBot="1" x14ac:dyDescent="0.25">
      <c r="B154" s="483"/>
      <c r="C154" s="258"/>
      <c r="D154" s="259"/>
      <c r="E154" s="257"/>
      <c r="F154" s="268" t="s">
        <v>229</v>
      </c>
      <c r="G154" s="70"/>
      <c r="H154" s="175"/>
      <c r="I154" s="160">
        <f t="shared" ref="I154" si="64">H145</f>
        <v>0</v>
      </c>
      <c r="J154" s="269"/>
      <c r="K154" s="162">
        <f t="shared" si="59"/>
        <v>0</v>
      </c>
      <c r="L154" s="154"/>
      <c r="N154" s="61"/>
      <c r="O154" s="93"/>
      <c r="P154" s="61"/>
      <c r="Q154" s="61"/>
    </row>
    <row r="155" spans="2:17" ht="13.5" thickBot="1" x14ac:dyDescent="0.25">
      <c r="B155" s="483"/>
      <c r="C155" s="258"/>
      <c r="D155" s="259"/>
      <c r="E155" s="499" t="s">
        <v>220</v>
      </c>
      <c r="F155" s="501"/>
      <c r="G155" s="70"/>
      <c r="H155" s="175"/>
      <c r="I155" s="160">
        <f t="shared" ref="I155" si="65">H145</f>
        <v>0</v>
      </c>
      <c r="J155" s="269"/>
      <c r="K155" s="162">
        <f t="shared" si="59"/>
        <v>0</v>
      </c>
      <c r="L155" s="154"/>
      <c r="N155" s="61"/>
      <c r="O155" s="93"/>
      <c r="P155" s="61"/>
      <c r="Q155" s="61"/>
    </row>
    <row r="156" spans="2:17" ht="13.5" thickBot="1" x14ac:dyDescent="0.25">
      <c r="B156" s="483"/>
      <c r="C156" s="258"/>
      <c r="D156" s="259"/>
      <c r="E156" s="502" t="s">
        <v>221</v>
      </c>
      <c r="F156" s="501"/>
      <c r="G156" s="70"/>
      <c r="H156" s="270"/>
      <c r="I156" s="160">
        <f t="shared" ref="I156" si="66">H145</f>
        <v>0</v>
      </c>
      <c r="J156" s="271"/>
      <c r="K156" s="162">
        <f t="shared" si="59"/>
        <v>0</v>
      </c>
      <c r="L156" s="154"/>
      <c r="N156" s="61"/>
      <c r="O156" s="93"/>
      <c r="P156" s="61"/>
      <c r="Q156" s="61"/>
    </row>
    <row r="157" spans="2:17" ht="13.5" thickBot="1" x14ac:dyDescent="0.25">
      <c r="B157" s="483"/>
      <c r="C157" s="258"/>
      <c r="D157" s="259"/>
      <c r="E157" s="502" t="s">
        <v>237</v>
      </c>
      <c r="F157" s="501"/>
      <c r="G157" s="70"/>
      <c r="H157" s="175"/>
      <c r="I157" s="160">
        <f t="shared" ref="I157" si="67">H145</f>
        <v>0</v>
      </c>
      <c r="J157" s="271"/>
      <c r="K157" s="162">
        <f t="shared" si="59"/>
        <v>0</v>
      </c>
      <c r="L157" s="154"/>
      <c r="N157" s="61"/>
      <c r="O157" s="93"/>
      <c r="P157" s="61"/>
      <c r="Q157" s="61"/>
    </row>
    <row r="158" spans="2:17" ht="13.5" thickBot="1" x14ac:dyDescent="0.25">
      <c r="B158" s="483"/>
      <c r="C158" s="258"/>
      <c r="D158" s="259"/>
      <c r="E158" s="503" t="s">
        <v>24</v>
      </c>
      <c r="F158" s="504"/>
      <c r="G158" s="70"/>
      <c r="H158" s="234"/>
      <c r="I158" s="70"/>
      <c r="J158" s="175"/>
      <c r="K158" s="233">
        <f t="shared" ref="K158" si="68">G158*I158*J158</f>
        <v>0</v>
      </c>
      <c r="L158" s="154"/>
      <c r="M158" s="103"/>
      <c r="N158" s="61"/>
      <c r="O158" s="61"/>
      <c r="P158" s="61"/>
      <c r="Q158" s="61"/>
    </row>
    <row r="159" spans="2:17" x14ac:dyDescent="0.2">
      <c r="B159" s="483"/>
      <c r="C159" s="258"/>
      <c r="D159" s="505" t="s">
        <v>121</v>
      </c>
      <c r="E159" s="505"/>
      <c r="F159" s="505"/>
      <c r="G159" s="505"/>
      <c r="H159" s="505"/>
      <c r="I159" s="505"/>
      <c r="J159" s="505"/>
      <c r="K159" s="505"/>
      <c r="L159" s="165"/>
      <c r="M159" s="103"/>
      <c r="N159" s="61"/>
      <c r="O159" s="61"/>
      <c r="P159" s="61"/>
      <c r="Q159" s="61"/>
    </row>
    <row r="160" spans="2:17" x14ac:dyDescent="0.2">
      <c r="B160" s="483"/>
      <c r="C160" s="166"/>
      <c r="D160" s="505"/>
      <c r="E160" s="505"/>
      <c r="F160" s="505"/>
      <c r="G160" s="505"/>
      <c r="H160" s="505"/>
      <c r="I160" s="505"/>
      <c r="J160" s="505"/>
      <c r="K160" s="505"/>
      <c r="L160" s="165"/>
      <c r="M160" s="103"/>
      <c r="N160" s="8"/>
      <c r="O160" s="61"/>
      <c r="P160" s="61"/>
      <c r="Q160" s="61"/>
    </row>
    <row r="161" spans="1:17" ht="13.5" thickBot="1" x14ac:dyDescent="0.25">
      <c r="B161" s="483"/>
      <c r="C161" s="256"/>
      <c r="D161" s="5"/>
      <c r="E161" s="5"/>
      <c r="F161" s="5"/>
      <c r="G161" s="5"/>
      <c r="H161" s="5"/>
      <c r="I161" s="5"/>
      <c r="J161" s="5"/>
      <c r="K161" s="5"/>
      <c r="L161" s="167"/>
      <c r="M161" s="103"/>
      <c r="N161" s="8"/>
      <c r="O161" s="61"/>
      <c r="P161" s="61"/>
      <c r="Q161" s="61"/>
    </row>
    <row r="162" spans="1:17" ht="27" thickBot="1" x14ac:dyDescent="0.3">
      <c r="B162" s="483"/>
      <c r="C162" s="155" t="s">
        <v>54</v>
      </c>
      <c r="D162" s="60"/>
      <c r="E162" s="506"/>
      <c r="F162" s="507"/>
      <c r="G162" s="168" t="s">
        <v>49</v>
      </c>
      <c r="H162" s="169" t="s">
        <v>55</v>
      </c>
      <c r="I162" s="170" t="s">
        <v>41</v>
      </c>
      <c r="J162" s="259"/>
      <c r="K162" s="259"/>
      <c r="L162" s="154"/>
      <c r="M162" s="261"/>
      <c r="N162" s="255"/>
      <c r="O162" s="255"/>
      <c r="P162" s="255"/>
      <c r="Q162" s="61"/>
    </row>
    <row r="163" spans="1:17" ht="13.5" thickBot="1" x14ac:dyDescent="0.25">
      <c r="B163" s="483"/>
      <c r="C163" s="256"/>
      <c r="D163" s="259"/>
      <c r="E163" s="481" t="s">
        <v>28</v>
      </c>
      <c r="F163" s="482"/>
      <c r="G163" s="107"/>
      <c r="H163" s="108"/>
      <c r="I163" s="71">
        <f t="shared" ref="I163:I167" si="69">G163*H163</f>
        <v>0</v>
      </c>
      <c r="J163" s="259"/>
      <c r="K163" s="259"/>
      <c r="L163" s="154"/>
      <c r="M163" s="103"/>
      <c r="N163" s="8"/>
      <c r="O163" s="66"/>
      <c r="P163" s="61"/>
      <c r="Q163" s="61"/>
    </row>
    <row r="164" spans="1:17" ht="13.5" thickBot="1" x14ac:dyDescent="0.25">
      <c r="B164" s="483"/>
      <c r="C164" s="256"/>
      <c r="D164" s="259"/>
      <c r="E164" s="475" t="s">
        <v>25</v>
      </c>
      <c r="F164" s="476"/>
      <c r="G164" s="109"/>
      <c r="H164" s="110"/>
      <c r="I164" s="71">
        <f t="shared" si="69"/>
        <v>0</v>
      </c>
      <c r="J164" s="259"/>
      <c r="K164" s="259"/>
      <c r="L164" s="154"/>
      <c r="M164" s="8"/>
      <c r="N164" s="8"/>
      <c r="O164" s="61"/>
      <c r="P164" s="61"/>
      <c r="Q164" s="61"/>
    </row>
    <row r="165" spans="1:17" ht="13.5" thickBot="1" x14ac:dyDescent="0.25">
      <c r="B165" s="483"/>
      <c r="C165" s="256"/>
      <c r="D165" s="259"/>
      <c r="E165" s="475" t="s">
        <v>26</v>
      </c>
      <c r="F165" s="476"/>
      <c r="G165" s="109"/>
      <c r="H165" s="110"/>
      <c r="I165" s="71">
        <f t="shared" si="69"/>
        <v>0</v>
      </c>
      <c r="J165" s="259"/>
      <c r="K165" s="259"/>
      <c r="L165" s="154"/>
      <c r="M165" s="103"/>
      <c r="N165" s="61"/>
      <c r="O165" s="61"/>
      <c r="P165" s="61"/>
      <c r="Q165" s="61"/>
    </row>
    <row r="166" spans="1:17" ht="13.5" thickBot="1" x14ac:dyDescent="0.25">
      <c r="B166" s="483"/>
      <c r="C166" s="256"/>
      <c r="D166" s="259"/>
      <c r="E166" s="477" t="s">
        <v>27</v>
      </c>
      <c r="F166" s="478"/>
      <c r="G166" s="109"/>
      <c r="H166" s="110"/>
      <c r="I166" s="71">
        <f t="shared" si="69"/>
        <v>0</v>
      </c>
      <c r="J166" s="259"/>
      <c r="K166" s="259"/>
      <c r="L166" s="154"/>
      <c r="M166" s="103"/>
      <c r="N166" s="8"/>
      <c r="O166" s="61"/>
      <c r="P166" s="61"/>
      <c r="Q166" s="61"/>
    </row>
    <row r="167" spans="1:17" ht="13.5" thickBot="1" x14ac:dyDescent="0.25">
      <c r="B167" s="484"/>
      <c r="C167" s="171"/>
      <c r="D167" s="260"/>
      <c r="E167" s="479" t="s">
        <v>51</v>
      </c>
      <c r="F167" s="480"/>
      <c r="G167" s="111"/>
      <c r="H167" s="112"/>
      <c r="I167" s="172">
        <f t="shared" si="69"/>
        <v>0</v>
      </c>
      <c r="J167" s="260"/>
      <c r="K167" s="173"/>
      <c r="L167" s="151"/>
      <c r="M167" s="103"/>
      <c r="N167" s="61"/>
      <c r="O167" s="61"/>
      <c r="P167" s="61"/>
      <c r="Q167" s="61"/>
    </row>
    <row r="168" spans="1:17" ht="13.5" thickBot="1" x14ac:dyDescent="0.25">
      <c r="A168" s="8"/>
      <c r="B168" s="280"/>
      <c r="C168" s="281"/>
      <c r="D168" s="282"/>
      <c r="E168" s="283"/>
      <c r="F168" s="283"/>
      <c r="G168" s="284"/>
      <c r="H168" s="285"/>
      <c r="I168" s="286"/>
      <c r="J168" s="282"/>
      <c r="K168" s="287"/>
      <c r="L168" s="287"/>
      <c r="M168" s="103"/>
      <c r="N168" s="8"/>
      <c r="O168" s="8"/>
      <c r="P168" s="8"/>
      <c r="Q168" s="8"/>
    </row>
    <row r="169" spans="1:17" ht="26.25" thickBot="1" x14ac:dyDescent="0.25">
      <c r="A169" s="8"/>
      <c r="B169" s="483">
        <v>7</v>
      </c>
      <c r="C169" s="274" t="s">
        <v>117</v>
      </c>
      <c r="D169" s="261"/>
      <c r="E169" s="275"/>
      <c r="F169" s="275" t="s">
        <v>46</v>
      </c>
      <c r="G169" s="275" t="s">
        <v>47</v>
      </c>
      <c r="H169" s="276" t="s">
        <v>89</v>
      </c>
      <c r="I169" s="275" t="s">
        <v>52</v>
      </c>
      <c r="J169" s="277" t="s">
        <v>42</v>
      </c>
      <c r="K169" s="278" t="s">
        <v>43</v>
      </c>
      <c r="L169" s="279" t="s">
        <v>44</v>
      </c>
      <c r="M169" s="103"/>
      <c r="N169" s="8"/>
      <c r="O169" s="66"/>
      <c r="P169" s="61" t="s">
        <v>216</v>
      </c>
      <c r="Q169" s="61">
        <f>IF(F171="Exempt all taxes",0,(J170*FICA)+(J170*Medicare))</f>
        <v>0</v>
      </c>
    </row>
    <row r="170" spans="1:17" ht="13.5" thickBot="1" x14ac:dyDescent="0.25">
      <c r="B170" s="483"/>
      <c r="C170" s="485"/>
      <c r="D170" s="486"/>
      <c r="E170" s="487"/>
      <c r="F170" s="104"/>
      <c r="G170" s="105"/>
      <c r="H170" s="148">
        <f t="shared" ref="H170" si="70">ROUNDUP((G170-F170)/7,0)</f>
        <v>0</v>
      </c>
      <c r="I170" s="106"/>
      <c r="J170" s="149">
        <f t="shared" ref="J170" si="71">(SUM(K174:K183))+(SUM(I188:I192))</f>
        <v>0</v>
      </c>
      <c r="K170" s="150">
        <f t="shared" ref="K170" si="72">IF(F171="No",Q170,Q169)</f>
        <v>0</v>
      </c>
      <c r="L170" s="151">
        <f t="shared" ref="L170" si="73">SUM(J170:K170)</f>
        <v>0</v>
      </c>
      <c r="M170" s="8"/>
      <c r="N170" s="141">
        <f t="shared" ref="N170" si="74">IF(ISNUMBER(L170),L170,0)</f>
        <v>0</v>
      </c>
      <c r="O170" s="61"/>
      <c r="P170" s="61" t="s">
        <v>217</v>
      </c>
      <c r="Q170" s="254">
        <f>IF(J170&gt;=SUTA_Max,((FUTA_Max*FUTA)+(SUTA_Max*I170)+(J170*FICA)+(J170*Medicare)),IF(J170&gt;=FUTA_Max,((FUTA_Max*FUTA)+(J170*I170)+(J170*FICA)+(J170*Medicare)),IF(J170&lt;FUTA_Max,(J170*(Total_Tax+I170)))))</f>
        <v>0</v>
      </c>
    </row>
    <row r="171" spans="1:17" ht="13.5" thickBot="1" x14ac:dyDescent="0.25">
      <c r="B171" s="483"/>
      <c r="C171" s="488" t="s">
        <v>218</v>
      </c>
      <c r="D171" s="489"/>
      <c r="E171" s="489"/>
      <c r="F171" s="490" t="s">
        <v>84</v>
      </c>
      <c r="G171" s="491"/>
      <c r="H171" s="152"/>
      <c r="I171" s="141"/>
      <c r="J171" s="30"/>
      <c r="K171" s="153"/>
      <c r="L171" s="154"/>
      <c r="M171" s="83"/>
      <c r="N171" s="61"/>
      <c r="O171" s="61"/>
      <c r="P171" s="61"/>
      <c r="Q171" s="61"/>
    </row>
    <row r="172" spans="1:17" ht="13.5" thickBot="1" x14ac:dyDescent="0.25">
      <c r="B172" s="483"/>
      <c r="C172" s="492"/>
      <c r="D172" s="493"/>
      <c r="E172" s="493"/>
      <c r="F172" s="493"/>
      <c r="G172" s="493"/>
      <c r="H172" s="493"/>
      <c r="I172" s="493"/>
      <c r="J172" s="493"/>
      <c r="K172" s="493"/>
      <c r="L172" s="494"/>
      <c r="M172" s="83"/>
      <c r="N172" s="61"/>
      <c r="O172" s="61"/>
      <c r="P172" s="61"/>
      <c r="Q172" s="61"/>
    </row>
    <row r="173" spans="1:17" ht="16.5" thickBot="1" x14ac:dyDescent="0.3">
      <c r="B173" s="483"/>
      <c r="C173" s="155" t="s">
        <v>53</v>
      </c>
      <c r="D173" s="60"/>
      <c r="E173" s="495"/>
      <c r="F173" s="496"/>
      <c r="G173" s="156" t="s">
        <v>48</v>
      </c>
      <c r="H173" s="157" t="s">
        <v>40</v>
      </c>
      <c r="I173" s="158" t="s">
        <v>45</v>
      </c>
      <c r="J173" s="158" t="s">
        <v>50</v>
      </c>
      <c r="K173" s="159" t="s">
        <v>41</v>
      </c>
      <c r="L173" s="154"/>
      <c r="M173" s="69"/>
      <c r="N173" s="61"/>
      <c r="O173" s="61"/>
      <c r="P173" s="61"/>
      <c r="Q173" s="61"/>
    </row>
    <row r="174" spans="1:17" ht="13.5" thickBot="1" x14ac:dyDescent="0.25">
      <c r="B174" s="483"/>
      <c r="C174" s="258"/>
      <c r="D174" s="259"/>
      <c r="E174" s="497" t="s">
        <v>115</v>
      </c>
      <c r="F174" s="498"/>
      <c r="G174" s="70"/>
      <c r="H174" s="175"/>
      <c r="I174" s="160">
        <f t="shared" ref="I174" si="75">H170</f>
        <v>0</v>
      </c>
      <c r="J174" s="161"/>
      <c r="K174" s="162">
        <f t="shared" ref="K174:K182" si="76">G174*H174*I174</f>
        <v>0</v>
      </c>
      <c r="L174" s="154"/>
      <c r="M174" s="103"/>
      <c r="N174" s="61"/>
      <c r="O174" s="61"/>
      <c r="P174" s="61"/>
      <c r="Q174" s="61"/>
    </row>
    <row r="175" spans="1:17" ht="13.5" thickBot="1" x14ac:dyDescent="0.25">
      <c r="B175" s="483"/>
      <c r="C175" s="258"/>
      <c r="D175" s="259"/>
      <c r="E175" s="499" t="s">
        <v>113</v>
      </c>
      <c r="F175" s="500"/>
      <c r="G175" s="70"/>
      <c r="H175" s="175"/>
      <c r="I175" s="163">
        <f t="shared" ref="I175" si="77">H170</f>
        <v>0</v>
      </c>
      <c r="J175" s="164"/>
      <c r="K175" s="162">
        <f t="shared" si="76"/>
        <v>0</v>
      </c>
      <c r="L175" s="154"/>
      <c r="M175" s="103"/>
      <c r="N175" s="61"/>
      <c r="O175" s="61"/>
      <c r="P175" s="61"/>
      <c r="Q175" s="61"/>
    </row>
    <row r="176" spans="1:17" ht="13.5" thickBot="1" x14ac:dyDescent="0.25">
      <c r="B176" s="483"/>
      <c r="C176" s="258"/>
      <c r="D176" s="259"/>
      <c r="E176" s="499" t="s">
        <v>223</v>
      </c>
      <c r="F176" s="501"/>
      <c r="G176" s="70"/>
      <c r="H176" s="175"/>
      <c r="I176" s="160">
        <f t="shared" ref="I176" si="78">H170</f>
        <v>0</v>
      </c>
      <c r="J176" s="269"/>
      <c r="K176" s="162">
        <f t="shared" si="76"/>
        <v>0</v>
      </c>
      <c r="L176" s="154"/>
      <c r="N176" s="61"/>
      <c r="O176" s="93"/>
      <c r="P176" s="61"/>
      <c r="Q176" s="61"/>
    </row>
    <row r="177" spans="2:17" ht="13.5" thickBot="1" x14ac:dyDescent="0.25">
      <c r="B177" s="483"/>
      <c r="C177" s="258"/>
      <c r="D177" s="259"/>
      <c r="E177" s="499" t="s">
        <v>225</v>
      </c>
      <c r="F177" s="501"/>
      <c r="G177" s="70"/>
      <c r="H177" s="175"/>
      <c r="I177" s="160">
        <f t="shared" ref="I177" si="79">H170</f>
        <v>0</v>
      </c>
      <c r="J177" s="269"/>
      <c r="K177" s="162">
        <f t="shared" si="76"/>
        <v>0</v>
      </c>
      <c r="L177" s="154"/>
      <c r="N177" s="61"/>
      <c r="O177" s="93"/>
      <c r="P177" s="61"/>
      <c r="Q177" s="61"/>
    </row>
    <row r="178" spans="2:17" ht="13.5" thickBot="1" x14ac:dyDescent="0.25">
      <c r="B178" s="483"/>
      <c r="C178" s="258"/>
      <c r="D178" s="259"/>
      <c r="E178" s="499" t="s">
        <v>227</v>
      </c>
      <c r="F178" s="501"/>
      <c r="G178" s="70"/>
      <c r="H178" s="175"/>
      <c r="I178" s="160">
        <f t="shared" ref="I178" si="80">H170</f>
        <v>0</v>
      </c>
      <c r="J178" s="269"/>
      <c r="K178" s="162">
        <f t="shared" si="76"/>
        <v>0</v>
      </c>
      <c r="L178" s="154"/>
      <c r="N178" s="61"/>
      <c r="O178" s="93"/>
      <c r="P178" s="61"/>
      <c r="Q178" s="61"/>
    </row>
    <row r="179" spans="2:17" ht="13.5" thickBot="1" x14ac:dyDescent="0.25">
      <c r="B179" s="483"/>
      <c r="C179" s="258"/>
      <c r="D179" s="259"/>
      <c r="E179" s="257"/>
      <c r="F179" s="268" t="s">
        <v>229</v>
      </c>
      <c r="G179" s="70"/>
      <c r="H179" s="175"/>
      <c r="I179" s="160">
        <f t="shared" ref="I179" si="81">H170</f>
        <v>0</v>
      </c>
      <c r="J179" s="269"/>
      <c r="K179" s="162">
        <f t="shared" si="76"/>
        <v>0</v>
      </c>
      <c r="L179" s="154"/>
      <c r="N179" s="61"/>
      <c r="O179" s="93"/>
      <c r="P179" s="61"/>
      <c r="Q179" s="61"/>
    </row>
    <row r="180" spans="2:17" ht="13.5" thickBot="1" x14ac:dyDescent="0.25">
      <c r="B180" s="483"/>
      <c r="C180" s="258"/>
      <c r="D180" s="259"/>
      <c r="E180" s="499" t="s">
        <v>220</v>
      </c>
      <c r="F180" s="501"/>
      <c r="G180" s="70"/>
      <c r="H180" s="175"/>
      <c r="I180" s="160">
        <f t="shared" ref="I180" si="82">H170</f>
        <v>0</v>
      </c>
      <c r="J180" s="269"/>
      <c r="K180" s="162">
        <f t="shared" si="76"/>
        <v>0</v>
      </c>
      <c r="L180" s="154"/>
      <c r="N180" s="61"/>
      <c r="O180" s="93"/>
      <c r="P180" s="61"/>
      <c r="Q180" s="61"/>
    </row>
    <row r="181" spans="2:17" ht="13.5" thickBot="1" x14ac:dyDescent="0.25">
      <c r="B181" s="483"/>
      <c r="C181" s="258"/>
      <c r="D181" s="259"/>
      <c r="E181" s="502" t="s">
        <v>221</v>
      </c>
      <c r="F181" s="501"/>
      <c r="G181" s="70"/>
      <c r="H181" s="270"/>
      <c r="I181" s="160">
        <f t="shared" ref="I181" si="83">H170</f>
        <v>0</v>
      </c>
      <c r="J181" s="271"/>
      <c r="K181" s="162">
        <f t="shared" si="76"/>
        <v>0</v>
      </c>
      <c r="L181" s="154"/>
      <c r="N181" s="61"/>
      <c r="O181" s="93"/>
      <c r="P181" s="61"/>
      <c r="Q181" s="61"/>
    </row>
    <row r="182" spans="2:17" ht="13.5" thickBot="1" x14ac:dyDescent="0.25">
      <c r="B182" s="483"/>
      <c r="C182" s="258"/>
      <c r="D182" s="259"/>
      <c r="E182" s="502" t="s">
        <v>237</v>
      </c>
      <c r="F182" s="501"/>
      <c r="G182" s="70"/>
      <c r="H182" s="175"/>
      <c r="I182" s="160">
        <f t="shared" ref="I182" si="84">H170</f>
        <v>0</v>
      </c>
      <c r="J182" s="271"/>
      <c r="K182" s="162">
        <f t="shared" si="76"/>
        <v>0</v>
      </c>
      <c r="L182" s="154"/>
      <c r="N182" s="61"/>
      <c r="O182" s="93"/>
      <c r="P182" s="61"/>
      <c r="Q182" s="61"/>
    </row>
    <row r="183" spans="2:17" ht="13.5" thickBot="1" x14ac:dyDescent="0.25">
      <c r="B183" s="483"/>
      <c r="C183" s="258"/>
      <c r="D183" s="259"/>
      <c r="E183" s="503" t="s">
        <v>24</v>
      </c>
      <c r="F183" s="504"/>
      <c r="G183" s="70"/>
      <c r="H183" s="234"/>
      <c r="I183" s="70"/>
      <c r="J183" s="175"/>
      <c r="K183" s="233">
        <f t="shared" ref="K183" si="85">G183*I183*J183</f>
        <v>0</v>
      </c>
      <c r="L183" s="154"/>
      <c r="M183" s="103"/>
      <c r="N183" s="61"/>
      <c r="O183" s="61"/>
      <c r="P183" s="61"/>
      <c r="Q183" s="61"/>
    </row>
    <row r="184" spans="2:17" x14ac:dyDescent="0.2">
      <c r="B184" s="483"/>
      <c r="C184" s="258"/>
      <c r="D184" s="505" t="s">
        <v>121</v>
      </c>
      <c r="E184" s="505"/>
      <c r="F184" s="505"/>
      <c r="G184" s="505"/>
      <c r="H184" s="505"/>
      <c r="I184" s="505"/>
      <c r="J184" s="505"/>
      <c r="K184" s="505"/>
      <c r="L184" s="165"/>
      <c r="M184" s="103"/>
      <c r="N184" s="61"/>
      <c r="O184" s="61"/>
      <c r="P184" s="61"/>
      <c r="Q184" s="61"/>
    </row>
    <row r="185" spans="2:17" x14ac:dyDescent="0.2">
      <c r="B185" s="483"/>
      <c r="C185" s="166"/>
      <c r="D185" s="505"/>
      <c r="E185" s="505"/>
      <c r="F185" s="505"/>
      <c r="G185" s="505"/>
      <c r="H185" s="505"/>
      <c r="I185" s="505"/>
      <c r="J185" s="505"/>
      <c r="K185" s="505"/>
      <c r="L185" s="165"/>
      <c r="M185" s="103"/>
      <c r="N185" s="8"/>
      <c r="O185" s="61"/>
      <c r="P185" s="61"/>
      <c r="Q185" s="61"/>
    </row>
    <row r="186" spans="2:17" ht="13.5" thickBot="1" x14ac:dyDescent="0.25">
      <c r="B186" s="483"/>
      <c r="C186" s="256"/>
      <c r="D186" s="5"/>
      <c r="E186" s="5"/>
      <c r="F186" s="5"/>
      <c r="G186" s="5"/>
      <c r="H186" s="5"/>
      <c r="I186" s="5"/>
      <c r="J186" s="5"/>
      <c r="K186" s="5"/>
      <c r="L186" s="167"/>
      <c r="M186" s="103"/>
      <c r="N186" s="8"/>
      <c r="O186" s="61"/>
      <c r="P186" s="61"/>
      <c r="Q186" s="61"/>
    </row>
    <row r="187" spans="2:17" ht="27" thickBot="1" x14ac:dyDescent="0.3">
      <c r="B187" s="483"/>
      <c r="C187" s="155" t="s">
        <v>54</v>
      </c>
      <c r="D187" s="60"/>
      <c r="E187" s="506"/>
      <c r="F187" s="507"/>
      <c r="G187" s="168" t="s">
        <v>49</v>
      </c>
      <c r="H187" s="169" t="s">
        <v>55</v>
      </c>
      <c r="I187" s="170" t="s">
        <v>41</v>
      </c>
      <c r="J187" s="259"/>
      <c r="K187" s="259"/>
      <c r="L187" s="154"/>
      <c r="M187" s="261"/>
      <c r="N187" s="255"/>
      <c r="O187" s="255"/>
      <c r="P187" s="255"/>
      <c r="Q187" s="61"/>
    </row>
    <row r="188" spans="2:17" ht="13.5" thickBot="1" x14ac:dyDescent="0.25">
      <c r="B188" s="483"/>
      <c r="C188" s="256"/>
      <c r="D188" s="259"/>
      <c r="E188" s="481" t="s">
        <v>28</v>
      </c>
      <c r="F188" s="482"/>
      <c r="G188" s="107"/>
      <c r="H188" s="108"/>
      <c r="I188" s="71">
        <f t="shared" ref="I188:I192" si="86">G188*H188</f>
        <v>0</v>
      </c>
      <c r="J188" s="259"/>
      <c r="K188" s="259"/>
      <c r="L188" s="154"/>
      <c r="M188" s="103"/>
      <c r="N188" s="8"/>
      <c r="O188" s="66"/>
      <c r="P188" s="61"/>
      <c r="Q188" s="61"/>
    </row>
    <row r="189" spans="2:17" ht="13.5" thickBot="1" x14ac:dyDescent="0.25">
      <c r="B189" s="483"/>
      <c r="C189" s="256"/>
      <c r="D189" s="259"/>
      <c r="E189" s="475" t="s">
        <v>25</v>
      </c>
      <c r="F189" s="476"/>
      <c r="G189" s="109"/>
      <c r="H189" s="110"/>
      <c r="I189" s="71">
        <f t="shared" si="86"/>
        <v>0</v>
      </c>
      <c r="J189" s="259"/>
      <c r="K189" s="259"/>
      <c r="L189" s="154"/>
      <c r="M189" s="8"/>
      <c r="N189" s="8"/>
      <c r="O189" s="61"/>
      <c r="P189" s="61"/>
      <c r="Q189" s="61"/>
    </row>
    <row r="190" spans="2:17" ht="13.5" thickBot="1" x14ac:dyDescent="0.25">
      <c r="B190" s="483"/>
      <c r="C190" s="256"/>
      <c r="D190" s="259"/>
      <c r="E190" s="475" t="s">
        <v>26</v>
      </c>
      <c r="F190" s="476"/>
      <c r="G190" s="109"/>
      <c r="H190" s="110"/>
      <c r="I190" s="71">
        <f t="shared" si="86"/>
        <v>0</v>
      </c>
      <c r="J190" s="259"/>
      <c r="K190" s="259"/>
      <c r="L190" s="154"/>
      <c r="M190" s="103"/>
      <c r="N190" s="61"/>
      <c r="O190" s="61"/>
      <c r="P190" s="61"/>
      <c r="Q190" s="61"/>
    </row>
    <row r="191" spans="2:17" ht="13.5" thickBot="1" x14ac:dyDescent="0.25">
      <c r="B191" s="483"/>
      <c r="C191" s="256"/>
      <c r="D191" s="259"/>
      <c r="E191" s="477" t="s">
        <v>27</v>
      </c>
      <c r="F191" s="478"/>
      <c r="G191" s="109"/>
      <c r="H191" s="110"/>
      <c r="I191" s="71">
        <f t="shared" si="86"/>
        <v>0</v>
      </c>
      <c r="J191" s="259"/>
      <c r="K191" s="259"/>
      <c r="L191" s="154"/>
      <c r="M191" s="103"/>
      <c r="N191" s="8"/>
      <c r="O191" s="61"/>
      <c r="P191" s="61"/>
      <c r="Q191" s="61"/>
    </row>
    <row r="192" spans="2:17" ht="13.5" thickBot="1" x14ac:dyDescent="0.25">
      <c r="B192" s="484"/>
      <c r="C192" s="171"/>
      <c r="D192" s="260"/>
      <c r="E192" s="479" t="s">
        <v>51</v>
      </c>
      <c r="F192" s="480"/>
      <c r="G192" s="111"/>
      <c r="H192" s="112"/>
      <c r="I192" s="172">
        <f t="shared" si="86"/>
        <v>0</v>
      </c>
      <c r="J192" s="260"/>
      <c r="K192" s="173"/>
      <c r="L192" s="151"/>
      <c r="M192" s="103"/>
      <c r="N192" s="61"/>
      <c r="O192" s="61"/>
      <c r="P192" s="61"/>
      <c r="Q192" s="61"/>
    </row>
    <row r="193" spans="1:17" ht="13.5" thickBot="1" x14ac:dyDescent="0.25">
      <c r="A193" s="8"/>
      <c r="B193" s="280"/>
      <c r="C193" s="281"/>
      <c r="D193" s="282"/>
      <c r="E193" s="283"/>
      <c r="F193" s="283"/>
      <c r="G193" s="284"/>
      <c r="H193" s="285"/>
      <c r="I193" s="286"/>
      <c r="J193" s="282"/>
      <c r="K193" s="287"/>
      <c r="L193" s="287"/>
      <c r="M193" s="103"/>
      <c r="N193" s="8"/>
      <c r="O193" s="8"/>
      <c r="P193" s="8"/>
      <c r="Q193" s="8"/>
    </row>
    <row r="194" spans="1:17" ht="26.25" thickBot="1" x14ac:dyDescent="0.25">
      <c r="A194" s="8"/>
      <c r="B194" s="483">
        <v>8</v>
      </c>
      <c r="C194" s="274" t="s">
        <v>117</v>
      </c>
      <c r="D194" s="261"/>
      <c r="E194" s="275"/>
      <c r="F194" s="275" t="s">
        <v>46</v>
      </c>
      <c r="G194" s="275" t="s">
        <v>47</v>
      </c>
      <c r="H194" s="276" t="s">
        <v>89</v>
      </c>
      <c r="I194" s="275" t="s">
        <v>52</v>
      </c>
      <c r="J194" s="277" t="s">
        <v>42</v>
      </c>
      <c r="K194" s="278" t="s">
        <v>43</v>
      </c>
      <c r="L194" s="279" t="s">
        <v>44</v>
      </c>
      <c r="M194" s="103"/>
      <c r="N194" s="8"/>
      <c r="O194" s="66"/>
      <c r="P194" s="61" t="s">
        <v>216</v>
      </c>
      <c r="Q194" s="61">
        <f>IF(F196="Exempt all taxes",0,(J195*FICA)+(J195*Medicare))</f>
        <v>0</v>
      </c>
    </row>
    <row r="195" spans="1:17" ht="13.5" thickBot="1" x14ac:dyDescent="0.25">
      <c r="B195" s="483"/>
      <c r="C195" s="485"/>
      <c r="D195" s="486"/>
      <c r="E195" s="487"/>
      <c r="F195" s="104"/>
      <c r="G195" s="105"/>
      <c r="H195" s="148">
        <f t="shared" ref="H195" si="87">ROUNDUP((G195-F195)/7,0)</f>
        <v>0</v>
      </c>
      <c r="I195" s="106"/>
      <c r="J195" s="149">
        <f t="shared" ref="J195" si="88">(SUM(K199:K208))+(SUM(I213:I217))</f>
        <v>0</v>
      </c>
      <c r="K195" s="150">
        <f t="shared" ref="K195" si="89">IF(F196="No",Q195,Q194)</f>
        <v>0</v>
      </c>
      <c r="L195" s="151">
        <f t="shared" ref="L195" si="90">SUM(J195:K195)</f>
        <v>0</v>
      </c>
      <c r="M195" s="8"/>
      <c r="N195" s="141">
        <f t="shared" ref="N195" si="91">IF(ISNUMBER(L195),L195,0)</f>
        <v>0</v>
      </c>
      <c r="O195" s="61"/>
      <c r="P195" s="61" t="s">
        <v>217</v>
      </c>
      <c r="Q195" s="254">
        <f>IF(J195&gt;=SUTA_Max,((FUTA_Max*FUTA)+(SUTA_Max*I195)+(J195*FICA)+(J195*Medicare)),IF(J195&gt;=FUTA_Max,((FUTA_Max*FUTA)+(J195*I195)+(J195*FICA)+(J195*Medicare)),IF(J195&lt;FUTA_Max,(J195*(Total_Tax+I195)))))</f>
        <v>0</v>
      </c>
    </row>
    <row r="196" spans="1:17" ht="13.5" thickBot="1" x14ac:dyDescent="0.25">
      <c r="B196" s="483"/>
      <c r="C196" s="488" t="s">
        <v>218</v>
      </c>
      <c r="D196" s="489"/>
      <c r="E196" s="489"/>
      <c r="F196" s="490" t="s">
        <v>84</v>
      </c>
      <c r="G196" s="491"/>
      <c r="H196" s="152"/>
      <c r="I196" s="141"/>
      <c r="J196" s="30"/>
      <c r="K196" s="153"/>
      <c r="L196" s="154"/>
      <c r="M196" s="83"/>
      <c r="N196" s="61"/>
      <c r="O196" s="61"/>
      <c r="P196" s="61"/>
      <c r="Q196" s="61"/>
    </row>
    <row r="197" spans="1:17" ht="13.5" thickBot="1" x14ac:dyDescent="0.25">
      <c r="B197" s="483"/>
      <c r="C197" s="492"/>
      <c r="D197" s="493"/>
      <c r="E197" s="493"/>
      <c r="F197" s="493"/>
      <c r="G197" s="493"/>
      <c r="H197" s="493"/>
      <c r="I197" s="493"/>
      <c r="J197" s="493"/>
      <c r="K197" s="493"/>
      <c r="L197" s="494"/>
      <c r="M197" s="83"/>
      <c r="N197" s="61"/>
      <c r="O197" s="61"/>
      <c r="P197" s="61"/>
      <c r="Q197" s="61"/>
    </row>
    <row r="198" spans="1:17" ht="16.5" thickBot="1" x14ac:dyDescent="0.3">
      <c r="B198" s="483"/>
      <c r="C198" s="155" t="s">
        <v>53</v>
      </c>
      <c r="D198" s="60"/>
      <c r="E198" s="495"/>
      <c r="F198" s="496"/>
      <c r="G198" s="156" t="s">
        <v>48</v>
      </c>
      <c r="H198" s="157" t="s">
        <v>40</v>
      </c>
      <c r="I198" s="158" t="s">
        <v>45</v>
      </c>
      <c r="J198" s="158" t="s">
        <v>50</v>
      </c>
      <c r="K198" s="159" t="s">
        <v>41</v>
      </c>
      <c r="L198" s="154"/>
      <c r="M198" s="69"/>
      <c r="N198" s="61"/>
      <c r="O198" s="61"/>
      <c r="P198" s="61"/>
      <c r="Q198" s="61"/>
    </row>
    <row r="199" spans="1:17" ht="13.5" thickBot="1" x14ac:dyDescent="0.25">
      <c r="B199" s="483"/>
      <c r="C199" s="258"/>
      <c r="D199" s="259"/>
      <c r="E199" s="497" t="s">
        <v>115</v>
      </c>
      <c r="F199" s="498"/>
      <c r="G199" s="70"/>
      <c r="H199" s="175"/>
      <c r="I199" s="160">
        <f t="shared" ref="I199" si="92">H195</f>
        <v>0</v>
      </c>
      <c r="J199" s="161"/>
      <c r="K199" s="162">
        <f t="shared" ref="K199:K207" si="93">G199*H199*I199</f>
        <v>0</v>
      </c>
      <c r="L199" s="154"/>
      <c r="M199" s="103"/>
      <c r="N199" s="61"/>
      <c r="O199" s="61"/>
      <c r="P199" s="61"/>
      <c r="Q199" s="61"/>
    </row>
    <row r="200" spans="1:17" ht="13.5" thickBot="1" x14ac:dyDescent="0.25">
      <c r="B200" s="483"/>
      <c r="C200" s="258"/>
      <c r="D200" s="259"/>
      <c r="E200" s="499" t="s">
        <v>113</v>
      </c>
      <c r="F200" s="500"/>
      <c r="G200" s="70"/>
      <c r="H200" s="175"/>
      <c r="I200" s="163">
        <f t="shared" ref="I200" si="94">H195</f>
        <v>0</v>
      </c>
      <c r="J200" s="164"/>
      <c r="K200" s="162">
        <f t="shared" si="93"/>
        <v>0</v>
      </c>
      <c r="L200" s="154"/>
      <c r="M200" s="103"/>
      <c r="N200" s="61"/>
      <c r="O200" s="61"/>
      <c r="P200" s="61"/>
      <c r="Q200" s="61"/>
    </row>
    <row r="201" spans="1:17" ht="13.5" thickBot="1" x14ac:dyDescent="0.25">
      <c r="B201" s="483"/>
      <c r="C201" s="258"/>
      <c r="D201" s="259"/>
      <c r="E201" s="499" t="s">
        <v>223</v>
      </c>
      <c r="F201" s="501"/>
      <c r="G201" s="70"/>
      <c r="H201" s="175"/>
      <c r="I201" s="160">
        <f t="shared" ref="I201" si="95">H195</f>
        <v>0</v>
      </c>
      <c r="J201" s="269"/>
      <c r="K201" s="162">
        <f t="shared" si="93"/>
        <v>0</v>
      </c>
      <c r="L201" s="154"/>
      <c r="N201" s="61"/>
      <c r="O201" s="93"/>
      <c r="P201" s="61"/>
      <c r="Q201" s="61"/>
    </row>
    <row r="202" spans="1:17" ht="13.5" thickBot="1" x14ac:dyDescent="0.25">
      <c r="B202" s="483"/>
      <c r="C202" s="258"/>
      <c r="D202" s="259"/>
      <c r="E202" s="499" t="s">
        <v>225</v>
      </c>
      <c r="F202" s="501"/>
      <c r="G202" s="70"/>
      <c r="H202" s="175"/>
      <c r="I202" s="160">
        <f t="shared" ref="I202" si="96">H195</f>
        <v>0</v>
      </c>
      <c r="J202" s="269"/>
      <c r="K202" s="162">
        <f t="shared" si="93"/>
        <v>0</v>
      </c>
      <c r="L202" s="154"/>
      <c r="N202" s="61"/>
      <c r="O202" s="93"/>
      <c r="P202" s="61"/>
      <c r="Q202" s="61"/>
    </row>
    <row r="203" spans="1:17" ht="13.5" thickBot="1" x14ac:dyDescent="0.25">
      <c r="B203" s="483"/>
      <c r="C203" s="258"/>
      <c r="D203" s="259"/>
      <c r="E203" s="499" t="s">
        <v>227</v>
      </c>
      <c r="F203" s="501"/>
      <c r="G203" s="70"/>
      <c r="H203" s="175"/>
      <c r="I203" s="160">
        <f t="shared" ref="I203" si="97">H195</f>
        <v>0</v>
      </c>
      <c r="J203" s="269"/>
      <c r="K203" s="162">
        <f t="shared" si="93"/>
        <v>0</v>
      </c>
      <c r="L203" s="154"/>
      <c r="N203" s="61"/>
      <c r="O203" s="93"/>
      <c r="P203" s="61"/>
      <c r="Q203" s="61"/>
    </row>
    <row r="204" spans="1:17" ht="13.5" thickBot="1" x14ac:dyDescent="0.25">
      <c r="B204" s="483"/>
      <c r="C204" s="258"/>
      <c r="D204" s="259"/>
      <c r="E204" s="257"/>
      <c r="F204" s="268" t="s">
        <v>229</v>
      </c>
      <c r="G204" s="70"/>
      <c r="H204" s="175"/>
      <c r="I204" s="160">
        <f t="shared" ref="I204" si="98">H195</f>
        <v>0</v>
      </c>
      <c r="J204" s="269"/>
      <c r="K204" s="162">
        <f t="shared" si="93"/>
        <v>0</v>
      </c>
      <c r="L204" s="154"/>
      <c r="N204" s="61"/>
      <c r="O204" s="93"/>
      <c r="P204" s="61"/>
      <c r="Q204" s="61"/>
    </row>
    <row r="205" spans="1:17" ht="13.5" thickBot="1" x14ac:dyDescent="0.25">
      <c r="B205" s="483"/>
      <c r="C205" s="258"/>
      <c r="D205" s="259"/>
      <c r="E205" s="499" t="s">
        <v>220</v>
      </c>
      <c r="F205" s="501"/>
      <c r="G205" s="70"/>
      <c r="H205" s="175"/>
      <c r="I205" s="160">
        <f t="shared" ref="I205" si="99">H195</f>
        <v>0</v>
      </c>
      <c r="J205" s="269"/>
      <c r="K205" s="162">
        <f t="shared" si="93"/>
        <v>0</v>
      </c>
      <c r="L205" s="154"/>
      <c r="N205" s="61"/>
      <c r="O205" s="93"/>
      <c r="P205" s="61"/>
      <c r="Q205" s="61"/>
    </row>
    <row r="206" spans="1:17" ht="13.5" thickBot="1" x14ac:dyDescent="0.25">
      <c r="B206" s="483"/>
      <c r="C206" s="258"/>
      <c r="D206" s="259"/>
      <c r="E206" s="502" t="s">
        <v>221</v>
      </c>
      <c r="F206" s="501"/>
      <c r="G206" s="70"/>
      <c r="H206" s="270"/>
      <c r="I206" s="160">
        <f t="shared" ref="I206" si="100">H195</f>
        <v>0</v>
      </c>
      <c r="J206" s="271"/>
      <c r="K206" s="162">
        <f t="shared" si="93"/>
        <v>0</v>
      </c>
      <c r="L206" s="154"/>
      <c r="N206" s="61"/>
      <c r="O206" s="93"/>
      <c r="P206" s="61"/>
      <c r="Q206" s="61"/>
    </row>
    <row r="207" spans="1:17" ht="13.5" thickBot="1" x14ac:dyDescent="0.25">
      <c r="B207" s="483"/>
      <c r="C207" s="258"/>
      <c r="D207" s="259"/>
      <c r="E207" s="502" t="s">
        <v>237</v>
      </c>
      <c r="F207" s="501"/>
      <c r="G207" s="70"/>
      <c r="H207" s="175"/>
      <c r="I207" s="160">
        <f t="shared" ref="I207" si="101">H195</f>
        <v>0</v>
      </c>
      <c r="J207" s="271"/>
      <c r="K207" s="162">
        <f t="shared" si="93"/>
        <v>0</v>
      </c>
      <c r="L207" s="154"/>
      <c r="N207" s="61"/>
      <c r="O207" s="93"/>
      <c r="P207" s="61"/>
      <c r="Q207" s="61"/>
    </row>
    <row r="208" spans="1:17" ht="13.5" thickBot="1" x14ac:dyDescent="0.25">
      <c r="B208" s="483"/>
      <c r="C208" s="258"/>
      <c r="D208" s="259"/>
      <c r="E208" s="503" t="s">
        <v>24</v>
      </c>
      <c r="F208" s="504"/>
      <c r="G208" s="70"/>
      <c r="H208" s="234"/>
      <c r="I208" s="70"/>
      <c r="J208" s="175"/>
      <c r="K208" s="233">
        <f t="shared" ref="K208" si="102">G208*I208*J208</f>
        <v>0</v>
      </c>
      <c r="L208" s="154"/>
      <c r="M208" s="103"/>
      <c r="N208" s="61"/>
      <c r="O208" s="61"/>
      <c r="P208" s="61"/>
      <c r="Q208" s="61"/>
    </row>
    <row r="209" spans="1:17" x14ac:dyDescent="0.2">
      <c r="B209" s="483"/>
      <c r="C209" s="258"/>
      <c r="D209" s="505" t="s">
        <v>121</v>
      </c>
      <c r="E209" s="505"/>
      <c r="F209" s="505"/>
      <c r="G209" s="505"/>
      <c r="H209" s="505"/>
      <c r="I209" s="505"/>
      <c r="J209" s="505"/>
      <c r="K209" s="505"/>
      <c r="L209" s="165"/>
      <c r="M209" s="103"/>
      <c r="N209" s="61"/>
      <c r="O209" s="61"/>
      <c r="P209" s="61"/>
      <c r="Q209" s="61"/>
    </row>
    <row r="210" spans="1:17" x14ac:dyDescent="0.2">
      <c r="B210" s="483"/>
      <c r="C210" s="166"/>
      <c r="D210" s="505"/>
      <c r="E210" s="505"/>
      <c r="F210" s="505"/>
      <c r="G210" s="505"/>
      <c r="H210" s="505"/>
      <c r="I210" s="505"/>
      <c r="J210" s="505"/>
      <c r="K210" s="505"/>
      <c r="L210" s="165"/>
      <c r="M210" s="103"/>
      <c r="N210" s="8"/>
      <c r="O210" s="61"/>
      <c r="P210" s="61"/>
      <c r="Q210" s="61"/>
    </row>
    <row r="211" spans="1:17" ht="13.5" thickBot="1" x14ac:dyDescent="0.25">
      <c r="B211" s="483"/>
      <c r="C211" s="256"/>
      <c r="D211" s="5"/>
      <c r="E211" s="5"/>
      <c r="F211" s="5"/>
      <c r="G211" s="5"/>
      <c r="H211" s="5"/>
      <c r="I211" s="5"/>
      <c r="J211" s="5"/>
      <c r="K211" s="5"/>
      <c r="L211" s="167"/>
      <c r="M211" s="103"/>
      <c r="N211" s="8"/>
      <c r="O211" s="61"/>
      <c r="P211" s="61"/>
      <c r="Q211" s="61"/>
    </row>
    <row r="212" spans="1:17" ht="27" thickBot="1" x14ac:dyDescent="0.3">
      <c r="B212" s="483"/>
      <c r="C212" s="155" t="s">
        <v>54</v>
      </c>
      <c r="D212" s="60"/>
      <c r="E212" s="506"/>
      <c r="F212" s="507"/>
      <c r="G212" s="168" t="s">
        <v>49</v>
      </c>
      <c r="H212" s="169" t="s">
        <v>55</v>
      </c>
      <c r="I212" s="170" t="s">
        <v>41</v>
      </c>
      <c r="J212" s="259"/>
      <c r="K212" s="259"/>
      <c r="L212" s="154"/>
      <c r="M212" s="261"/>
      <c r="N212" s="255"/>
      <c r="O212" s="255"/>
      <c r="P212" s="255"/>
      <c r="Q212" s="61"/>
    </row>
    <row r="213" spans="1:17" ht="13.5" thickBot="1" x14ac:dyDescent="0.25">
      <c r="B213" s="483"/>
      <c r="C213" s="256"/>
      <c r="D213" s="259"/>
      <c r="E213" s="481" t="s">
        <v>28</v>
      </c>
      <c r="F213" s="482"/>
      <c r="G213" s="107"/>
      <c r="H213" s="108"/>
      <c r="I213" s="71">
        <f t="shared" ref="I213:I217" si="103">G213*H213</f>
        <v>0</v>
      </c>
      <c r="J213" s="259"/>
      <c r="K213" s="259"/>
      <c r="L213" s="154"/>
      <c r="M213" s="103"/>
      <c r="N213" s="8"/>
      <c r="O213" s="66"/>
      <c r="P213" s="61"/>
      <c r="Q213" s="61"/>
    </row>
    <row r="214" spans="1:17" ht="13.5" thickBot="1" x14ac:dyDescent="0.25">
      <c r="B214" s="483"/>
      <c r="C214" s="256"/>
      <c r="D214" s="259"/>
      <c r="E214" s="475" t="s">
        <v>25</v>
      </c>
      <c r="F214" s="476"/>
      <c r="G214" s="109"/>
      <c r="H214" s="110"/>
      <c r="I214" s="71">
        <f t="shared" si="103"/>
        <v>0</v>
      </c>
      <c r="J214" s="259"/>
      <c r="K214" s="259"/>
      <c r="L214" s="154"/>
      <c r="M214" s="8"/>
      <c r="N214" s="8"/>
      <c r="O214" s="61"/>
      <c r="P214" s="61"/>
      <c r="Q214" s="61"/>
    </row>
    <row r="215" spans="1:17" ht="13.5" thickBot="1" x14ac:dyDescent="0.25">
      <c r="B215" s="483"/>
      <c r="C215" s="256"/>
      <c r="D215" s="259"/>
      <c r="E215" s="475" t="s">
        <v>26</v>
      </c>
      <c r="F215" s="476"/>
      <c r="G215" s="109"/>
      <c r="H215" s="110"/>
      <c r="I215" s="71">
        <f t="shared" si="103"/>
        <v>0</v>
      </c>
      <c r="J215" s="259"/>
      <c r="K215" s="259"/>
      <c r="L215" s="154"/>
      <c r="M215" s="103"/>
      <c r="N215" s="61"/>
      <c r="O215" s="61"/>
      <c r="P215" s="61"/>
      <c r="Q215" s="61"/>
    </row>
    <row r="216" spans="1:17" ht="13.5" thickBot="1" x14ac:dyDescent="0.25">
      <c r="B216" s="483"/>
      <c r="C216" s="256"/>
      <c r="D216" s="259"/>
      <c r="E216" s="477" t="s">
        <v>27</v>
      </c>
      <c r="F216" s="478"/>
      <c r="G216" s="109"/>
      <c r="H216" s="110"/>
      <c r="I216" s="71">
        <f t="shared" si="103"/>
        <v>0</v>
      </c>
      <c r="J216" s="259"/>
      <c r="K216" s="259"/>
      <c r="L216" s="154"/>
      <c r="M216" s="103"/>
      <c r="N216" s="8"/>
      <c r="O216" s="61"/>
      <c r="P216" s="61"/>
      <c r="Q216" s="61"/>
    </row>
    <row r="217" spans="1:17" ht="13.5" thickBot="1" x14ac:dyDescent="0.25">
      <c r="B217" s="484"/>
      <c r="C217" s="171"/>
      <c r="D217" s="260"/>
      <c r="E217" s="479" t="s">
        <v>51</v>
      </c>
      <c r="F217" s="480"/>
      <c r="G217" s="111"/>
      <c r="H217" s="112"/>
      <c r="I217" s="172">
        <f t="shared" si="103"/>
        <v>0</v>
      </c>
      <c r="J217" s="260"/>
      <c r="K217" s="173"/>
      <c r="L217" s="151"/>
      <c r="M217" s="103"/>
      <c r="N217" s="61"/>
      <c r="O217" s="61"/>
      <c r="P217" s="61"/>
      <c r="Q217" s="61"/>
    </row>
    <row r="218" spans="1:17" ht="13.5" thickBot="1" x14ac:dyDescent="0.25">
      <c r="A218" s="8"/>
      <c r="B218" s="280"/>
      <c r="C218" s="281"/>
      <c r="D218" s="282"/>
      <c r="E218" s="283"/>
      <c r="F218" s="283"/>
      <c r="G218" s="284"/>
      <c r="H218" s="285"/>
      <c r="I218" s="286"/>
      <c r="J218" s="282"/>
      <c r="K218" s="287"/>
      <c r="L218" s="287"/>
      <c r="M218" s="103"/>
      <c r="N218" s="8"/>
      <c r="O218" s="8"/>
      <c r="P218" s="8"/>
      <c r="Q218" s="8"/>
    </row>
    <row r="219" spans="1:17" ht="26.25" thickBot="1" x14ac:dyDescent="0.25">
      <c r="A219" s="8"/>
      <c r="B219" s="483">
        <v>9</v>
      </c>
      <c r="C219" s="274" t="s">
        <v>117</v>
      </c>
      <c r="D219" s="261"/>
      <c r="E219" s="275"/>
      <c r="F219" s="275" t="s">
        <v>46</v>
      </c>
      <c r="G219" s="275" t="s">
        <v>47</v>
      </c>
      <c r="H219" s="276" t="s">
        <v>89</v>
      </c>
      <c r="I219" s="275" t="s">
        <v>52</v>
      </c>
      <c r="J219" s="277" t="s">
        <v>42</v>
      </c>
      <c r="K219" s="278" t="s">
        <v>43</v>
      </c>
      <c r="L219" s="279" t="s">
        <v>44</v>
      </c>
      <c r="M219" s="103"/>
      <c r="N219" s="8"/>
      <c r="O219" s="66"/>
      <c r="P219" s="61" t="s">
        <v>216</v>
      </c>
      <c r="Q219" s="61">
        <f>IF(F221="Exempt all taxes",0,(J220*FICA)+(J220*Medicare))</f>
        <v>0</v>
      </c>
    </row>
    <row r="220" spans="1:17" ht="13.5" thickBot="1" x14ac:dyDescent="0.25">
      <c r="B220" s="483"/>
      <c r="C220" s="485"/>
      <c r="D220" s="486"/>
      <c r="E220" s="487"/>
      <c r="F220" s="104"/>
      <c r="G220" s="105"/>
      <c r="H220" s="148">
        <f t="shared" ref="H220" si="104">ROUNDUP((G220-F220)/7,0)</f>
        <v>0</v>
      </c>
      <c r="I220" s="106"/>
      <c r="J220" s="149">
        <f t="shared" ref="J220" si="105">(SUM(K224:K233))+(SUM(I238:I242))</f>
        <v>0</v>
      </c>
      <c r="K220" s="150">
        <f t="shared" ref="K220" si="106">IF(F221="No",Q220,Q219)</f>
        <v>0</v>
      </c>
      <c r="L220" s="151">
        <f t="shared" ref="L220" si="107">SUM(J220:K220)</f>
        <v>0</v>
      </c>
      <c r="M220" s="8"/>
      <c r="N220" s="141">
        <f t="shared" ref="N220" si="108">IF(ISNUMBER(L220),L220,0)</f>
        <v>0</v>
      </c>
      <c r="O220" s="61"/>
      <c r="P220" s="61" t="s">
        <v>217</v>
      </c>
      <c r="Q220" s="254">
        <f>IF(J220&gt;=SUTA_Max,((FUTA_Max*FUTA)+(SUTA_Max*I220)+(J220*FICA)+(J220*Medicare)),IF(J220&gt;=FUTA_Max,((FUTA_Max*FUTA)+(J220*I220)+(J220*FICA)+(J220*Medicare)),IF(J220&lt;FUTA_Max,(J220*(Total_Tax+I220)))))</f>
        <v>0</v>
      </c>
    </row>
    <row r="221" spans="1:17" ht="13.5" thickBot="1" x14ac:dyDescent="0.25">
      <c r="B221" s="483"/>
      <c r="C221" s="488" t="s">
        <v>218</v>
      </c>
      <c r="D221" s="489"/>
      <c r="E221" s="489"/>
      <c r="F221" s="490" t="s">
        <v>84</v>
      </c>
      <c r="G221" s="491"/>
      <c r="H221" s="152"/>
      <c r="I221" s="141"/>
      <c r="J221" s="30"/>
      <c r="K221" s="153"/>
      <c r="L221" s="154"/>
      <c r="M221" s="83"/>
      <c r="N221" s="61"/>
      <c r="O221" s="61"/>
      <c r="P221" s="61"/>
      <c r="Q221" s="61"/>
    </row>
    <row r="222" spans="1:17" ht="13.5" thickBot="1" x14ac:dyDescent="0.25">
      <c r="B222" s="483"/>
      <c r="C222" s="492"/>
      <c r="D222" s="493"/>
      <c r="E222" s="493"/>
      <c r="F222" s="493"/>
      <c r="G222" s="493"/>
      <c r="H222" s="493"/>
      <c r="I222" s="493"/>
      <c r="J222" s="493"/>
      <c r="K222" s="493"/>
      <c r="L222" s="494"/>
      <c r="M222" s="83"/>
      <c r="N222" s="61"/>
      <c r="O222" s="61"/>
      <c r="P222" s="61"/>
      <c r="Q222" s="61"/>
    </row>
    <row r="223" spans="1:17" ht="16.5" thickBot="1" x14ac:dyDescent="0.3">
      <c r="B223" s="483"/>
      <c r="C223" s="155" t="s">
        <v>53</v>
      </c>
      <c r="D223" s="60"/>
      <c r="E223" s="495"/>
      <c r="F223" s="496"/>
      <c r="G223" s="156" t="s">
        <v>48</v>
      </c>
      <c r="H223" s="157" t="s">
        <v>40</v>
      </c>
      <c r="I223" s="158" t="s">
        <v>45</v>
      </c>
      <c r="J223" s="158" t="s">
        <v>50</v>
      </c>
      <c r="K223" s="159" t="s">
        <v>41</v>
      </c>
      <c r="L223" s="154"/>
      <c r="M223" s="69"/>
      <c r="N223" s="61"/>
      <c r="O223" s="61"/>
      <c r="P223" s="61"/>
      <c r="Q223" s="61"/>
    </row>
    <row r="224" spans="1:17" ht="13.5" thickBot="1" x14ac:dyDescent="0.25">
      <c r="B224" s="483"/>
      <c r="C224" s="258"/>
      <c r="D224" s="259"/>
      <c r="E224" s="497" t="s">
        <v>115</v>
      </c>
      <c r="F224" s="498"/>
      <c r="G224" s="70"/>
      <c r="H224" s="175"/>
      <c r="I224" s="160">
        <f t="shared" ref="I224" si="109">H220</f>
        <v>0</v>
      </c>
      <c r="J224" s="161"/>
      <c r="K224" s="162">
        <f t="shared" ref="K224:K232" si="110">G224*H224*I224</f>
        <v>0</v>
      </c>
      <c r="L224" s="154"/>
      <c r="M224" s="103"/>
      <c r="N224" s="61"/>
      <c r="O224" s="61"/>
      <c r="P224" s="61"/>
      <c r="Q224" s="61"/>
    </row>
    <row r="225" spans="2:17" ht="13.5" thickBot="1" x14ac:dyDescent="0.25">
      <c r="B225" s="483"/>
      <c r="C225" s="258"/>
      <c r="D225" s="259"/>
      <c r="E225" s="499" t="s">
        <v>113</v>
      </c>
      <c r="F225" s="500"/>
      <c r="G225" s="70"/>
      <c r="H225" s="175"/>
      <c r="I225" s="163">
        <f t="shared" ref="I225" si="111">H220</f>
        <v>0</v>
      </c>
      <c r="J225" s="164"/>
      <c r="K225" s="162">
        <f t="shared" si="110"/>
        <v>0</v>
      </c>
      <c r="L225" s="154"/>
      <c r="M225" s="103"/>
      <c r="N225" s="61"/>
      <c r="O225" s="61"/>
      <c r="P225" s="61"/>
      <c r="Q225" s="61"/>
    </row>
    <row r="226" spans="2:17" ht="13.5" thickBot="1" x14ac:dyDescent="0.25">
      <c r="B226" s="483"/>
      <c r="C226" s="258"/>
      <c r="D226" s="259"/>
      <c r="E226" s="499" t="s">
        <v>223</v>
      </c>
      <c r="F226" s="501"/>
      <c r="G226" s="70"/>
      <c r="H226" s="175"/>
      <c r="I226" s="160">
        <f t="shared" ref="I226" si="112">H220</f>
        <v>0</v>
      </c>
      <c r="J226" s="269"/>
      <c r="K226" s="162">
        <f t="shared" si="110"/>
        <v>0</v>
      </c>
      <c r="L226" s="154"/>
      <c r="N226" s="61"/>
      <c r="O226" s="93"/>
      <c r="P226" s="61"/>
      <c r="Q226" s="61"/>
    </row>
    <row r="227" spans="2:17" ht="13.5" thickBot="1" x14ac:dyDescent="0.25">
      <c r="B227" s="483"/>
      <c r="C227" s="258"/>
      <c r="D227" s="259"/>
      <c r="E227" s="499" t="s">
        <v>225</v>
      </c>
      <c r="F227" s="501"/>
      <c r="G227" s="70"/>
      <c r="H227" s="175"/>
      <c r="I227" s="160">
        <f t="shared" ref="I227" si="113">H220</f>
        <v>0</v>
      </c>
      <c r="J227" s="269"/>
      <c r="K227" s="162">
        <f t="shared" si="110"/>
        <v>0</v>
      </c>
      <c r="L227" s="154"/>
      <c r="N227" s="61"/>
      <c r="O227" s="93"/>
      <c r="P227" s="61"/>
      <c r="Q227" s="61"/>
    </row>
    <row r="228" spans="2:17" ht="13.5" thickBot="1" x14ac:dyDescent="0.25">
      <c r="B228" s="483"/>
      <c r="C228" s="258"/>
      <c r="D228" s="259"/>
      <c r="E228" s="499" t="s">
        <v>227</v>
      </c>
      <c r="F228" s="501"/>
      <c r="G228" s="70"/>
      <c r="H228" s="175"/>
      <c r="I228" s="160">
        <f t="shared" ref="I228" si="114">H220</f>
        <v>0</v>
      </c>
      <c r="J228" s="269"/>
      <c r="K228" s="162">
        <f t="shared" si="110"/>
        <v>0</v>
      </c>
      <c r="L228" s="154"/>
      <c r="N228" s="61"/>
      <c r="O228" s="93"/>
      <c r="P228" s="61"/>
      <c r="Q228" s="61"/>
    </row>
    <row r="229" spans="2:17" ht="13.5" thickBot="1" x14ac:dyDescent="0.25">
      <c r="B229" s="483"/>
      <c r="C229" s="258"/>
      <c r="D229" s="259"/>
      <c r="E229" s="257"/>
      <c r="F229" s="268" t="s">
        <v>229</v>
      </c>
      <c r="G229" s="70"/>
      <c r="H229" s="175"/>
      <c r="I229" s="160">
        <f t="shared" ref="I229" si="115">H220</f>
        <v>0</v>
      </c>
      <c r="J229" s="269"/>
      <c r="K229" s="162">
        <f t="shared" si="110"/>
        <v>0</v>
      </c>
      <c r="L229" s="154"/>
      <c r="N229" s="61"/>
      <c r="O229" s="93"/>
      <c r="P229" s="61"/>
      <c r="Q229" s="61"/>
    </row>
    <row r="230" spans="2:17" ht="13.5" thickBot="1" x14ac:dyDescent="0.25">
      <c r="B230" s="483"/>
      <c r="C230" s="258"/>
      <c r="D230" s="259"/>
      <c r="E230" s="499" t="s">
        <v>220</v>
      </c>
      <c r="F230" s="501"/>
      <c r="G230" s="70"/>
      <c r="H230" s="175"/>
      <c r="I230" s="160">
        <f t="shared" ref="I230" si="116">H220</f>
        <v>0</v>
      </c>
      <c r="J230" s="269"/>
      <c r="K230" s="162">
        <f t="shared" si="110"/>
        <v>0</v>
      </c>
      <c r="L230" s="154"/>
      <c r="N230" s="61"/>
      <c r="O230" s="93"/>
      <c r="P230" s="61"/>
      <c r="Q230" s="61"/>
    </row>
    <row r="231" spans="2:17" ht="13.5" thickBot="1" x14ac:dyDescent="0.25">
      <c r="B231" s="483"/>
      <c r="C231" s="258"/>
      <c r="D231" s="259"/>
      <c r="E231" s="502" t="s">
        <v>221</v>
      </c>
      <c r="F231" s="501"/>
      <c r="G231" s="70"/>
      <c r="H231" s="270"/>
      <c r="I231" s="160">
        <f t="shared" ref="I231" si="117">H220</f>
        <v>0</v>
      </c>
      <c r="J231" s="271"/>
      <c r="K231" s="162">
        <f t="shared" si="110"/>
        <v>0</v>
      </c>
      <c r="L231" s="154"/>
      <c r="N231" s="61"/>
      <c r="O231" s="93"/>
      <c r="P231" s="61"/>
      <c r="Q231" s="61"/>
    </row>
    <row r="232" spans="2:17" ht="13.5" thickBot="1" x14ac:dyDescent="0.25">
      <c r="B232" s="483"/>
      <c r="C232" s="258"/>
      <c r="D232" s="259"/>
      <c r="E232" s="502" t="s">
        <v>237</v>
      </c>
      <c r="F232" s="501"/>
      <c r="G232" s="70"/>
      <c r="H232" s="175"/>
      <c r="I232" s="160">
        <f t="shared" ref="I232" si="118">H220</f>
        <v>0</v>
      </c>
      <c r="J232" s="271"/>
      <c r="K232" s="162">
        <f t="shared" si="110"/>
        <v>0</v>
      </c>
      <c r="L232" s="154"/>
      <c r="N232" s="61"/>
      <c r="O232" s="93"/>
      <c r="P232" s="61"/>
      <c r="Q232" s="61"/>
    </row>
    <row r="233" spans="2:17" ht="13.5" thickBot="1" x14ac:dyDescent="0.25">
      <c r="B233" s="483"/>
      <c r="C233" s="258"/>
      <c r="D233" s="259"/>
      <c r="E233" s="503" t="s">
        <v>24</v>
      </c>
      <c r="F233" s="504"/>
      <c r="G233" s="70"/>
      <c r="H233" s="234"/>
      <c r="I233" s="70"/>
      <c r="J233" s="175"/>
      <c r="K233" s="233">
        <f t="shared" ref="K233" si="119">G233*I233*J233</f>
        <v>0</v>
      </c>
      <c r="L233" s="154"/>
      <c r="M233" s="103"/>
      <c r="N233" s="61"/>
      <c r="O233" s="61"/>
      <c r="P233" s="61"/>
      <c r="Q233" s="61"/>
    </row>
    <row r="234" spans="2:17" x14ac:dyDescent="0.2">
      <c r="B234" s="483"/>
      <c r="C234" s="258"/>
      <c r="D234" s="505" t="s">
        <v>121</v>
      </c>
      <c r="E234" s="505"/>
      <c r="F234" s="505"/>
      <c r="G234" s="505"/>
      <c r="H234" s="505"/>
      <c r="I234" s="505"/>
      <c r="J234" s="505"/>
      <c r="K234" s="505"/>
      <c r="L234" s="165"/>
      <c r="M234" s="103"/>
      <c r="N234" s="61"/>
      <c r="O234" s="61"/>
      <c r="P234" s="61"/>
      <c r="Q234" s="61"/>
    </row>
    <row r="235" spans="2:17" x14ac:dyDescent="0.2">
      <c r="B235" s="483"/>
      <c r="C235" s="166"/>
      <c r="D235" s="505"/>
      <c r="E235" s="505"/>
      <c r="F235" s="505"/>
      <c r="G235" s="505"/>
      <c r="H235" s="505"/>
      <c r="I235" s="505"/>
      <c r="J235" s="505"/>
      <c r="K235" s="505"/>
      <c r="L235" s="165"/>
      <c r="M235" s="103"/>
      <c r="N235" s="8"/>
      <c r="O235" s="61"/>
      <c r="P235" s="61"/>
      <c r="Q235" s="61"/>
    </row>
    <row r="236" spans="2:17" ht="13.5" thickBot="1" x14ac:dyDescent="0.25">
      <c r="B236" s="483"/>
      <c r="C236" s="256"/>
      <c r="D236" s="5"/>
      <c r="E236" s="5"/>
      <c r="F236" s="5"/>
      <c r="G236" s="5"/>
      <c r="H236" s="5"/>
      <c r="I236" s="5"/>
      <c r="J236" s="5"/>
      <c r="K236" s="5"/>
      <c r="L236" s="167"/>
      <c r="M236" s="103"/>
      <c r="N236" s="8"/>
      <c r="O236" s="61"/>
      <c r="P236" s="61"/>
      <c r="Q236" s="61"/>
    </row>
    <row r="237" spans="2:17" ht="27" thickBot="1" x14ac:dyDescent="0.3">
      <c r="B237" s="483"/>
      <c r="C237" s="155" t="s">
        <v>54</v>
      </c>
      <c r="D237" s="60"/>
      <c r="E237" s="506"/>
      <c r="F237" s="507"/>
      <c r="G237" s="168" t="s">
        <v>49</v>
      </c>
      <c r="H237" s="169" t="s">
        <v>55</v>
      </c>
      <c r="I237" s="170" t="s">
        <v>41</v>
      </c>
      <c r="J237" s="259"/>
      <c r="K237" s="259"/>
      <c r="L237" s="154"/>
      <c r="M237" s="261"/>
      <c r="N237" s="255"/>
      <c r="O237" s="255"/>
      <c r="P237" s="255"/>
      <c r="Q237" s="61"/>
    </row>
    <row r="238" spans="2:17" ht="13.5" thickBot="1" x14ac:dyDescent="0.25">
      <c r="B238" s="483"/>
      <c r="C238" s="256"/>
      <c r="D238" s="259"/>
      <c r="E238" s="481" t="s">
        <v>28</v>
      </c>
      <c r="F238" s="482"/>
      <c r="G238" s="107"/>
      <c r="H238" s="108"/>
      <c r="I238" s="71">
        <f t="shared" ref="I238:I242" si="120">G238*H238</f>
        <v>0</v>
      </c>
      <c r="J238" s="259"/>
      <c r="K238" s="259"/>
      <c r="L238" s="154"/>
      <c r="M238" s="103"/>
      <c r="N238" s="8"/>
      <c r="O238" s="66"/>
      <c r="P238" s="61"/>
      <c r="Q238" s="61"/>
    </row>
    <row r="239" spans="2:17" ht="13.5" thickBot="1" x14ac:dyDescent="0.25">
      <c r="B239" s="483"/>
      <c r="C239" s="256"/>
      <c r="D239" s="259"/>
      <c r="E239" s="475" t="s">
        <v>25</v>
      </c>
      <c r="F239" s="476"/>
      <c r="G239" s="109"/>
      <c r="H239" s="110"/>
      <c r="I239" s="71">
        <f t="shared" si="120"/>
        <v>0</v>
      </c>
      <c r="J239" s="259"/>
      <c r="K239" s="259"/>
      <c r="L239" s="154"/>
      <c r="M239" s="8"/>
      <c r="N239" s="8"/>
      <c r="O239" s="61"/>
      <c r="P239" s="61"/>
      <c r="Q239" s="61"/>
    </row>
    <row r="240" spans="2:17" ht="13.5" thickBot="1" x14ac:dyDescent="0.25">
      <c r="B240" s="483"/>
      <c r="C240" s="256"/>
      <c r="D240" s="259"/>
      <c r="E240" s="475" t="s">
        <v>26</v>
      </c>
      <c r="F240" s="476"/>
      <c r="G240" s="109"/>
      <c r="H240" s="110"/>
      <c r="I240" s="71">
        <f t="shared" si="120"/>
        <v>0</v>
      </c>
      <c r="J240" s="259"/>
      <c r="K240" s="259"/>
      <c r="L240" s="154"/>
      <c r="M240" s="103"/>
      <c r="N240" s="61"/>
      <c r="O240" s="61"/>
      <c r="P240" s="61"/>
      <c r="Q240" s="61"/>
    </row>
    <row r="241" spans="1:17" ht="13.5" thickBot="1" x14ac:dyDescent="0.25">
      <c r="B241" s="483"/>
      <c r="C241" s="256"/>
      <c r="D241" s="259"/>
      <c r="E241" s="477" t="s">
        <v>27</v>
      </c>
      <c r="F241" s="478"/>
      <c r="G241" s="109"/>
      <c r="H241" s="110"/>
      <c r="I241" s="71">
        <f t="shared" si="120"/>
        <v>0</v>
      </c>
      <c r="J241" s="259"/>
      <c r="K241" s="259"/>
      <c r="L241" s="154"/>
      <c r="M241" s="103"/>
      <c r="N241" s="8"/>
      <c r="O241" s="61"/>
      <c r="P241" s="61"/>
      <c r="Q241" s="61"/>
    </row>
    <row r="242" spans="1:17" ht="13.5" thickBot="1" x14ac:dyDescent="0.25">
      <c r="B242" s="484"/>
      <c r="C242" s="171"/>
      <c r="D242" s="260"/>
      <c r="E242" s="479" t="s">
        <v>51</v>
      </c>
      <c r="F242" s="480"/>
      <c r="G242" s="111"/>
      <c r="H242" s="112"/>
      <c r="I242" s="172">
        <f t="shared" si="120"/>
        <v>0</v>
      </c>
      <c r="J242" s="260"/>
      <c r="K242" s="173"/>
      <c r="L242" s="151"/>
      <c r="M242" s="103"/>
      <c r="N242" s="61"/>
      <c r="O242" s="61"/>
      <c r="P242" s="61"/>
      <c r="Q242" s="61"/>
    </row>
    <row r="243" spans="1:17" ht="13.5" thickBot="1" x14ac:dyDescent="0.25">
      <c r="A243" s="8"/>
      <c r="B243" s="280"/>
      <c r="C243" s="281"/>
      <c r="D243" s="282"/>
      <c r="E243" s="283"/>
      <c r="F243" s="283"/>
      <c r="G243" s="284"/>
      <c r="H243" s="285"/>
      <c r="I243" s="286"/>
      <c r="J243" s="282"/>
      <c r="K243" s="287"/>
      <c r="L243" s="287"/>
      <c r="M243" s="103"/>
      <c r="N243" s="8"/>
      <c r="O243" s="8"/>
      <c r="P243" s="8"/>
      <c r="Q243" s="8"/>
    </row>
    <row r="244" spans="1:17" ht="26.25" thickBot="1" x14ac:dyDescent="0.25">
      <c r="A244" s="8"/>
      <c r="B244" s="483">
        <v>10</v>
      </c>
      <c r="C244" s="274" t="s">
        <v>117</v>
      </c>
      <c r="D244" s="261"/>
      <c r="E244" s="275"/>
      <c r="F244" s="275" t="s">
        <v>46</v>
      </c>
      <c r="G244" s="275" t="s">
        <v>47</v>
      </c>
      <c r="H244" s="276" t="s">
        <v>89</v>
      </c>
      <c r="I244" s="275" t="s">
        <v>52</v>
      </c>
      <c r="J244" s="277" t="s">
        <v>42</v>
      </c>
      <c r="K244" s="278" t="s">
        <v>43</v>
      </c>
      <c r="L244" s="279" t="s">
        <v>44</v>
      </c>
      <c r="M244" s="103"/>
      <c r="N244" s="8"/>
      <c r="O244" s="66"/>
      <c r="P244" s="61" t="s">
        <v>216</v>
      </c>
      <c r="Q244" s="61">
        <f>IF(F246="Exempt all taxes",0,(J245*FICA)+(J245*Medicare))</f>
        <v>0</v>
      </c>
    </row>
    <row r="245" spans="1:17" ht="13.5" thickBot="1" x14ac:dyDescent="0.25">
      <c r="B245" s="483"/>
      <c r="C245" s="485"/>
      <c r="D245" s="486"/>
      <c r="E245" s="487"/>
      <c r="F245" s="104"/>
      <c r="G245" s="105"/>
      <c r="H245" s="148">
        <f t="shared" ref="H245" si="121">ROUNDUP((G245-F245)/7,0)</f>
        <v>0</v>
      </c>
      <c r="I245" s="106"/>
      <c r="J245" s="149">
        <f t="shared" ref="J245" si="122">(SUM(K249:K258))+(SUM(I263:I267))</f>
        <v>0</v>
      </c>
      <c r="K245" s="150">
        <f t="shared" ref="K245" si="123">IF(F246="No",Q245,Q244)</f>
        <v>0</v>
      </c>
      <c r="L245" s="151">
        <f t="shared" ref="L245" si="124">SUM(J245:K245)</f>
        <v>0</v>
      </c>
      <c r="M245" s="8"/>
      <c r="N245" s="141">
        <f t="shared" ref="N245" si="125">IF(ISNUMBER(L245),L245,0)</f>
        <v>0</v>
      </c>
      <c r="O245" s="61"/>
      <c r="P245" s="61" t="s">
        <v>217</v>
      </c>
      <c r="Q245" s="254">
        <f>IF(J245&gt;=SUTA_Max,((FUTA_Max*FUTA)+(SUTA_Max*I245)+(J245*FICA)+(J245*Medicare)),IF(J245&gt;=FUTA_Max,((FUTA_Max*FUTA)+(J245*I245)+(J245*FICA)+(J245*Medicare)),IF(J245&lt;FUTA_Max,(J245*(Total_Tax+I245)))))</f>
        <v>0</v>
      </c>
    </row>
    <row r="246" spans="1:17" ht="13.5" thickBot="1" x14ac:dyDescent="0.25">
      <c r="B246" s="483"/>
      <c r="C246" s="488" t="s">
        <v>218</v>
      </c>
      <c r="D246" s="489"/>
      <c r="E246" s="489"/>
      <c r="F246" s="490" t="s">
        <v>84</v>
      </c>
      <c r="G246" s="491"/>
      <c r="H246" s="152"/>
      <c r="I246" s="141"/>
      <c r="J246" s="30"/>
      <c r="K246" s="153"/>
      <c r="L246" s="154"/>
      <c r="M246" s="83"/>
      <c r="N246" s="61"/>
      <c r="O246" s="61"/>
      <c r="P246" s="61"/>
      <c r="Q246" s="61"/>
    </row>
    <row r="247" spans="1:17" ht="13.5" thickBot="1" x14ac:dyDescent="0.25">
      <c r="B247" s="483"/>
      <c r="C247" s="492"/>
      <c r="D247" s="493"/>
      <c r="E247" s="493"/>
      <c r="F247" s="493"/>
      <c r="G247" s="493"/>
      <c r="H247" s="493"/>
      <c r="I247" s="493"/>
      <c r="J247" s="493"/>
      <c r="K247" s="493"/>
      <c r="L247" s="494"/>
      <c r="M247" s="83"/>
      <c r="N247" s="61"/>
      <c r="O247" s="61"/>
      <c r="P247" s="61"/>
      <c r="Q247" s="61"/>
    </row>
    <row r="248" spans="1:17" ht="16.5" thickBot="1" x14ac:dyDescent="0.3">
      <c r="B248" s="483"/>
      <c r="C248" s="155" t="s">
        <v>53</v>
      </c>
      <c r="D248" s="60"/>
      <c r="E248" s="495"/>
      <c r="F248" s="496"/>
      <c r="G248" s="156" t="s">
        <v>48</v>
      </c>
      <c r="H248" s="157" t="s">
        <v>40</v>
      </c>
      <c r="I248" s="158" t="s">
        <v>45</v>
      </c>
      <c r="J248" s="158" t="s">
        <v>50</v>
      </c>
      <c r="K248" s="159" t="s">
        <v>41</v>
      </c>
      <c r="L248" s="154"/>
      <c r="M248" s="69"/>
      <c r="N248" s="61"/>
      <c r="O248" s="61"/>
      <c r="P248" s="61"/>
      <c r="Q248" s="61"/>
    </row>
    <row r="249" spans="1:17" ht="13.5" thickBot="1" x14ac:dyDescent="0.25">
      <c r="B249" s="483"/>
      <c r="C249" s="258"/>
      <c r="D249" s="259"/>
      <c r="E249" s="497" t="s">
        <v>115</v>
      </c>
      <c r="F249" s="498"/>
      <c r="G249" s="70"/>
      <c r="H249" s="175"/>
      <c r="I249" s="160">
        <f t="shared" ref="I249" si="126">H245</f>
        <v>0</v>
      </c>
      <c r="J249" s="161"/>
      <c r="K249" s="162">
        <f t="shared" ref="K249:K257" si="127">G249*H249*I249</f>
        <v>0</v>
      </c>
      <c r="L249" s="154"/>
      <c r="M249" s="103"/>
      <c r="N249" s="61"/>
      <c r="O249" s="61"/>
      <c r="P249" s="61"/>
      <c r="Q249" s="61"/>
    </row>
    <row r="250" spans="1:17" ht="13.5" thickBot="1" x14ac:dyDescent="0.25">
      <c r="B250" s="483"/>
      <c r="C250" s="258"/>
      <c r="D250" s="259"/>
      <c r="E250" s="499" t="s">
        <v>113</v>
      </c>
      <c r="F250" s="500"/>
      <c r="G250" s="70"/>
      <c r="H250" s="175"/>
      <c r="I250" s="163">
        <f t="shared" ref="I250" si="128">H245</f>
        <v>0</v>
      </c>
      <c r="J250" s="164"/>
      <c r="K250" s="162">
        <f t="shared" si="127"/>
        <v>0</v>
      </c>
      <c r="L250" s="154"/>
      <c r="M250" s="103"/>
      <c r="N250" s="61"/>
      <c r="O250" s="61"/>
      <c r="P250" s="61"/>
      <c r="Q250" s="61"/>
    </row>
    <row r="251" spans="1:17" ht="13.5" thickBot="1" x14ac:dyDescent="0.25">
      <c r="B251" s="483"/>
      <c r="C251" s="258"/>
      <c r="D251" s="259"/>
      <c r="E251" s="499" t="s">
        <v>223</v>
      </c>
      <c r="F251" s="501"/>
      <c r="G251" s="70"/>
      <c r="H251" s="175"/>
      <c r="I251" s="160">
        <f t="shared" ref="I251" si="129">H245</f>
        <v>0</v>
      </c>
      <c r="J251" s="269"/>
      <c r="K251" s="162">
        <f t="shared" si="127"/>
        <v>0</v>
      </c>
      <c r="L251" s="154"/>
      <c r="N251" s="61"/>
      <c r="O251" s="93"/>
      <c r="P251" s="61"/>
      <c r="Q251" s="61"/>
    </row>
    <row r="252" spans="1:17" ht="13.5" thickBot="1" x14ac:dyDescent="0.25">
      <c r="B252" s="483"/>
      <c r="C252" s="258"/>
      <c r="D252" s="259"/>
      <c r="E252" s="499" t="s">
        <v>225</v>
      </c>
      <c r="F252" s="501"/>
      <c r="G252" s="70"/>
      <c r="H252" s="175"/>
      <c r="I252" s="160">
        <f t="shared" ref="I252" si="130">H245</f>
        <v>0</v>
      </c>
      <c r="J252" s="269"/>
      <c r="K252" s="162">
        <f t="shared" si="127"/>
        <v>0</v>
      </c>
      <c r="L252" s="154"/>
      <c r="N252" s="61"/>
      <c r="O252" s="93"/>
      <c r="P252" s="61"/>
      <c r="Q252" s="61"/>
    </row>
    <row r="253" spans="1:17" ht="13.5" thickBot="1" x14ac:dyDescent="0.25">
      <c r="B253" s="483"/>
      <c r="C253" s="258"/>
      <c r="D253" s="259"/>
      <c r="E253" s="499" t="s">
        <v>227</v>
      </c>
      <c r="F253" s="501"/>
      <c r="G253" s="70"/>
      <c r="H253" s="175"/>
      <c r="I253" s="160">
        <f t="shared" ref="I253" si="131">H245</f>
        <v>0</v>
      </c>
      <c r="J253" s="269"/>
      <c r="K253" s="162">
        <f t="shared" si="127"/>
        <v>0</v>
      </c>
      <c r="L253" s="154"/>
      <c r="N253" s="61"/>
      <c r="O253" s="93"/>
      <c r="P253" s="61"/>
      <c r="Q253" s="61"/>
    </row>
    <row r="254" spans="1:17" ht="13.5" thickBot="1" x14ac:dyDescent="0.25">
      <c r="B254" s="483"/>
      <c r="C254" s="258"/>
      <c r="D254" s="259"/>
      <c r="E254" s="257"/>
      <c r="F254" s="268" t="s">
        <v>229</v>
      </c>
      <c r="G254" s="70"/>
      <c r="H254" s="175"/>
      <c r="I254" s="160">
        <f t="shared" ref="I254" si="132">H245</f>
        <v>0</v>
      </c>
      <c r="J254" s="269"/>
      <c r="K254" s="162">
        <f t="shared" si="127"/>
        <v>0</v>
      </c>
      <c r="L254" s="154"/>
      <c r="N254" s="61"/>
      <c r="O254" s="93"/>
      <c r="P254" s="61"/>
      <c r="Q254" s="61"/>
    </row>
    <row r="255" spans="1:17" ht="13.5" thickBot="1" x14ac:dyDescent="0.25">
      <c r="B255" s="483"/>
      <c r="C255" s="258"/>
      <c r="D255" s="259"/>
      <c r="E255" s="499" t="s">
        <v>220</v>
      </c>
      <c r="F255" s="501"/>
      <c r="G255" s="70"/>
      <c r="H255" s="175"/>
      <c r="I255" s="160">
        <f t="shared" ref="I255" si="133">H245</f>
        <v>0</v>
      </c>
      <c r="J255" s="269"/>
      <c r="K255" s="162">
        <f t="shared" si="127"/>
        <v>0</v>
      </c>
      <c r="L255" s="154"/>
      <c r="N255" s="61"/>
      <c r="O255" s="93"/>
      <c r="P255" s="61"/>
      <c r="Q255" s="61"/>
    </row>
    <row r="256" spans="1:17" ht="13.5" thickBot="1" x14ac:dyDescent="0.25">
      <c r="B256" s="483"/>
      <c r="C256" s="258"/>
      <c r="D256" s="259"/>
      <c r="E256" s="502" t="s">
        <v>221</v>
      </c>
      <c r="F256" s="501"/>
      <c r="G256" s="70"/>
      <c r="H256" s="270"/>
      <c r="I256" s="160">
        <f t="shared" ref="I256" si="134">H245</f>
        <v>0</v>
      </c>
      <c r="J256" s="271"/>
      <c r="K256" s="162">
        <f t="shared" si="127"/>
        <v>0</v>
      </c>
      <c r="L256" s="154"/>
      <c r="N256" s="61"/>
      <c r="O256" s="93"/>
      <c r="P256" s="61"/>
      <c r="Q256" s="61"/>
    </row>
    <row r="257" spans="2:17" ht="13.5" thickBot="1" x14ac:dyDescent="0.25">
      <c r="B257" s="483"/>
      <c r="C257" s="258"/>
      <c r="D257" s="259"/>
      <c r="E257" s="502" t="s">
        <v>237</v>
      </c>
      <c r="F257" s="501"/>
      <c r="G257" s="70"/>
      <c r="H257" s="175"/>
      <c r="I257" s="160">
        <f t="shared" ref="I257" si="135">H245</f>
        <v>0</v>
      </c>
      <c r="J257" s="271"/>
      <c r="K257" s="162">
        <f t="shared" si="127"/>
        <v>0</v>
      </c>
      <c r="L257" s="154"/>
      <c r="N257" s="61"/>
      <c r="O257" s="93"/>
      <c r="P257" s="61"/>
      <c r="Q257" s="61"/>
    </row>
    <row r="258" spans="2:17" ht="13.5" thickBot="1" x14ac:dyDescent="0.25">
      <c r="B258" s="483"/>
      <c r="C258" s="258"/>
      <c r="D258" s="259"/>
      <c r="E258" s="503" t="s">
        <v>24</v>
      </c>
      <c r="F258" s="504"/>
      <c r="G258" s="70"/>
      <c r="H258" s="234"/>
      <c r="I258" s="70"/>
      <c r="J258" s="175"/>
      <c r="K258" s="233">
        <f t="shared" ref="K258" si="136">G258*I258*J258</f>
        <v>0</v>
      </c>
      <c r="L258" s="154"/>
      <c r="M258" s="103"/>
      <c r="N258" s="61"/>
      <c r="O258" s="61"/>
      <c r="P258" s="61"/>
      <c r="Q258" s="61"/>
    </row>
    <row r="259" spans="2:17" x14ac:dyDescent="0.2">
      <c r="B259" s="483"/>
      <c r="C259" s="258"/>
      <c r="D259" s="505" t="s">
        <v>121</v>
      </c>
      <c r="E259" s="505"/>
      <c r="F259" s="505"/>
      <c r="G259" s="505"/>
      <c r="H259" s="505"/>
      <c r="I259" s="505"/>
      <c r="J259" s="505"/>
      <c r="K259" s="505"/>
      <c r="L259" s="165"/>
      <c r="M259" s="103"/>
      <c r="N259" s="61"/>
      <c r="O259" s="61"/>
      <c r="P259" s="61"/>
      <c r="Q259" s="61"/>
    </row>
    <row r="260" spans="2:17" x14ac:dyDescent="0.2">
      <c r="B260" s="483"/>
      <c r="C260" s="166"/>
      <c r="D260" s="505"/>
      <c r="E260" s="505"/>
      <c r="F260" s="505"/>
      <c r="G260" s="505"/>
      <c r="H260" s="505"/>
      <c r="I260" s="505"/>
      <c r="J260" s="505"/>
      <c r="K260" s="505"/>
      <c r="L260" s="165"/>
      <c r="M260" s="103"/>
      <c r="N260" s="8"/>
      <c r="O260" s="61"/>
      <c r="P260" s="61"/>
      <c r="Q260" s="61"/>
    </row>
    <row r="261" spans="2:17" ht="13.5" thickBot="1" x14ac:dyDescent="0.25">
      <c r="B261" s="483"/>
      <c r="C261" s="256"/>
      <c r="D261" s="5"/>
      <c r="E261" s="5"/>
      <c r="F261" s="5"/>
      <c r="G261" s="5"/>
      <c r="H261" s="5"/>
      <c r="I261" s="5"/>
      <c r="J261" s="5"/>
      <c r="K261" s="5"/>
      <c r="L261" s="167"/>
      <c r="M261" s="103"/>
      <c r="N261" s="8"/>
      <c r="O261" s="61"/>
      <c r="P261" s="61"/>
      <c r="Q261" s="61"/>
    </row>
    <row r="262" spans="2:17" ht="27" thickBot="1" x14ac:dyDescent="0.3">
      <c r="B262" s="483"/>
      <c r="C262" s="155" t="s">
        <v>54</v>
      </c>
      <c r="D262" s="60"/>
      <c r="E262" s="506"/>
      <c r="F262" s="507"/>
      <c r="G262" s="168" t="s">
        <v>49</v>
      </c>
      <c r="H262" s="169" t="s">
        <v>55</v>
      </c>
      <c r="I262" s="170" t="s">
        <v>41</v>
      </c>
      <c r="J262" s="259"/>
      <c r="K262" s="259"/>
      <c r="L262" s="154"/>
      <c r="M262" s="261"/>
      <c r="N262" s="255"/>
      <c r="O262" s="255"/>
      <c r="P262" s="255"/>
      <c r="Q262" s="61"/>
    </row>
    <row r="263" spans="2:17" ht="13.5" thickBot="1" x14ac:dyDescent="0.25">
      <c r="B263" s="483"/>
      <c r="C263" s="256"/>
      <c r="D263" s="259"/>
      <c r="E263" s="481" t="s">
        <v>28</v>
      </c>
      <c r="F263" s="482"/>
      <c r="G263" s="107"/>
      <c r="H263" s="108"/>
      <c r="I263" s="71">
        <f t="shared" ref="I263:I267" si="137">G263*H263</f>
        <v>0</v>
      </c>
      <c r="J263" s="259"/>
      <c r="K263" s="259"/>
      <c r="L263" s="154"/>
      <c r="M263" s="103"/>
      <c r="N263" s="8"/>
      <c r="O263" s="66"/>
      <c r="P263" s="61"/>
      <c r="Q263" s="61"/>
    </row>
    <row r="264" spans="2:17" ht="13.5" thickBot="1" x14ac:dyDescent="0.25">
      <c r="B264" s="483"/>
      <c r="C264" s="256"/>
      <c r="D264" s="259"/>
      <c r="E264" s="475" t="s">
        <v>25</v>
      </c>
      <c r="F264" s="476"/>
      <c r="G264" s="109"/>
      <c r="H264" s="110"/>
      <c r="I264" s="71">
        <f t="shared" si="137"/>
        <v>0</v>
      </c>
      <c r="J264" s="259"/>
      <c r="K264" s="259"/>
      <c r="L264" s="154"/>
      <c r="M264" s="8"/>
      <c r="N264" s="8"/>
      <c r="O264" s="61"/>
      <c r="P264" s="61"/>
      <c r="Q264" s="61"/>
    </row>
    <row r="265" spans="2:17" ht="13.5" thickBot="1" x14ac:dyDescent="0.25">
      <c r="B265" s="483"/>
      <c r="C265" s="256"/>
      <c r="D265" s="259"/>
      <c r="E265" s="475" t="s">
        <v>26</v>
      </c>
      <c r="F265" s="476"/>
      <c r="G265" s="109"/>
      <c r="H265" s="110"/>
      <c r="I265" s="71">
        <f t="shared" si="137"/>
        <v>0</v>
      </c>
      <c r="J265" s="259"/>
      <c r="K265" s="259"/>
      <c r="L265" s="154"/>
      <c r="M265" s="103"/>
      <c r="N265" s="61"/>
      <c r="O265" s="61"/>
      <c r="P265" s="61"/>
      <c r="Q265" s="61"/>
    </row>
    <row r="266" spans="2:17" ht="13.5" thickBot="1" x14ac:dyDescent="0.25">
      <c r="B266" s="483"/>
      <c r="C266" s="256"/>
      <c r="D266" s="259"/>
      <c r="E266" s="477" t="s">
        <v>27</v>
      </c>
      <c r="F266" s="478"/>
      <c r="G266" s="109"/>
      <c r="H266" s="110"/>
      <c r="I266" s="71">
        <f t="shared" si="137"/>
        <v>0</v>
      </c>
      <c r="J266" s="259"/>
      <c r="K266" s="259"/>
      <c r="L266" s="154"/>
      <c r="M266" s="103"/>
      <c r="N266" s="8"/>
      <c r="O266" s="61"/>
      <c r="P266" s="61"/>
      <c r="Q266" s="61"/>
    </row>
    <row r="267" spans="2:17" ht="13.5" thickBot="1" x14ac:dyDescent="0.25">
      <c r="B267" s="484"/>
      <c r="C267" s="171"/>
      <c r="D267" s="260"/>
      <c r="E267" s="479" t="s">
        <v>51</v>
      </c>
      <c r="F267" s="480"/>
      <c r="G267" s="111"/>
      <c r="H267" s="112"/>
      <c r="I267" s="172">
        <f t="shared" si="137"/>
        <v>0</v>
      </c>
      <c r="J267" s="260"/>
      <c r="K267" s="173"/>
      <c r="L267" s="151"/>
      <c r="M267" s="103"/>
      <c r="N267" s="61"/>
      <c r="O267" s="61"/>
      <c r="P267" s="61"/>
      <c r="Q267" s="61"/>
    </row>
  </sheetData>
  <sheetProtection password="E7F0" sheet="1" objects="1" scenarios="1"/>
  <customSheetViews>
    <customSheetView guid="{454ECA60-FBCC-11D6-AB9B-00C04F5868C8}" scale="75" showPageBreaks="1" printArea="1" showRuler="0">
      <pageMargins left="0.2" right="0.2" top="0.75" bottom="0.25" header="0" footer="0.25"/>
      <printOptions horizontalCentered="1"/>
      <pageSetup orientation="portrait" r:id="rId1"/>
      <headerFooter alignWithMargins="0">
        <oddHeader>&amp;L&amp;8Texas Department
of Human Services&amp;R&amp;8Form 1546, page 5
January 2002</oddHeader>
      </headerFooter>
    </customSheetView>
    <customSheetView guid="{346F6C38-467E-4277-A934-45FBB069E11D}" scale="130" showRuler="0" topLeftCell="B32">
      <selection activeCell="C18" sqref="C18:H18"/>
      <pageMargins left="0.2" right="0.2" top="0.75" bottom="0.25" header="0" footer="0.25"/>
      <printOptions horizontalCentered="1"/>
      <pageSetup orientation="portrait" r:id="rId2"/>
      <headerFooter alignWithMargins="0">
        <oddHeader>&amp;L&amp;8Texas Department
of Human Services&amp;R&amp;8Form 1546, page 5
January 2002</oddHeader>
      </headerFooter>
    </customSheetView>
  </customSheetViews>
  <mergeCells count="238">
    <mergeCell ref="O10:P10"/>
    <mergeCell ref="B10:L10"/>
    <mergeCell ref="H11:K12"/>
    <mergeCell ref="L11:L12"/>
    <mergeCell ref="B18:L18"/>
    <mergeCell ref="J15:L16"/>
    <mergeCell ref="B15:I16"/>
    <mergeCell ref="O11:P11"/>
    <mergeCell ref="B11:F11"/>
    <mergeCell ref="N17:P17"/>
    <mergeCell ref="B3:L3"/>
    <mergeCell ref="B2:L2"/>
    <mergeCell ref="B14:L14"/>
    <mergeCell ref="C5:F5"/>
    <mergeCell ref="C6:F6"/>
    <mergeCell ref="B12:F12"/>
    <mergeCell ref="J8:K8"/>
    <mergeCell ref="G8:H8"/>
    <mergeCell ref="E39:F39"/>
    <mergeCell ref="B19:B42"/>
    <mergeCell ref="E25:F25"/>
    <mergeCell ref="E33:F33"/>
    <mergeCell ref="E42:F42"/>
    <mergeCell ref="D34:K35"/>
    <mergeCell ref="E40:F40"/>
    <mergeCell ref="E41:F41"/>
    <mergeCell ref="E38:F38"/>
    <mergeCell ref="E26:F26"/>
    <mergeCell ref="E27:F27"/>
    <mergeCell ref="E28:F28"/>
    <mergeCell ref="E30:F30"/>
    <mergeCell ref="C20:E20"/>
    <mergeCell ref="C22:L22"/>
    <mergeCell ref="E23:F23"/>
    <mergeCell ref="B194:B217"/>
    <mergeCell ref="E62:F62"/>
    <mergeCell ref="E63:F63"/>
    <mergeCell ref="E64:F64"/>
    <mergeCell ref="E65:F65"/>
    <mergeCell ref="E73:F73"/>
    <mergeCell ref="E80:F80"/>
    <mergeCell ref="E81:F81"/>
    <mergeCell ref="E82:F82"/>
    <mergeCell ref="E83:F83"/>
    <mergeCell ref="D84:K85"/>
    <mergeCell ref="E87:F87"/>
    <mergeCell ref="E88:F88"/>
    <mergeCell ref="E89:F89"/>
    <mergeCell ref="E90:F90"/>
    <mergeCell ref="E91:F91"/>
    <mergeCell ref="E92:F92"/>
    <mergeCell ref="B69:B92"/>
    <mergeCell ref="C70:E70"/>
    <mergeCell ref="C71:E71"/>
    <mergeCell ref="C96:E96"/>
    <mergeCell ref="E99:F99"/>
    <mergeCell ref="E100:F100"/>
    <mergeCell ref="E101:F101"/>
    <mergeCell ref="B169:B192"/>
    <mergeCell ref="C170:E170"/>
    <mergeCell ref="C171:E171"/>
    <mergeCell ref="F171:G171"/>
    <mergeCell ref="C172:L172"/>
    <mergeCell ref="E173:F173"/>
    <mergeCell ref="E174:F174"/>
    <mergeCell ref="E180:F180"/>
    <mergeCell ref="E181:F181"/>
    <mergeCell ref="D184:K185"/>
    <mergeCell ref="E187:F187"/>
    <mergeCell ref="E175:F175"/>
    <mergeCell ref="E176:F176"/>
    <mergeCell ref="E177:F177"/>
    <mergeCell ref="E178:F178"/>
    <mergeCell ref="E182:F182"/>
    <mergeCell ref="E183:F183"/>
    <mergeCell ref="E188:F188"/>
    <mergeCell ref="E189:F189"/>
    <mergeCell ref="E190:F190"/>
    <mergeCell ref="E191:F191"/>
    <mergeCell ref="E192:F192"/>
    <mergeCell ref="C21:E21"/>
    <mergeCell ref="F21:G21"/>
    <mergeCell ref="E52:F52"/>
    <mergeCell ref="E50:F50"/>
    <mergeCell ref="E51:F51"/>
    <mergeCell ref="E53:F53"/>
    <mergeCell ref="E55:F55"/>
    <mergeCell ref="E203:F203"/>
    <mergeCell ref="E205:F205"/>
    <mergeCell ref="E201:F201"/>
    <mergeCell ref="E202:F202"/>
    <mergeCell ref="E102:F102"/>
    <mergeCell ref="E106:F106"/>
    <mergeCell ref="E107:F107"/>
    <mergeCell ref="E108:F108"/>
    <mergeCell ref="E148:F148"/>
    <mergeCell ref="E37:F37"/>
    <mergeCell ref="E24:F24"/>
    <mergeCell ref="E156:F156"/>
    <mergeCell ref="E157:F157"/>
    <mergeCell ref="E149:F149"/>
    <mergeCell ref="E166:F166"/>
    <mergeCell ref="E167:F167"/>
    <mergeCell ref="E163:F163"/>
    <mergeCell ref="E31:F31"/>
    <mergeCell ref="E32:F32"/>
    <mergeCell ref="B44:B67"/>
    <mergeCell ref="C45:E45"/>
    <mergeCell ref="C46:E46"/>
    <mergeCell ref="F46:G46"/>
    <mergeCell ref="C47:L47"/>
    <mergeCell ref="E48:F48"/>
    <mergeCell ref="E49:F49"/>
    <mergeCell ref="E56:F56"/>
    <mergeCell ref="E57:F57"/>
    <mergeCell ref="E58:F58"/>
    <mergeCell ref="D59:K60"/>
    <mergeCell ref="E66:F66"/>
    <mergeCell ref="E67:F67"/>
    <mergeCell ref="F71:G71"/>
    <mergeCell ref="C72:L72"/>
    <mergeCell ref="E74:F74"/>
    <mergeCell ref="E75:F75"/>
    <mergeCell ref="E76:F76"/>
    <mergeCell ref="E77:F77"/>
    <mergeCell ref="E78:F78"/>
    <mergeCell ref="B94:B117"/>
    <mergeCell ref="C95:E95"/>
    <mergeCell ref="F96:G96"/>
    <mergeCell ref="C97:L97"/>
    <mergeCell ref="E98:F98"/>
    <mergeCell ref="E103:F103"/>
    <mergeCell ref="E105:F105"/>
    <mergeCell ref="D109:K110"/>
    <mergeCell ref="E112:F112"/>
    <mergeCell ref="E113:F113"/>
    <mergeCell ref="E114:F114"/>
    <mergeCell ref="E115:F115"/>
    <mergeCell ref="E116:F116"/>
    <mergeCell ref="E117:F117"/>
    <mergeCell ref="B119:B142"/>
    <mergeCell ref="C120:E120"/>
    <mergeCell ref="C121:E121"/>
    <mergeCell ref="F121:G121"/>
    <mergeCell ref="C122:L122"/>
    <mergeCell ref="E123:F123"/>
    <mergeCell ref="E124:F124"/>
    <mergeCell ref="E131:F131"/>
    <mergeCell ref="E132:F132"/>
    <mergeCell ref="E133:F133"/>
    <mergeCell ref="D134:K135"/>
    <mergeCell ref="E141:F141"/>
    <mergeCell ref="E142:F142"/>
    <mergeCell ref="E126:F126"/>
    <mergeCell ref="E127:F127"/>
    <mergeCell ref="E128:F128"/>
    <mergeCell ref="E125:F125"/>
    <mergeCell ref="E130:F130"/>
    <mergeCell ref="E137:F137"/>
    <mergeCell ref="E138:F138"/>
    <mergeCell ref="E139:F139"/>
    <mergeCell ref="E140:F140"/>
    <mergeCell ref="B144:B167"/>
    <mergeCell ref="C145:E145"/>
    <mergeCell ref="C146:E146"/>
    <mergeCell ref="F146:G146"/>
    <mergeCell ref="C147:L147"/>
    <mergeCell ref="E150:F150"/>
    <mergeCell ref="E151:F151"/>
    <mergeCell ref="E152:F152"/>
    <mergeCell ref="E153:F153"/>
    <mergeCell ref="E155:F155"/>
    <mergeCell ref="D159:K160"/>
    <mergeCell ref="E162:F162"/>
    <mergeCell ref="E158:F158"/>
    <mergeCell ref="E164:F164"/>
    <mergeCell ref="E165:F165"/>
    <mergeCell ref="C195:E195"/>
    <mergeCell ref="C196:E196"/>
    <mergeCell ref="F196:G196"/>
    <mergeCell ref="C197:L197"/>
    <mergeCell ref="E198:F198"/>
    <mergeCell ref="E199:F199"/>
    <mergeCell ref="E200:F200"/>
    <mergeCell ref="E207:F207"/>
    <mergeCell ref="E208:F208"/>
    <mergeCell ref="E206:F206"/>
    <mergeCell ref="B219:B242"/>
    <mergeCell ref="C220:E220"/>
    <mergeCell ref="C221:E221"/>
    <mergeCell ref="F221:G221"/>
    <mergeCell ref="C222:L222"/>
    <mergeCell ref="E223:F223"/>
    <mergeCell ref="E224:F224"/>
    <mergeCell ref="E225:F225"/>
    <mergeCell ref="E226:F226"/>
    <mergeCell ref="E227:F227"/>
    <mergeCell ref="E228:F228"/>
    <mergeCell ref="E230:F230"/>
    <mergeCell ref="E231:F231"/>
    <mergeCell ref="E232:F232"/>
    <mergeCell ref="E233:F233"/>
    <mergeCell ref="D234:K235"/>
    <mergeCell ref="E237:F237"/>
    <mergeCell ref="E262:F262"/>
    <mergeCell ref="E263:F263"/>
    <mergeCell ref="E264:F264"/>
    <mergeCell ref="D209:K210"/>
    <mergeCell ref="E212:F212"/>
    <mergeCell ref="E213:F213"/>
    <mergeCell ref="E214:F214"/>
    <mergeCell ref="E215:F215"/>
    <mergeCell ref="E216:F216"/>
    <mergeCell ref="E217:F217"/>
    <mergeCell ref="E265:F265"/>
    <mergeCell ref="E266:F266"/>
    <mergeCell ref="E267:F267"/>
    <mergeCell ref="E238:F238"/>
    <mergeCell ref="E239:F239"/>
    <mergeCell ref="E240:F240"/>
    <mergeCell ref="E241:F241"/>
    <mergeCell ref="E242:F242"/>
    <mergeCell ref="B244:B267"/>
    <mergeCell ref="C245:E245"/>
    <mergeCell ref="C246:E246"/>
    <mergeCell ref="F246:G246"/>
    <mergeCell ref="C247:L247"/>
    <mergeCell ref="E248:F248"/>
    <mergeCell ref="E249:F249"/>
    <mergeCell ref="E250:F250"/>
    <mergeCell ref="E251:F251"/>
    <mergeCell ref="E252:F252"/>
    <mergeCell ref="E253:F253"/>
    <mergeCell ref="E255:F255"/>
    <mergeCell ref="E256:F256"/>
    <mergeCell ref="E257:F257"/>
    <mergeCell ref="E258:F258"/>
    <mergeCell ref="D259:K260"/>
  </mergeCells>
  <phoneticPr fontId="0" type="noConversion"/>
  <dataValidations xWindow="574" yWindow="139" count="34">
    <dataValidation allowBlank="1" showInputMessage="1" showErrorMessage="1" promptTitle="Bonus Pay" prompt="Enter the amount of any bonus paid to the Employee." sqref="G38 G63 G88 G113 G138 G163 G188 G213 G238 G263"/>
    <dataValidation allowBlank="1" showInputMessage="1" showErrorMessage="1" promptTitle="Number of Bonus Payments" prompt="Enter how many bonus payments the employee will receive during the budget period." sqref="H38 H63 H88 H113 H138 H163 H188 H213 H238 H263"/>
    <dataValidation allowBlank="1" showInputMessage="1" showErrorMessage="1" promptTitle="Paid Holidays" prompt="Enter the dollar amount per day of any paid holidays the Employee will receive." sqref="G39 G64 G89 G114 G139 G164 G189 G214 G239 G264"/>
    <dataValidation allowBlank="1" showInputMessage="1" showErrorMessage="1" promptTitle="Number of Paid Holidays" prompt="Enter the number of paid holidays the Employee will receive." sqref="H39 H64 H89 H114 H139 H164 H189 H214 H239 H264"/>
    <dataValidation allowBlank="1" showInputMessage="1" showErrorMessage="1" promptTitle="Paid Vacation Days" prompt="Enter the dollar amount per day of any vacation the Employee will receive." sqref="G40 G65 G90 G115 G140 G165 G190 G215 G240 G265"/>
    <dataValidation allowBlank="1" showInputMessage="1" showErrorMessage="1" promptTitle="Number of Vacation Days" prompt="Enter the number of paid vacation days the Employee will receive." sqref="H40 H65 H90 H115 H140 H165 H190 H215 H240 H265"/>
    <dataValidation allowBlank="1" showInputMessage="1" showErrorMessage="1" promptTitle="Paid Sick Leave" prompt="Enter the dollar amount per day of any sick leave the Employee will receive." sqref="G41 G66 G91 G116 G141 G166 G191 G216 G241 G266"/>
    <dataValidation allowBlank="1" showInputMessage="1" showErrorMessage="1" promptTitle="Other Compensation" prompt="If the Employee receives compenation other than those listed above, give a description of the type of compensation in this cell." sqref="E42:F43 E67:F68 E92:F93 E117:F118 E142:F143 E167:F168 E192:F193 E217:F218 E242:F243 E267:F267"/>
    <dataValidation allowBlank="1" showInputMessage="1" showErrorMessage="1" promptTitle="Other Compensation" prompt="Enter the amount of any other compensation paid to the Employee." sqref="G42:G43 G67:G68 G92:G93 G117:G118 G142:G143 G167:G168 G192:G193 G217:G218 G242:G243 G267"/>
    <dataValidation allowBlank="1" showInputMessage="1" showErrorMessage="1" promptTitle="Number of Other Payments" prompt="Enter the number of payments of other compensation the Employee will receive." sqref="H42:H43 H67:H68 H92:H93 H117:H118 H142:H143 H167:H168 H192:H193 H217:H218 H242:H243 H267"/>
    <dataValidation type="custom" errorStyle="warning" operator="equal" allowBlank="1" showInputMessage="1" showErrorMessage="1" errorTitle="Authorized Units Per Week" error="You have entered authorized units that exceed the authorized amount. Verify the number of units authorized and the scheduled hours per week. You cannot schedule more hours than authorized." promptTitle="SHL Hours per Week" prompt="Enter the number of hours of Supported Home Living the employee is scheduled to provide each week." sqref="G24 G49 G74 G99 G124 G149 G174 G199 G224 G249">
      <formula1>IF($N$24="True",G24,)</formula1>
    </dataValidation>
    <dataValidation allowBlank="1" showInputMessage="1" showErrorMessage="1" promptTitle="Employee Name" prompt="Enter the Employee's full name." sqref="C20:E20 C45:E45 C70:E70 C95:E95 C120:E120 C145:E145 C170:E170 C195:E195 C220:E220 C245:E245"/>
    <dataValidation allowBlank="1" showInputMessage="1" showErrorMessage="1" promptTitle="Begin Date" prompt="Enter the Employee's first date of employment. If this entry is due to a change in schedule, enter the begin date of the new schedule." sqref="F20 F45 F70 F95 F120 F145 F170 F195 F220 F245"/>
    <dataValidation allowBlank="1" showInputMessage="1" showErrorMessage="1" promptTitle="End Date" prompt="Enter the Employee's last date of employment. If this is a new Employee, enter the last day of the budget period. If this entry is due to a change in schedule, enter the end date of the current schedule." sqref="G20 G45 G70 G95 G120 G145 G170 G195 G220 G245"/>
    <dataValidation allowBlank="1" showInputMessage="1" showErrorMessage="1" promptTitle="S.U.T.A. Rate" prompt="Enter the S.U.T.A. rate assigned by the Texas Workforce Commission." sqref="I20 I45 I70 I95 I120 I145 I170 I195 I220 I245"/>
    <dataValidation type="custom" allowBlank="1" showInputMessage="1" showErrorMessage="1" errorTitle="Minimum Attendant Wage" error="The minimum allowed wage for attendant services is $7.86." promptTitle="SHL Pay Rate" prompt="Enter the hourly pay rate for Supported Home Living." sqref="H24 H49 H74 H99 H124 H149 H174 H199 H224 H249">
      <formula1>IF(H24&gt;=7.86,H24,)</formula1>
    </dataValidation>
    <dataValidation type="custom" errorStyle="warning" allowBlank="1" showInputMessage="1" showErrorMessage="1" errorTitle="Authorized Units per Week" error="You have entered authorized units that exceed the authorized amount. Verify the number of units authorized and the scheduled hours per week. You cannot schedule more hours than authorized." promptTitle="Hourly Respite Weekly Hours" prompt="Enter the number of Hourly Respite Hours used. This should be a weekly number. Ensure you have entered the number of Hourly Respite units being used in the Authorized Units and Budget Worksheet." sqref="G25 G50 G75 G100 G125 G150 G175 G200 G225 G250">
      <formula1>IF($N$25="True",G25,)</formula1>
    </dataValidation>
    <dataValidation type="custom" allowBlank="1" showInputMessage="1" showErrorMessage="1" errorTitle="Minimum Wage" error="The minimum allowed wage is $7.25." promptTitle="Hourly Respite Pay Rate" prompt="Enter the hourly pay rate for Hourly Respite." sqref="H25 H50 H75 H100 H125 H150 H175 H200 H225 H250">
      <formula1>IF(H25&gt;=7.25,H25,)</formula1>
    </dataValidation>
    <dataValidation allowBlank="1" showErrorMessage="1" promptTitle="Information Only Page" prompt="This page is for Information only.  It is not a part of the Client's budget." sqref="B2:L2"/>
    <dataValidation type="list" allowBlank="1" showInputMessage="1" showErrorMessage="1" errorTitle="Family Member" error="Make a selection from the list concerning the employee's familial relationship with the employer." promptTitle="Family Exemption" prompt="Make a selection from the list concerning the employee's tax status based on familial relationship with the employer." sqref="F21:G21 F46:G46 F71:G71 F96:G96 F121:G121 F146:G146 F171:G171 F196:G196 F221:G221 F246:G246">
      <formula1>$P$2:$P$4</formula1>
    </dataValidation>
    <dataValidation type="custom" allowBlank="1" showInputMessage="1" showErrorMessage="1" errorTitle="Minimum Wage" error="The minimum allowable wage is $7.25 per hour." promptTitle="CRT Pay Rate" prompt="Enter the hourly pay rate for Cognitive Rehabilitation Therapy." sqref="H32 H57 H82 H107 H132 H157 H182 H207 H232 H257">
      <formula1>IF(H32&gt;=7.25,H32,)</formula1>
    </dataValidation>
    <dataValidation errorStyle="warning" operator="equal" allowBlank="1" showInputMessage="1" errorTitle="Authorized HAB Units Per Week" error="You have entered a number of units per week that is different than the authorized amount. Verify the number of units authorized and the scheduled hours per week. You cannot schedule more hours than authorized._x000a_" promptTitle="CRT Hrs/Week" prompt="Enter the number of hours of Cognitive Rehabilitation Therapy the Employee is scheduled each week." sqref="G32 G57 G82 G107 G132 G157 G182 G207 G232 G257"/>
    <dataValidation type="custom" allowBlank="1" showInputMessage="1" showErrorMessage="1" errorTitle="Minimum Wage" error="The minimum allowable wage is $7.25 per hour." promptTitle="Employment Assistance Pay Rate" prompt="Enter the hourly pay rate for Employment Assistance." sqref="H31 H56 H81 H106 H131 H156 H181 H206 H231 H256">
      <formula1>IF(H31&gt;=7.25,H31,)</formula1>
    </dataValidation>
    <dataValidation errorStyle="warning" operator="equal" allowBlank="1" showInputMessage="1" errorTitle="Authorized HAB Units Per Week" error="You have entered a number of units per week that is different than the authorized amount. Verify the number of units authorized and the scheduled hours per week. You cannot schedule more hours than authorized._x000a_" promptTitle="Employment Assistance Hrs/Week" prompt="Enter the number of hours of Employment Assistance the Employee is scheduled each week." sqref="G31 G56 G81 G106 G131 G156 G181 G206 G231 G256"/>
    <dataValidation type="custom" allowBlank="1" showInputMessage="1" showErrorMessage="1" errorTitle="Minimum Wage" error="The minimum allowable wage is $7.25 per hour." promptTitle="Specialized Nursing LVN Pay Rate" prompt="Enter the hourly pay rate for Specialized Nursing LVN." sqref="H29 H54 H79 H104 H129 H154 H179 H204 H229 H254">
      <formula1>IF(H29&gt;=7.25,H29,)</formula1>
    </dataValidation>
    <dataValidation errorStyle="warning" operator="equal" allowBlank="1" showInputMessage="1" errorTitle="Authorized HAB Units Per Week" error="You have entered a number of units per week that is different than the authorized amount. Verify the number of units authorized and the scheduled hours per week. You cannot schedule more hours than authorized._x000a_" promptTitle="Specialized Nursing LVN Hrs/Wk" prompt="Enter the number of hours of Specialized Nursing LVN the Employee is scheduled each week." sqref="G29 G54 G79 G104 G129 G154 G179 G204 G229 G254"/>
    <dataValidation errorStyle="warning" operator="equal" allowBlank="1" showInputMessage="1" errorTitle="Authorized HAB Units Per Week" error="You have entered a number of units per week that is different than the authorized amount. Verify the number of units authorized and the scheduled hours per week. You cannot schedule more hours than authorized._x000a_" promptTitle="Supported Employment Hrs/Week" prompt="Enter the number of hours of Supported Employment the Employee is scheduled each week." sqref="G30 G55 G80 G105 G130 G155 G180 G205 G230 G255"/>
    <dataValidation errorStyle="warning" operator="equal" allowBlank="1" showInputMessage="1" showErrorMessage="1" errorTitle="Authorized HAB Units Per Week" error="You have entered a number of units per week that is different than the authorized amount. Verify the number of units authorized and the scheduled hours per week. You cannot schedule more hours than authorized._x000a_" promptTitle="Specialized Nursing RN Hrs/Wk" prompt="Enter the number of hours of Specialized Nursing RN the Employee is scheduled each week." sqref="G28 G53 G78 G103 G128 G153 G178 G203 G228 G253"/>
    <dataValidation errorStyle="warning" operator="equal" allowBlank="1" showInputMessage="1" errorTitle="Authorized HAB Units Per Week" error="You have entered a number of units per week that is different than the authorized amount. Verify the number of units authorized and the scheduled hours per week. You cannot schedule more hours than authorized._x000a_" promptTitle="Nursing LVN Hours per Week" prompt="Enter the number of hours of Nursing LVN the Employee is scheduled each week." sqref="G27 G52 G77 G102 G127 G152 G177 G202 G227 G252"/>
    <dataValidation errorStyle="warning" operator="equal" allowBlank="1" showInputMessage="1" errorTitle="Authorized HAB Units Per Week" error="You have entered a number of units per week that is different than the authorized amount. Verify the number of units authorized and the scheduled hours per week. You cannot schedule more hours than authorized._x000a_" promptTitle="Nursing RN Hours per Week" prompt="Enter the number of hours of Nursing RN the Employee is scheduled each week." sqref="G26 G51 G76 G101 G126 G151 G176 G201 G226 G251"/>
    <dataValidation type="custom" allowBlank="1" showInputMessage="1" showErrorMessage="1" errorTitle="Minimum Wage" error="The minimum allowable wage is $7.25 per hour." promptTitle="Nursing RN Pay Rate" prompt="Enter the hourly pay rate for Nursing RN." sqref="H26 H51 H76 H101 H126 H151 H176 H201 H226 H251">
      <formula1>IF(H26&gt;=7.25,H26,)</formula1>
    </dataValidation>
    <dataValidation type="custom" allowBlank="1" showInputMessage="1" showErrorMessage="1" errorTitle="Minimum Wage" error="The minimum allowable wage is $7.25 per hour." promptTitle="Nursing LVN Pay Rate" prompt="Enter the hourly pay rate for Nursing LVN." sqref="H27 H52 H77 H102 H127 H152 H177 H202 H227 H252">
      <formula1>IF(H27&gt;=7.25,H27,)</formula1>
    </dataValidation>
    <dataValidation type="custom" allowBlank="1" showInputMessage="1" showErrorMessage="1" errorTitle="Minimum Wage" error="The minimum allowable wage is $7.25 per hour." promptTitle="Specialized Nursing RN Pay Rate" prompt="Enter the hourly pay rate for Specialized Nursing RN." sqref="H28 H53 H78 H103 H128 H153 H178 H203 H228 H253">
      <formula1>IF(H28&gt;=7.25,H28,)</formula1>
    </dataValidation>
    <dataValidation type="custom" allowBlank="1" showInputMessage="1" showErrorMessage="1" errorTitle="Minimum Wage" error="The minimum allowable wage is $7.25 per hour." promptTitle="Supported Employment Pay Rate" prompt="Enter the hourly pay rate for Supported Employment." sqref="H30 H55 H80 H105 H130 H155 H180 H205 H230 H255">
      <formula1>IF(H30&gt;=7.25,H30,)</formula1>
    </dataValidation>
  </dataValidations>
  <printOptions horizontalCentered="1"/>
  <pageMargins left="0.2" right="0.2" top="0.75" bottom="0.25" header="0" footer="0.25"/>
  <pageSetup scale="63" fitToHeight="0" orientation="portrait" horizontalDpi="300" verticalDpi="300" r:id="rId3"/>
  <headerFooter alignWithMargins="0">
    <oddHeader>&amp;L&amp;8Texas Department of 
Aging and Disability Services&amp;R&amp;8HCS CDS Budget
June 2010</oddHeader>
    <oddFooter>&amp;R&amp;8Date and Time Created
&amp;D &amp;T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4"/>
  <sheetViews>
    <sheetView tabSelected="1" zoomScale="65" zoomScaleNormal="65" zoomScalePageLayoutView="69" workbookViewId="0">
      <selection activeCell="O54" sqref="O54"/>
    </sheetView>
  </sheetViews>
  <sheetFormatPr defaultRowHeight="12.75" x14ac:dyDescent="0.2"/>
  <cols>
    <col min="1" max="1" width="3.7109375" style="126" customWidth="1"/>
    <col min="2" max="2" width="2.140625" customWidth="1"/>
    <col min="3" max="3" width="50.85546875" bestFit="1" customWidth="1"/>
    <col min="4" max="4" width="26.28515625" customWidth="1"/>
    <col min="5" max="5" width="17" customWidth="1"/>
    <col min="6" max="6" width="28.140625" bestFit="1" customWidth="1"/>
    <col min="7" max="7" width="26.28515625" customWidth="1"/>
    <col min="8" max="8" width="1.85546875" customWidth="1"/>
    <col min="9" max="9" width="13.28515625" style="126" hidden="1" customWidth="1"/>
    <col min="10" max="13" width="13.28515625" style="126" customWidth="1"/>
  </cols>
  <sheetData>
    <row r="1" spans="1:9" x14ac:dyDescent="0.2">
      <c r="A1" s="61"/>
      <c r="B1" s="26"/>
      <c r="C1" s="1"/>
      <c r="D1" s="1"/>
      <c r="E1" s="1"/>
      <c r="F1" s="1"/>
      <c r="G1" s="1"/>
    </row>
    <row r="2" spans="1:9" ht="20.25" x14ac:dyDescent="0.2">
      <c r="A2" s="61"/>
      <c r="B2" s="321" t="s">
        <v>101</v>
      </c>
      <c r="C2" s="321"/>
      <c r="D2" s="321"/>
      <c r="E2" s="321"/>
      <c r="F2" s="321"/>
      <c r="G2" s="321"/>
    </row>
    <row r="3" spans="1:9" ht="15" x14ac:dyDescent="0.25">
      <c r="A3" s="61"/>
      <c r="B3" s="541" t="s">
        <v>66</v>
      </c>
      <c r="C3" s="541"/>
      <c r="D3" s="541"/>
      <c r="E3" s="541"/>
      <c r="F3" s="541"/>
      <c r="G3" s="541"/>
    </row>
    <row r="4" spans="1:9" ht="15" x14ac:dyDescent="0.25">
      <c r="A4" s="61"/>
      <c r="B4" s="26"/>
      <c r="C4" s="20"/>
      <c r="D4" s="20"/>
      <c r="E4" s="20"/>
      <c r="F4" s="20"/>
      <c r="G4" s="20"/>
    </row>
    <row r="5" spans="1:9" ht="15.75" thickBot="1" x14ac:dyDescent="0.3">
      <c r="A5" s="61"/>
      <c r="B5" s="26"/>
      <c r="C5" s="21">
        <f>Consumer_Name</f>
        <v>0</v>
      </c>
      <c r="D5" s="27"/>
      <c r="E5" s="27"/>
      <c r="F5" s="21">
        <f>Medicaid_Number</f>
        <v>0</v>
      </c>
      <c r="G5" s="27"/>
    </row>
    <row r="6" spans="1:9" ht="14.25" x14ac:dyDescent="0.2">
      <c r="A6" s="61"/>
      <c r="B6" s="26"/>
      <c r="C6" s="22" t="s">
        <v>37</v>
      </c>
      <c r="D6" s="22"/>
      <c r="E6" s="22"/>
      <c r="F6" s="28" t="s">
        <v>38</v>
      </c>
      <c r="G6" s="29"/>
    </row>
    <row r="7" spans="1:9" ht="15" thickBot="1" x14ac:dyDescent="0.25">
      <c r="A7" s="61"/>
      <c r="B7" s="26"/>
      <c r="C7" s="22"/>
      <c r="D7" s="22"/>
      <c r="E7" s="22"/>
      <c r="F7" s="29"/>
      <c r="G7" s="29"/>
    </row>
    <row r="8" spans="1:9" ht="15.75" thickBot="1" x14ac:dyDescent="0.3">
      <c r="A8" s="61"/>
      <c r="B8" s="26"/>
      <c r="C8" s="23" t="s">
        <v>67</v>
      </c>
      <c r="D8" s="87"/>
      <c r="E8" s="23" t="s">
        <v>7</v>
      </c>
      <c r="F8" s="87"/>
      <c r="G8" s="24"/>
      <c r="I8" s="126" t="s">
        <v>135</v>
      </c>
    </row>
    <row r="9" spans="1:9" ht="16.5" thickBot="1" x14ac:dyDescent="0.3">
      <c r="A9" s="254"/>
      <c r="B9" s="11"/>
      <c r="C9" s="23" t="s">
        <v>68</v>
      </c>
      <c r="D9" s="35"/>
      <c r="E9" s="68"/>
      <c r="F9" s="11"/>
      <c r="G9" s="1"/>
      <c r="I9" s="126" t="s">
        <v>136</v>
      </c>
    </row>
    <row r="10" spans="1:9" ht="8.25" customHeight="1" x14ac:dyDescent="0.25">
      <c r="A10" s="254"/>
      <c r="B10" s="11"/>
      <c r="C10" s="23"/>
      <c r="D10" s="45"/>
      <c r="E10" s="68"/>
      <c r="F10" s="11"/>
      <c r="G10" s="1"/>
      <c r="I10" s="126" t="s">
        <v>137</v>
      </c>
    </row>
    <row r="11" spans="1:9" ht="9.75" customHeight="1" x14ac:dyDescent="0.25">
      <c r="A11" s="254"/>
      <c r="B11" s="11"/>
      <c r="C11" s="84"/>
      <c r="D11" s="59"/>
      <c r="E11" s="68"/>
      <c r="F11" s="11"/>
      <c r="G11" s="1"/>
      <c r="I11" s="126" t="s">
        <v>138</v>
      </c>
    </row>
    <row r="12" spans="1:9" ht="15.75" x14ac:dyDescent="0.25">
      <c r="A12" s="254"/>
      <c r="B12" s="351" t="s">
        <v>69</v>
      </c>
      <c r="C12" s="351"/>
      <c r="D12" s="351"/>
      <c r="E12" s="351"/>
      <c r="F12" s="351"/>
      <c r="G12" s="351"/>
    </row>
    <row r="13" spans="1:9" ht="6.75" customHeight="1" thickBot="1" x14ac:dyDescent="0.25">
      <c r="A13" s="254"/>
      <c r="B13" s="11"/>
      <c r="C13" s="11"/>
      <c r="D13" s="11"/>
      <c r="E13" s="11"/>
      <c r="F13" s="11"/>
      <c r="G13" s="1"/>
    </row>
    <row r="14" spans="1:9" ht="19.5" thickBot="1" x14ac:dyDescent="0.35">
      <c r="A14" s="254"/>
      <c r="B14" s="80"/>
      <c r="C14" s="81"/>
      <c r="D14" s="81"/>
      <c r="E14" s="81"/>
      <c r="F14" s="81"/>
      <c r="G14" s="82"/>
      <c r="H14" s="187"/>
    </row>
    <row r="15" spans="1:9" ht="18.75" thickBot="1" x14ac:dyDescent="0.3">
      <c r="A15" s="254"/>
      <c r="B15" s="85"/>
      <c r="C15" s="542" t="s">
        <v>112</v>
      </c>
      <c r="D15" s="543"/>
      <c r="E15" s="543"/>
      <c r="F15" s="543"/>
      <c r="G15" s="544"/>
      <c r="H15" s="188"/>
    </row>
    <row r="16" spans="1:9" ht="15" thickBot="1" x14ac:dyDescent="0.25">
      <c r="A16" s="61"/>
      <c r="B16" s="85"/>
      <c r="C16" s="200"/>
      <c r="D16" s="201" t="s">
        <v>139</v>
      </c>
      <c r="E16" s="202" t="s">
        <v>151</v>
      </c>
      <c r="F16" s="201" t="s">
        <v>140</v>
      </c>
      <c r="G16" s="203" t="s">
        <v>152</v>
      </c>
      <c r="H16" s="188"/>
    </row>
    <row r="17" spans="1:8" ht="15" thickBot="1" x14ac:dyDescent="0.25">
      <c r="A17" s="61"/>
      <c r="B17" s="85"/>
      <c r="C17" s="204" t="s">
        <v>142</v>
      </c>
      <c r="D17" s="205">
        <f>Authorized_SHL_Hours/4</f>
        <v>0</v>
      </c>
      <c r="E17" s="206"/>
      <c r="F17" s="207">
        <f>(Authorized_SHL_Hours*SHL_Rate)/4</f>
        <v>0</v>
      </c>
      <c r="G17" s="208">
        <f>E17*SHL_Rate</f>
        <v>0</v>
      </c>
      <c r="H17" s="188"/>
    </row>
    <row r="18" spans="1:8" ht="15" thickBot="1" x14ac:dyDescent="0.25">
      <c r="A18" s="61"/>
      <c r="B18" s="85"/>
      <c r="C18" s="204" t="s">
        <v>143</v>
      </c>
      <c r="D18" s="205">
        <f>Authorized_SHL_Hours/4</f>
        <v>0</v>
      </c>
      <c r="E18" s="206"/>
      <c r="F18" s="207">
        <f>(Authorized_SHL_Hours*SHL_Rate)/4</f>
        <v>0</v>
      </c>
      <c r="G18" s="208">
        <f>E18*SHL_Rate</f>
        <v>0</v>
      </c>
      <c r="H18" s="188"/>
    </row>
    <row r="19" spans="1:8" ht="15" thickBot="1" x14ac:dyDescent="0.25">
      <c r="A19" s="61"/>
      <c r="B19" s="85"/>
      <c r="C19" s="204" t="s">
        <v>144</v>
      </c>
      <c r="D19" s="205">
        <f>Authorized_SHL_Hours/4</f>
        <v>0</v>
      </c>
      <c r="E19" s="206"/>
      <c r="F19" s="207">
        <f>(Authorized_SHL_Hours*SHL_Rate)/4</f>
        <v>0</v>
      </c>
      <c r="G19" s="208">
        <f>E19*SHL_Rate</f>
        <v>0</v>
      </c>
      <c r="H19" s="188"/>
    </row>
    <row r="20" spans="1:8" ht="15" thickBot="1" x14ac:dyDescent="0.25">
      <c r="A20" s="61"/>
      <c r="B20" s="85"/>
      <c r="C20" s="209" t="s">
        <v>145</v>
      </c>
      <c r="D20" s="210">
        <f>Authorized_SHL_Hours/4</f>
        <v>0</v>
      </c>
      <c r="E20" s="211"/>
      <c r="F20" s="212">
        <f>(Authorized_SHL_Hours*SHL_Rate)/4</f>
        <v>0</v>
      </c>
      <c r="G20" s="213">
        <f>E20*SHL_Rate</f>
        <v>0</v>
      </c>
      <c r="H20" s="188"/>
    </row>
    <row r="21" spans="1:8" ht="4.5" customHeight="1" thickBot="1" x14ac:dyDescent="0.25">
      <c r="A21" s="61"/>
      <c r="B21" s="85"/>
      <c r="C21" s="545"/>
      <c r="D21" s="546"/>
      <c r="E21" s="546"/>
      <c r="F21" s="546"/>
      <c r="G21" s="547"/>
      <c r="H21" s="188"/>
    </row>
    <row r="22" spans="1:8" ht="15" x14ac:dyDescent="0.25">
      <c r="A22" s="61"/>
      <c r="B22" s="85"/>
      <c r="C22" s="214" t="s">
        <v>141</v>
      </c>
      <c r="D22" s="215">
        <f>SUM(D17:D20)</f>
        <v>0</v>
      </c>
      <c r="E22" s="215">
        <f>SUM(E17:E20)</f>
        <v>0</v>
      </c>
      <c r="F22" s="216">
        <f>SUM(F17:F20)</f>
        <v>0</v>
      </c>
      <c r="G22" s="217">
        <f>SUM(G17:G20)</f>
        <v>0</v>
      </c>
      <c r="H22" s="188"/>
    </row>
    <row r="23" spans="1:8" ht="15.75" thickBot="1" x14ac:dyDescent="0.3">
      <c r="A23" s="61"/>
      <c r="B23" s="85"/>
      <c r="C23" s="218" t="s">
        <v>130</v>
      </c>
      <c r="D23" s="219">
        <f>D22-E22</f>
        <v>0</v>
      </c>
      <c r="E23" s="219"/>
      <c r="F23" s="220">
        <f>F22-G22</f>
        <v>0</v>
      </c>
      <c r="G23" s="221"/>
      <c r="H23" s="188"/>
    </row>
    <row r="24" spans="1:8" ht="15" thickBot="1" x14ac:dyDescent="0.25">
      <c r="A24" s="61"/>
      <c r="B24" s="85"/>
      <c r="C24" s="189"/>
      <c r="D24" s="189"/>
      <c r="E24" s="189"/>
      <c r="F24" s="189"/>
      <c r="G24" s="189"/>
      <c r="H24" s="188"/>
    </row>
    <row r="25" spans="1:8" ht="18.75" thickBot="1" x14ac:dyDescent="0.3">
      <c r="A25" s="61"/>
      <c r="B25" s="85"/>
      <c r="C25" s="542" t="s">
        <v>113</v>
      </c>
      <c r="D25" s="543"/>
      <c r="E25" s="543"/>
      <c r="F25" s="543"/>
      <c r="G25" s="544"/>
      <c r="H25" s="188"/>
    </row>
    <row r="26" spans="1:8" ht="15" thickBot="1" x14ac:dyDescent="0.25">
      <c r="A26" s="61"/>
      <c r="B26" s="85"/>
      <c r="C26" s="200"/>
      <c r="D26" s="201" t="s">
        <v>139</v>
      </c>
      <c r="E26" s="202" t="s">
        <v>151</v>
      </c>
      <c r="F26" s="201" t="s">
        <v>140</v>
      </c>
      <c r="G26" s="203" t="s">
        <v>152</v>
      </c>
      <c r="H26" s="188"/>
    </row>
    <row r="27" spans="1:8" ht="15" thickBot="1" x14ac:dyDescent="0.25">
      <c r="A27" s="61"/>
      <c r="B27" s="85"/>
      <c r="C27" s="204" t="s">
        <v>142</v>
      </c>
      <c r="D27" s="205">
        <f>Authorized_Hourly_Respite_Hours/4</f>
        <v>0</v>
      </c>
      <c r="E27" s="206"/>
      <c r="F27" s="207">
        <f>(Authorized_Hourly_Respite_Hours*Hourly_Respite_Rate)/4</f>
        <v>0</v>
      </c>
      <c r="G27" s="208">
        <f>E27*Hourly_Respite_Rate</f>
        <v>0</v>
      </c>
      <c r="H27" s="188"/>
    </row>
    <row r="28" spans="1:8" ht="15" thickBot="1" x14ac:dyDescent="0.25">
      <c r="A28" s="61"/>
      <c r="B28" s="85"/>
      <c r="C28" s="204" t="s">
        <v>143</v>
      </c>
      <c r="D28" s="205">
        <f>Authorized_Hourly_Respite_Hours/4</f>
        <v>0</v>
      </c>
      <c r="E28" s="206"/>
      <c r="F28" s="207">
        <f>(Authorized_Hourly_Respite_Hours*Hourly_Respite_Rate)/4</f>
        <v>0</v>
      </c>
      <c r="G28" s="208">
        <f>E28*Hourly_Respite_Rate</f>
        <v>0</v>
      </c>
      <c r="H28" s="188"/>
    </row>
    <row r="29" spans="1:8" ht="15" thickBot="1" x14ac:dyDescent="0.25">
      <c r="A29" s="61"/>
      <c r="B29" s="85"/>
      <c r="C29" s="204" t="s">
        <v>144</v>
      </c>
      <c r="D29" s="205">
        <f>Authorized_Hourly_Respite_Hours/4</f>
        <v>0</v>
      </c>
      <c r="E29" s="206"/>
      <c r="F29" s="207">
        <f>(Authorized_Hourly_Respite_Hours*Hourly_Respite_Rate)/4</f>
        <v>0</v>
      </c>
      <c r="G29" s="208">
        <f>E29*Hourly_Respite_Rate</f>
        <v>0</v>
      </c>
      <c r="H29" s="188"/>
    </row>
    <row r="30" spans="1:8" ht="15" thickBot="1" x14ac:dyDescent="0.25">
      <c r="A30" s="61"/>
      <c r="B30" s="85"/>
      <c r="C30" s="209" t="s">
        <v>145</v>
      </c>
      <c r="D30" s="210">
        <f>Authorized_Hourly_Respite_Hours/4</f>
        <v>0</v>
      </c>
      <c r="E30" s="211"/>
      <c r="F30" s="212">
        <f>(Authorized_Hourly_Respite_Hours*Hourly_Respite_Rate)/4</f>
        <v>0</v>
      </c>
      <c r="G30" s="213">
        <f>E30*Hourly_Respite_Rate</f>
        <v>0</v>
      </c>
      <c r="H30" s="188"/>
    </row>
    <row r="31" spans="1:8" ht="4.5" customHeight="1" thickBot="1" x14ac:dyDescent="0.25">
      <c r="A31" s="61"/>
      <c r="B31" s="85"/>
      <c r="C31" s="545"/>
      <c r="D31" s="546"/>
      <c r="E31" s="546"/>
      <c r="F31" s="546"/>
      <c r="G31" s="547"/>
      <c r="H31" s="188"/>
    </row>
    <row r="32" spans="1:8" ht="15" x14ac:dyDescent="0.25">
      <c r="A32" s="61"/>
      <c r="B32" s="85"/>
      <c r="C32" s="214" t="s">
        <v>141</v>
      </c>
      <c r="D32" s="215">
        <f>SUM(D27:D30)</f>
        <v>0</v>
      </c>
      <c r="E32" s="215">
        <f>SUM(E27:E30)</f>
        <v>0</v>
      </c>
      <c r="F32" s="216">
        <f>SUM(F27:F30)</f>
        <v>0</v>
      </c>
      <c r="G32" s="217">
        <f>SUM(G27:G30)</f>
        <v>0</v>
      </c>
      <c r="H32" s="188"/>
    </row>
    <row r="33" spans="1:13" ht="15.75" thickBot="1" x14ac:dyDescent="0.3">
      <c r="A33" s="61"/>
      <c r="B33" s="85"/>
      <c r="C33" s="218" t="s">
        <v>130</v>
      </c>
      <c r="D33" s="219">
        <f>D32-E32</f>
        <v>0</v>
      </c>
      <c r="E33" s="219"/>
      <c r="F33" s="220">
        <f>F32-G32</f>
        <v>0</v>
      </c>
      <c r="G33" s="221"/>
      <c r="H33" s="188"/>
    </row>
    <row r="34" spans="1:13" ht="15" customHeight="1" thickBot="1" x14ac:dyDescent="0.25">
      <c r="A34" s="61"/>
      <c r="B34" s="85"/>
      <c r="C34" s="189"/>
      <c r="D34" s="189"/>
      <c r="E34" s="189"/>
      <c r="F34" s="189"/>
      <c r="G34" s="189"/>
      <c r="H34" s="188"/>
    </row>
    <row r="35" spans="1:13" ht="15.75" thickBot="1" x14ac:dyDescent="0.3">
      <c r="B35" s="309"/>
      <c r="C35" s="534" t="s">
        <v>223</v>
      </c>
      <c r="D35" s="535"/>
      <c r="E35" s="535"/>
      <c r="F35" s="535"/>
      <c r="G35" s="536"/>
      <c r="H35" s="188"/>
      <c r="I35"/>
      <c r="J35"/>
      <c r="K35"/>
      <c r="L35"/>
      <c r="M35"/>
    </row>
    <row r="36" spans="1:13" ht="15" thickBot="1" x14ac:dyDescent="0.25">
      <c r="B36" s="309"/>
      <c r="C36" s="288"/>
      <c r="D36" s="305" t="s">
        <v>238</v>
      </c>
      <c r="E36" s="289" t="s">
        <v>239</v>
      </c>
      <c r="F36" s="290" t="s">
        <v>240</v>
      </c>
      <c r="G36" s="291" t="s">
        <v>241</v>
      </c>
      <c r="H36" s="188"/>
      <c r="I36"/>
      <c r="J36"/>
      <c r="K36"/>
      <c r="L36"/>
      <c r="M36"/>
    </row>
    <row r="37" spans="1:13" ht="15" thickBot="1" x14ac:dyDescent="0.25">
      <c r="B37" s="309"/>
      <c r="C37" s="313" t="s">
        <v>242</v>
      </c>
      <c r="D37" s="306">
        <f>NURNHrs/4</f>
        <v>0</v>
      </c>
      <c r="E37" s="292"/>
      <c r="F37" s="293">
        <f>NURNDollars/4</f>
        <v>0</v>
      </c>
      <c r="G37" s="294"/>
      <c r="H37" s="188"/>
      <c r="I37"/>
      <c r="J37"/>
      <c r="K37"/>
      <c r="L37"/>
      <c r="M37"/>
    </row>
    <row r="38" spans="1:13" ht="15" thickBot="1" x14ac:dyDescent="0.25">
      <c r="B38" s="309"/>
      <c r="C38" s="313" t="s">
        <v>243</v>
      </c>
      <c r="D38" s="306">
        <f>NURNHrs/4</f>
        <v>0</v>
      </c>
      <c r="E38" s="292"/>
      <c r="F38" s="293">
        <f>NURNDollars/4</f>
        <v>0</v>
      </c>
      <c r="G38" s="294"/>
      <c r="H38" s="188"/>
      <c r="I38"/>
      <c r="J38"/>
      <c r="K38"/>
      <c r="L38"/>
      <c r="M38"/>
    </row>
    <row r="39" spans="1:13" ht="15" thickBot="1" x14ac:dyDescent="0.25">
      <c r="B39" s="309"/>
      <c r="C39" s="313" t="s">
        <v>244</v>
      </c>
      <c r="D39" s="306">
        <f>NURNHrs/4</f>
        <v>0</v>
      </c>
      <c r="E39" s="292"/>
      <c r="F39" s="293">
        <f>NURNDollars/4</f>
        <v>0</v>
      </c>
      <c r="G39" s="294"/>
      <c r="H39" s="188"/>
      <c r="I39"/>
      <c r="J39"/>
      <c r="K39"/>
      <c r="L39"/>
      <c r="M39"/>
    </row>
    <row r="40" spans="1:13" ht="15" thickBot="1" x14ac:dyDescent="0.25">
      <c r="B40" s="309"/>
      <c r="C40" s="313" t="s">
        <v>245</v>
      </c>
      <c r="D40" s="306">
        <f>NURNHrs/4</f>
        <v>0</v>
      </c>
      <c r="E40" s="292"/>
      <c r="F40" s="293">
        <f>NURNDollars/4</f>
        <v>0</v>
      </c>
      <c r="G40" s="295"/>
      <c r="H40" s="188"/>
      <c r="I40"/>
      <c r="J40"/>
      <c r="K40"/>
      <c r="L40"/>
      <c r="M40"/>
    </row>
    <row r="41" spans="1:13" ht="15.75" thickBot="1" x14ac:dyDescent="0.3">
      <c r="B41" s="309"/>
      <c r="C41" s="296" t="s">
        <v>246</v>
      </c>
      <c r="D41" s="308">
        <f>SUM(D37:D40)</f>
        <v>0</v>
      </c>
      <c r="E41" s="297">
        <f>SUM(E37:E40)</f>
        <v>0</v>
      </c>
      <c r="F41" s="298">
        <f>SUM(F37:F40)</f>
        <v>0</v>
      </c>
      <c r="G41" s="299">
        <f>SUM(G37:G40)</f>
        <v>0</v>
      </c>
      <c r="H41" s="188"/>
      <c r="I41"/>
      <c r="J41"/>
      <c r="K41"/>
      <c r="L41"/>
      <c r="M41"/>
    </row>
    <row r="42" spans="1:13" ht="15.75" thickBot="1" x14ac:dyDescent="0.3">
      <c r="B42" s="309"/>
      <c r="C42" s="537" t="s">
        <v>247</v>
      </c>
      <c r="D42" s="538"/>
      <c r="E42" s="300">
        <f>D41-E41</f>
        <v>0</v>
      </c>
      <c r="F42" s="301"/>
      <c r="G42" s="302">
        <f>F41-G41</f>
        <v>0</v>
      </c>
      <c r="H42" s="188"/>
      <c r="I42"/>
      <c r="J42"/>
      <c r="K42"/>
      <c r="L42"/>
      <c r="M42"/>
    </row>
    <row r="43" spans="1:13" ht="15.75" thickBot="1" x14ac:dyDescent="0.3">
      <c r="B43" s="309"/>
      <c r="C43" s="186"/>
      <c r="D43" s="186"/>
      <c r="E43" s="262"/>
      <c r="F43" s="141"/>
      <c r="G43" s="141"/>
      <c r="H43" s="188"/>
      <c r="I43"/>
      <c r="J43"/>
      <c r="K43"/>
      <c r="L43"/>
      <c r="M43"/>
    </row>
    <row r="44" spans="1:13" ht="15.75" thickBot="1" x14ac:dyDescent="0.3">
      <c r="B44" s="309"/>
      <c r="C44" s="534" t="s">
        <v>225</v>
      </c>
      <c r="D44" s="535"/>
      <c r="E44" s="535"/>
      <c r="F44" s="535"/>
      <c r="G44" s="536"/>
      <c r="H44" s="188"/>
      <c r="I44"/>
      <c r="J44"/>
      <c r="K44"/>
      <c r="L44"/>
      <c r="M44"/>
    </row>
    <row r="45" spans="1:13" ht="15" thickBot="1" x14ac:dyDescent="0.25">
      <c r="B45" s="309"/>
      <c r="C45" s="288"/>
      <c r="D45" s="305" t="s">
        <v>238</v>
      </c>
      <c r="E45" s="289" t="s">
        <v>239</v>
      </c>
      <c r="F45" s="290" t="s">
        <v>240</v>
      </c>
      <c r="G45" s="291" t="s">
        <v>241</v>
      </c>
      <c r="H45" s="188"/>
      <c r="I45"/>
      <c r="J45"/>
      <c r="K45"/>
      <c r="L45"/>
      <c r="M45"/>
    </row>
    <row r="46" spans="1:13" ht="15" thickBot="1" x14ac:dyDescent="0.25">
      <c r="B46" s="309"/>
      <c r="C46" s="313" t="s">
        <v>242</v>
      </c>
      <c r="D46" s="306">
        <f>NULVNHrs/4</f>
        <v>0</v>
      </c>
      <c r="E46" s="292"/>
      <c r="F46" s="293">
        <f>NULVNDollars/4</f>
        <v>0</v>
      </c>
      <c r="G46" s="294"/>
      <c r="H46" s="188"/>
      <c r="I46"/>
      <c r="J46"/>
      <c r="K46"/>
      <c r="L46"/>
      <c r="M46"/>
    </row>
    <row r="47" spans="1:13" ht="15" thickBot="1" x14ac:dyDescent="0.25">
      <c r="B47" s="309"/>
      <c r="C47" s="313" t="s">
        <v>243</v>
      </c>
      <c r="D47" s="306">
        <f>NULVNHrs/4</f>
        <v>0</v>
      </c>
      <c r="E47" s="292"/>
      <c r="F47" s="293">
        <f>NULVNDollars/4</f>
        <v>0</v>
      </c>
      <c r="G47" s="294"/>
      <c r="H47" s="188"/>
      <c r="I47"/>
      <c r="J47"/>
      <c r="K47"/>
      <c r="L47"/>
      <c r="M47"/>
    </row>
    <row r="48" spans="1:13" ht="15" thickBot="1" x14ac:dyDescent="0.25">
      <c r="B48" s="309"/>
      <c r="C48" s="313" t="s">
        <v>244</v>
      </c>
      <c r="D48" s="306">
        <f>NULVNHrs/4</f>
        <v>0</v>
      </c>
      <c r="E48" s="292"/>
      <c r="F48" s="293">
        <f>NULVNDollars/4</f>
        <v>0</v>
      </c>
      <c r="G48" s="294"/>
      <c r="H48" s="188"/>
      <c r="I48"/>
      <c r="J48"/>
      <c r="K48"/>
      <c r="L48"/>
      <c r="M48"/>
    </row>
    <row r="49" spans="2:13" ht="15" thickBot="1" x14ac:dyDescent="0.25">
      <c r="B49" s="309"/>
      <c r="C49" s="313" t="s">
        <v>245</v>
      </c>
      <c r="D49" s="306">
        <f>NULVNHrs/4</f>
        <v>0</v>
      </c>
      <c r="E49" s="292"/>
      <c r="F49" s="293">
        <f>NULVNDollars/4</f>
        <v>0</v>
      </c>
      <c r="G49" s="295"/>
      <c r="H49" s="188"/>
      <c r="I49"/>
      <c r="J49"/>
      <c r="K49"/>
      <c r="L49"/>
      <c r="M49"/>
    </row>
    <row r="50" spans="2:13" ht="15.75" thickBot="1" x14ac:dyDescent="0.3">
      <c r="B50" s="309"/>
      <c r="C50" s="296" t="s">
        <v>246</v>
      </c>
      <c r="D50" s="308">
        <f>SUM(D46:D49)</f>
        <v>0</v>
      </c>
      <c r="E50" s="297">
        <f>SUM(E46:E49)</f>
        <v>0</v>
      </c>
      <c r="F50" s="298">
        <f>SUM(F46:F49)</f>
        <v>0</v>
      </c>
      <c r="G50" s="299">
        <f>SUM(G46:G49)</f>
        <v>0</v>
      </c>
      <c r="H50" s="188"/>
      <c r="I50"/>
      <c r="J50"/>
      <c r="K50"/>
      <c r="L50"/>
      <c r="M50"/>
    </row>
    <row r="51" spans="2:13" ht="15.75" thickBot="1" x14ac:dyDescent="0.3">
      <c r="B51" s="309"/>
      <c r="C51" s="537" t="s">
        <v>247</v>
      </c>
      <c r="D51" s="538"/>
      <c r="E51" s="300">
        <f>D50-E50</f>
        <v>0</v>
      </c>
      <c r="F51" s="301"/>
      <c r="G51" s="302">
        <f>F50-G50</f>
        <v>0</v>
      </c>
      <c r="H51" s="188"/>
      <c r="I51"/>
      <c r="J51"/>
      <c r="K51"/>
      <c r="L51"/>
      <c r="M51"/>
    </row>
    <row r="52" spans="2:13" ht="15.75" thickBot="1" x14ac:dyDescent="0.3">
      <c r="B52" s="309"/>
      <c r="C52" s="186"/>
      <c r="D52" s="186"/>
      <c r="E52" s="262"/>
      <c r="F52" s="141"/>
      <c r="G52" s="141"/>
      <c r="H52" s="188"/>
      <c r="I52"/>
      <c r="J52"/>
      <c r="K52"/>
      <c r="L52"/>
      <c r="M52"/>
    </row>
    <row r="53" spans="2:13" ht="15.75" thickBot="1" x14ac:dyDescent="0.3">
      <c r="B53" s="309"/>
      <c r="C53" s="534" t="s">
        <v>227</v>
      </c>
      <c r="D53" s="535"/>
      <c r="E53" s="535"/>
      <c r="F53" s="535"/>
      <c r="G53" s="536"/>
      <c r="H53" s="188"/>
      <c r="I53"/>
      <c r="J53"/>
      <c r="K53"/>
      <c r="L53"/>
      <c r="M53"/>
    </row>
    <row r="54" spans="2:13" ht="15" thickBot="1" x14ac:dyDescent="0.25">
      <c r="B54" s="309"/>
      <c r="C54" s="288"/>
      <c r="D54" s="305" t="s">
        <v>238</v>
      </c>
      <c r="E54" s="289" t="s">
        <v>239</v>
      </c>
      <c r="F54" s="290" t="s">
        <v>240</v>
      </c>
      <c r="G54" s="291" t="s">
        <v>241</v>
      </c>
      <c r="H54" s="188"/>
      <c r="I54"/>
      <c r="J54"/>
      <c r="K54"/>
      <c r="L54"/>
      <c r="M54"/>
    </row>
    <row r="55" spans="2:13" ht="15" thickBot="1" x14ac:dyDescent="0.25">
      <c r="B55" s="309"/>
      <c r="C55" s="313" t="s">
        <v>242</v>
      </c>
      <c r="D55" s="306">
        <f>SpRNHrs/4</f>
        <v>0</v>
      </c>
      <c r="E55" s="292"/>
      <c r="F55" s="293">
        <f>SpRNDollars/4</f>
        <v>0</v>
      </c>
      <c r="G55" s="294"/>
      <c r="H55" s="188"/>
      <c r="I55"/>
      <c r="J55"/>
      <c r="K55"/>
      <c r="L55"/>
      <c r="M55"/>
    </row>
    <row r="56" spans="2:13" ht="15" thickBot="1" x14ac:dyDescent="0.25">
      <c r="B56" s="309"/>
      <c r="C56" s="313" t="s">
        <v>243</v>
      </c>
      <c r="D56" s="306">
        <f>SpRNHrs/4</f>
        <v>0</v>
      </c>
      <c r="E56" s="292"/>
      <c r="F56" s="293">
        <f>SpRNDollars/4</f>
        <v>0</v>
      </c>
      <c r="G56" s="294"/>
      <c r="H56" s="188"/>
      <c r="I56"/>
      <c r="J56"/>
      <c r="K56"/>
      <c r="L56"/>
      <c r="M56"/>
    </row>
    <row r="57" spans="2:13" ht="15" thickBot="1" x14ac:dyDescent="0.25">
      <c r="B57" s="309"/>
      <c r="C57" s="313" t="s">
        <v>244</v>
      </c>
      <c r="D57" s="306">
        <f>SpRNHrs/4</f>
        <v>0</v>
      </c>
      <c r="E57" s="292"/>
      <c r="F57" s="293">
        <f>SpRNDollars/4</f>
        <v>0</v>
      </c>
      <c r="G57" s="294"/>
      <c r="H57" s="188"/>
      <c r="I57"/>
      <c r="J57"/>
      <c r="K57"/>
      <c r="L57"/>
      <c r="M57"/>
    </row>
    <row r="58" spans="2:13" ht="15" thickBot="1" x14ac:dyDescent="0.25">
      <c r="B58" s="309"/>
      <c r="C58" s="313" t="s">
        <v>245</v>
      </c>
      <c r="D58" s="306">
        <f>SpRNHrs/4</f>
        <v>0</v>
      </c>
      <c r="E58" s="292"/>
      <c r="F58" s="293">
        <f>SpRNDollars/4</f>
        <v>0</v>
      </c>
      <c r="G58" s="295"/>
      <c r="H58" s="188"/>
      <c r="I58"/>
      <c r="J58"/>
      <c r="K58"/>
      <c r="L58"/>
      <c r="M58"/>
    </row>
    <row r="59" spans="2:13" ht="15.75" thickBot="1" x14ac:dyDescent="0.3">
      <c r="B59" s="309"/>
      <c r="C59" s="296" t="s">
        <v>246</v>
      </c>
      <c r="D59" s="308">
        <f>SUM(D55:D58)</f>
        <v>0</v>
      </c>
      <c r="E59" s="297">
        <f>SUM(E55:E58)</f>
        <v>0</v>
      </c>
      <c r="F59" s="298">
        <f>SUM(F55:F58)</f>
        <v>0</v>
      </c>
      <c r="G59" s="299">
        <f>SUM(G55:G58)</f>
        <v>0</v>
      </c>
      <c r="H59" s="188"/>
      <c r="I59"/>
      <c r="J59"/>
      <c r="K59"/>
      <c r="L59"/>
      <c r="M59"/>
    </row>
    <row r="60" spans="2:13" ht="15.75" thickBot="1" x14ac:dyDescent="0.3">
      <c r="B60" s="309"/>
      <c r="C60" s="537" t="s">
        <v>247</v>
      </c>
      <c r="D60" s="538"/>
      <c r="E60" s="300">
        <f>D59-E59</f>
        <v>0</v>
      </c>
      <c r="F60" s="301"/>
      <c r="G60" s="302">
        <f>F59-G59</f>
        <v>0</v>
      </c>
      <c r="H60" s="188"/>
      <c r="I60"/>
      <c r="J60"/>
      <c r="K60"/>
      <c r="L60"/>
      <c r="M60"/>
    </row>
    <row r="61" spans="2:13" ht="15.75" thickBot="1" x14ac:dyDescent="0.3">
      <c r="B61" s="309"/>
      <c r="C61" s="186"/>
      <c r="D61" s="186"/>
      <c r="E61" s="262"/>
      <c r="F61" s="141"/>
      <c r="G61" s="141"/>
      <c r="H61" s="188"/>
      <c r="I61"/>
      <c r="J61"/>
      <c r="K61"/>
      <c r="L61"/>
      <c r="M61"/>
    </row>
    <row r="62" spans="2:13" ht="15.75" thickBot="1" x14ac:dyDescent="0.3">
      <c r="B62" s="309"/>
      <c r="C62" s="534" t="s">
        <v>229</v>
      </c>
      <c r="D62" s="535"/>
      <c r="E62" s="535"/>
      <c r="F62" s="535"/>
      <c r="G62" s="536"/>
      <c r="H62" s="188"/>
      <c r="I62"/>
      <c r="J62"/>
      <c r="K62"/>
      <c r="L62"/>
      <c r="M62"/>
    </row>
    <row r="63" spans="2:13" ht="15" thickBot="1" x14ac:dyDescent="0.25">
      <c r="B63" s="309"/>
      <c r="C63" s="288"/>
      <c r="D63" s="305" t="s">
        <v>238</v>
      </c>
      <c r="E63" s="289" t="s">
        <v>239</v>
      </c>
      <c r="F63" s="290" t="s">
        <v>240</v>
      </c>
      <c r="G63" s="291" t="s">
        <v>241</v>
      </c>
      <c r="H63" s="188"/>
      <c r="I63"/>
      <c r="J63"/>
      <c r="K63"/>
      <c r="L63"/>
      <c r="M63"/>
    </row>
    <row r="64" spans="2:13" ht="15" thickBot="1" x14ac:dyDescent="0.25">
      <c r="B64" s="309"/>
      <c r="C64" s="313" t="s">
        <v>242</v>
      </c>
      <c r="D64" s="306">
        <f>SpLVNHrs/4</f>
        <v>0</v>
      </c>
      <c r="E64" s="292"/>
      <c r="F64" s="293">
        <f>SpLVNDollars/4</f>
        <v>0</v>
      </c>
      <c r="G64" s="294"/>
      <c r="H64" s="188"/>
      <c r="I64"/>
      <c r="J64"/>
      <c r="K64"/>
      <c r="L64"/>
      <c r="M64"/>
    </row>
    <row r="65" spans="2:13" ht="15" thickBot="1" x14ac:dyDescent="0.25">
      <c r="B65" s="309"/>
      <c r="C65" s="313" t="s">
        <v>243</v>
      </c>
      <c r="D65" s="306">
        <f>SpLVNHrs/4</f>
        <v>0</v>
      </c>
      <c r="E65" s="292"/>
      <c r="F65" s="293">
        <f>SpLVNDollars/4</f>
        <v>0</v>
      </c>
      <c r="G65" s="294"/>
      <c r="H65" s="188"/>
      <c r="I65"/>
      <c r="J65"/>
      <c r="K65"/>
      <c r="L65"/>
      <c r="M65"/>
    </row>
    <row r="66" spans="2:13" ht="15" thickBot="1" x14ac:dyDescent="0.25">
      <c r="B66" s="309"/>
      <c r="C66" s="313" t="s">
        <v>244</v>
      </c>
      <c r="D66" s="306">
        <f>SpLVNHrs/4</f>
        <v>0</v>
      </c>
      <c r="E66" s="292"/>
      <c r="F66" s="293">
        <f>SpLVNDollars/4</f>
        <v>0</v>
      </c>
      <c r="G66" s="294"/>
      <c r="H66" s="188"/>
      <c r="I66"/>
      <c r="J66"/>
      <c r="K66"/>
      <c r="L66"/>
      <c r="M66"/>
    </row>
    <row r="67" spans="2:13" ht="15" thickBot="1" x14ac:dyDescent="0.25">
      <c r="B67" s="309"/>
      <c r="C67" s="313" t="s">
        <v>245</v>
      </c>
      <c r="D67" s="306">
        <f>SpLVNHrs/4</f>
        <v>0</v>
      </c>
      <c r="E67" s="292"/>
      <c r="F67" s="293">
        <f>SpLVNDollars/4</f>
        <v>0</v>
      </c>
      <c r="G67" s="295"/>
      <c r="H67" s="188"/>
      <c r="I67"/>
      <c r="J67"/>
      <c r="K67"/>
      <c r="L67"/>
      <c r="M67"/>
    </row>
    <row r="68" spans="2:13" ht="15.75" thickBot="1" x14ac:dyDescent="0.3">
      <c r="B68" s="309"/>
      <c r="C68" s="296" t="s">
        <v>246</v>
      </c>
      <c r="D68" s="308">
        <f>SUM(D64:D67)</f>
        <v>0</v>
      </c>
      <c r="E68" s="297">
        <f>SUM(E64:E67)</f>
        <v>0</v>
      </c>
      <c r="F68" s="298">
        <f>SUM(F64:F67)</f>
        <v>0</v>
      </c>
      <c r="G68" s="299">
        <f>SUM(G64:G67)</f>
        <v>0</v>
      </c>
      <c r="H68" s="188"/>
      <c r="I68"/>
      <c r="J68"/>
      <c r="K68"/>
      <c r="L68"/>
      <c r="M68"/>
    </row>
    <row r="69" spans="2:13" ht="15.75" thickBot="1" x14ac:dyDescent="0.3">
      <c r="B69" s="309"/>
      <c r="C69" s="537" t="s">
        <v>247</v>
      </c>
      <c r="D69" s="538"/>
      <c r="E69" s="300">
        <f>D68-E68</f>
        <v>0</v>
      </c>
      <c r="F69" s="301"/>
      <c r="G69" s="302">
        <f>F68-G68</f>
        <v>0</v>
      </c>
      <c r="H69" s="188"/>
      <c r="I69"/>
      <c r="J69"/>
      <c r="K69"/>
      <c r="L69"/>
      <c r="M69"/>
    </row>
    <row r="70" spans="2:13" ht="13.5" thickBot="1" x14ac:dyDescent="0.25">
      <c r="B70" s="309"/>
      <c r="C70" s="259"/>
      <c r="D70" s="259"/>
      <c r="E70" s="259"/>
      <c r="F70" s="259"/>
      <c r="G70" s="259"/>
      <c r="H70" s="188"/>
      <c r="I70"/>
      <c r="J70"/>
      <c r="K70"/>
      <c r="L70"/>
      <c r="M70"/>
    </row>
    <row r="71" spans="2:13" ht="15.75" thickBot="1" x14ac:dyDescent="0.3">
      <c r="B71" s="309"/>
      <c r="C71" s="534" t="s">
        <v>220</v>
      </c>
      <c r="D71" s="535"/>
      <c r="E71" s="535"/>
      <c r="F71" s="535"/>
      <c r="G71" s="536"/>
      <c r="H71" s="188"/>
      <c r="I71"/>
      <c r="J71"/>
      <c r="K71"/>
      <c r="L71"/>
      <c r="M71"/>
    </row>
    <row r="72" spans="2:13" ht="15" thickBot="1" x14ac:dyDescent="0.25">
      <c r="B72" s="309"/>
      <c r="C72" s="288"/>
      <c r="D72" s="305" t="s">
        <v>238</v>
      </c>
      <c r="E72" s="289" t="s">
        <v>239</v>
      </c>
      <c r="F72" s="290" t="s">
        <v>240</v>
      </c>
      <c r="G72" s="291" t="s">
        <v>241</v>
      </c>
      <c r="H72" s="188"/>
      <c r="I72"/>
      <c r="J72"/>
      <c r="K72"/>
      <c r="L72"/>
      <c r="M72"/>
    </row>
    <row r="73" spans="2:13" ht="15" thickBot="1" x14ac:dyDescent="0.25">
      <c r="B73" s="309"/>
      <c r="C73" s="313" t="s">
        <v>242</v>
      </c>
      <c r="D73" s="306">
        <f>SEHrs/4</f>
        <v>0</v>
      </c>
      <c r="E73" s="292"/>
      <c r="F73" s="293">
        <f>SEDollars/4</f>
        <v>0</v>
      </c>
      <c r="G73" s="294"/>
      <c r="H73" s="188"/>
      <c r="I73"/>
      <c r="J73"/>
      <c r="K73"/>
      <c r="L73"/>
      <c r="M73"/>
    </row>
    <row r="74" spans="2:13" ht="15" thickBot="1" x14ac:dyDescent="0.25">
      <c r="B74" s="309"/>
      <c r="C74" s="313" t="s">
        <v>243</v>
      </c>
      <c r="D74" s="306">
        <f>SEHrs/4</f>
        <v>0</v>
      </c>
      <c r="E74" s="292"/>
      <c r="F74" s="293">
        <f>SEDollars/4</f>
        <v>0</v>
      </c>
      <c r="G74" s="294"/>
      <c r="H74" s="188"/>
      <c r="I74"/>
      <c r="J74"/>
      <c r="K74"/>
      <c r="L74"/>
      <c r="M74"/>
    </row>
    <row r="75" spans="2:13" ht="15" thickBot="1" x14ac:dyDescent="0.25">
      <c r="B75" s="309"/>
      <c r="C75" s="313" t="s">
        <v>244</v>
      </c>
      <c r="D75" s="306">
        <f>SEHrs/4</f>
        <v>0</v>
      </c>
      <c r="E75" s="292"/>
      <c r="F75" s="293">
        <f>SEDollars/4</f>
        <v>0</v>
      </c>
      <c r="G75" s="294"/>
      <c r="H75" s="188"/>
      <c r="I75"/>
      <c r="J75"/>
      <c r="K75"/>
      <c r="L75"/>
      <c r="M75"/>
    </row>
    <row r="76" spans="2:13" ht="15" thickBot="1" x14ac:dyDescent="0.25">
      <c r="B76" s="309"/>
      <c r="C76" s="313" t="s">
        <v>245</v>
      </c>
      <c r="D76" s="307">
        <f>SEHrs/4</f>
        <v>0</v>
      </c>
      <c r="E76" s="292"/>
      <c r="F76" s="293">
        <f>SEDollars/4</f>
        <v>0</v>
      </c>
      <c r="G76" s="295"/>
      <c r="H76" s="188"/>
      <c r="I76"/>
      <c r="J76"/>
      <c r="K76"/>
      <c r="L76"/>
      <c r="M76"/>
    </row>
    <row r="77" spans="2:13" ht="15.75" thickBot="1" x14ac:dyDescent="0.3">
      <c r="B77" s="309"/>
      <c r="C77" s="296" t="s">
        <v>246</v>
      </c>
      <c r="D77" s="308">
        <f>SUM(D73:D76)</f>
        <v>0</v>
      </c>
      <c r="E77" s="297">
        <f>SUM(E73:E76)</f>
        <v>0</v>
      </c>
      <c r="F77" s="298">
        <f>SUM(F73:F76)</f>
        <v>0</v>
      </c>
      <c r="G77" s="299">
        <f>SUM(G73:G76)</f>
        <v>0</v>
      </c>
      <c r="H77" s="188"/>
      <c r="I77"/>
      <c r="J77"/>
      <c r="K77"/>
      <c r="L77"/>
      <c r="M77"/>
    </row>
    <row r="78" spans="2:13" ht="15.75" thickBot="1" x14ac:dyDescent="0.3">
      <c r="B78" s="309"/>
      <c r="C78" s="537" t="s">
        <v>247</v>
      </c>
      <c r="D78" s="538"/>
      <c r="E78" s="300">
        <f>D77-E77</f>
        <v>0</v>
      </c>
      <c r="F78" s="301"/>
      <c r="G78" s="302">
        <f>F77-G77</f>
        <v>0</v>
      </c>
      <c r="H78" s="188"/>
      <c r="I78"/>
      <c r="J78"/>
      <c r="K78"/>
      <c r="L78"/>
      <c r="M78"/>
    </row>
    <row r="79" spans="2:13" ht="15.75" thickBot="1" x14ac:dyDescent="0.3">
      <c r="B79" s="309"/>
      <c r="C79" s="303"/>
      <c r="D79" s="303"/>
      <c r="E79" s="297"/>
      <c r="F79" s="304"/>
      <c r="G79" s="304"/>
      <c r="H79" s="188"/>
      <c r="I79"/>
      <c r="J79"/>
      <c r="K79"/>
      <c r="L79"/>
      <c r="M79"/>
    </row>
    <row r="80" spans="2:13" ht="15.75" thickBot="1" x14ac:dyDescent="0.3">
      <c r="B80" s="309"/>
      <c r="C80" s="534" t="s">
        <v>221</v>
      </c>
      <c r="D80" s="535"/>
      <c r="E80" s="535"/>
      <c r="F80" s="535"/>
      <c r="G80" s="536"/>
      <c r="H80" s="188"/>
      <c r="I80"/>
      <c r="J80"/>
      <c r="K80"/>
      <c r="L80"/>
      <c r="M80"/>
    </row>
    <row r="81" spans="2:13" ht="15" thickBot="1" x14ac:dyDescent="0.25">
      <c r="B81" s="309"/>
      <c r="C81" s="288"/>
      <c r="D81" s="305" t="s">
        <v>238</v>
      </c>
      <c r="E81" s="289" t="s">
        <v>239</v>
      </c>
      <c r="F81" s="290" t="s">
        <v>240</v>
      </c>
      <c r="G81" s="291" t="s">
        <v>241</v>
      </c>
      <c r="H81" s="188"/>
      <c r="I81"/>
      <c r="J81"/>
      <c r="K81"/>
      <c r="L81"/>
      <c r="M81"/>
    </row>
    <row r="82" spans="2:13" ht="15" thickBot="1" x14ac:dyDescent="0.25">
      <c r="B82" s="309"/>
      <c r="C82" s="313" t="s">
        <v>242</v>
      </c>
      <c r="D82" s="306">
        <f>EAHrs/4</f>
        <v>0</v>
      </c>
      <c r="E82" s="292"/>
      <c r="F82" s="293">
        <f>EADollars/4</f>
        <v>0</v>
      </c>
      <c r="G82" s="294"/>
      <c r="H82" s="188"/>
      <c r="I82"/>
      <c r="J82"/>
      <c r="K82"/>
      <c r="L82"/>
      <c r="M82"/>
    </row>
    <row r="83" spans="2:13" ht="15" thickBot="1" x14ac:dyDescent="0.25">
      <c r="B83" s="309"/>
      <c r="C83" s="313" t="s">
        <v>243</v>
      </c>
      <c r="D83" s="306">
        <f>EAHrs/4</f>
        <v>0</v>
      </c>
      <c r="E83" s="292"/>
      <c r="F83" s="293">
        <f>EADollars/4</f>
        <v>0</v>
      </c>
      <c r="G83" s="294"/>
      <c r="H83" s="188"/>
      <c r="I83"/>
      <c r="J83"/>
      <c r="K83"/>
      <c r="L83"/>
      <c r="M83"/>
    </row>
    <row r="84" spans="2:13" ht="15" thickBot="1" x14ac:dyDescent="0.25">
      <c r="B84" s="309"/>
      <c r="C84" s="313" t="s">
        <v>244</v>
      </c>
      <c r="D84" s="306">
        <f>EAHrs/4</f>
        <v>0</v>
      </c>
      <c r="E84" s="292"/>
      <c r="F84" s="293">
        <f>EADollars/4</f>
        <v>0</v>
      </c>
      <c r="G84" s="294"/>
      <c r="H84" s="188"/>
      <c r="I84"/>
      <c r="J84"/>
      <c r="K84"/>
      <c r="L84"/>
      <c r="M84"/>
    </row>
    <row r="85" spans="2:13" ht="15" thickBot="1" x14ac:dyDescent="0.25">
      <c r="B85" s="309"/>
      <c r="C85" s="313" t="s">
        <v>245</v>
      </c>
      <c r="D85" s="307">
        <f>EAHrs/4</f>
        <v>0</v>
      </c>
      <c r="E85" s="292"/>
      <c r="F85" s="293">
        <f>EADollars/4</f>
        <v>0</v>
      </c>
      <c r="G85" s="295"/>
      <c r="H85" s="188"/>
      <c r="I85"/>
      <c r="J85"/>
      <c r="K85"/>
      <c r="L85"/>
      <c r="M85"/>
    </row>
    <row r="86" spans="2:13" ht="15.75" thickBot="1" x14ac:dyDescent="0.3">
      <c r="B86" s="309"/>
      <c r="C86" s="296" t="s">
        <v>246</v>
      </c>
      <c r="D86" s="308">
        <f>SUM(D82:D85)</f>
        <v>0</v>
      </c>
      <c r="E86" s="297">
        <f>SUM(E82:E85)</f>
        <v>0</v>
      </c>
      <c r="F86" s="298">
        <f>SUM(F82:F85)</f>
        <v>0</v>
      </c>
      <c r="G86" s="299">
        <f>SUM(G82:G85)</f>
        <v>0</v>
      </c>
      <c r="H86" s="188"/>
      <c r="I86"/>
      <c r="J86"/>
      <c r="K86"/>
      <c r="L86"/>
      <c r="M86"/>
    </row>
    <row r="87" spans="2:13" ht="15.75" thickBot="1" x14ac:dyDescent="0.3">
      <c r="B87" s="309"/>
      <c r="C87" s="537" t="s">
        <v>247</v>
      </c>
      <c r="D87" s="538"/>
      <c r="E87" s="300">
        <f>D86-E86</f>
        <v>0</v>
      </c>
      <c r="F87" s="301"/>
      <c r="G87" s="302">
        <f>F86-G86</f>
        <v>0</v>
      </c>
      <c r="H87" s="188"/>
      <c r="I87"/>
      <c r="J87"/>
      <c r="K87"/>
      <c r="L87"/>
      <c r="M87"/>
    </row>
    <row r="88" spans="2:13" ht="15.75" thickBot="1" x14ac:dyDescent="0.3">
      <c r="B88" s="309"/>
      <c r="C88" s="303"/>
      <c r="D88" s="303"/>
      <c r="E88" s="297"/>
      <c r="F88" s="304"/>
      <c r="G88" s="304"/>
      <c r="H88" s="188"/>
      <c r="I88"/>
      <c r="J88"/>
      <c r="K88"/>
      <c r="L88"/>
      <c r="M88"/>
    </row>
    <row r="89" spans="2:13" ht="15.75" thickBot="1" x14ac:dyDescent="0.3">
      <c r="B89" s="309"/>
      <c r="C89" s="534" t="s">
        <v>222</v>
      </c>
      <c r="D89" s="535"/>
      <c r="E89" s="535"/>
      <c r="F89" s="535"/>
      <c r="G89" s="536"/>
      <c r="H89" s="188"/>
      <c r="I89"/>
      <c r="J89"/>
      <c r="K89"/>
      <c r="L89"/>
      <c r="M89"/>
    </row>
    <row r="90" spans="2:13" ht="15" thickBot="1" x14ac:dyDescent="0.25">
      <c r="B90" s="309"/>
      <c r="C90" s="288"/>
      <c r="D90" s="305" t="s">
        <v>238</v>
      </c>
      <c r="E90" s="289" t="s">
        <v>239</v>
      </c>
      <c r="F90" s="290" t="s">
        <v>240</v>
      </c>
      <c r="G90" s="291" t="s">
        <v>241</v>
      </c>
      <c r="H90" s="188"/>
      <c r="I90"/>
      <c r="J90"/>
      <c r="K90"/>
      <c r="L90"/>
      <c r="M90"/>
    </row>
    <row r="91" spans="2:13" ht="15" thickBot="1" x14ac:dyDescent="0.25">
      <c r="B91" s="309"/>
      <c r="C91" s="313" t="s">
        <v>242</v>
      </c>
      <c r="D91" s="306">
        <f>CRTHrs/4</f>
        <v>0</v>
      </c>
      <c r="E91" s="292"/>
      <c r="F91" s="293">
        <f>CRTDollars/4</f>
        <v>0</v>
      </c>
      <c r="G91" s="294"/>
      <c r="H91" s="188"/>
      <c r="I91"/>
      <c r="J91"/>
      <c r="K91"/>
      <c r="L91"/>
      <c r="M91"/>
    </row>
    <row r="92" spans="2:13" ht="15" thickBot="1" x14ac:dyDescent="0.25">
      <c r="B92" s="309"/>
      <c r="C92" s="313" t="s">
        <v>243</v>
      </c>
      <c r="D92" s="306">
        <f>CRTHrs/4</f>
        <v>0</v>
      </c>
      <c r="E92" s="292"/>
      <c r="F92" s="293">
        <f>CRTDollars/4</f>
        <v>0</v>
      </c>
      <c r="G92" s="294"/>
      <c r="H92" s="188"/>
      <c r="I92"/>
      <c r="J92"/>
      <c r="K92"/>
      <c r="L92"/>
      <c r="M92"/>
    </row>
    <row r="93" spans="2:13" ht="15" thickBot="1" x14ac:dyDescent="0.25">
      <c r="B93" s="309"/>
      <c r="C93" s="313" t="s">
        <v>244</v>
      </c>
      <c r="D93" s="306">
        <f>CRTHrs/4</f>
        <v>0</v>
      </c>
      <c r="E93" s="292"/>
      <c r="F93" s="293">
        <f>CRTDollars/4</f>
        <v>0</v>
      </c>
      <c r="G93" s="294"/>
      <c r="H93" s="188"/>
      <c r="I93"/>
      <c r="J93"/>
      <c r="K93"/>
      <c r="L93"/>
      <c r="M93"/>
    </row>
    <row r="94" spans="2:13" ht="15" thickBot="1" x14ac:dyDescent="0.25">
      <c r="B94" s="309"/>
      <c r="C94" s="313" t="s">
        <v>245</v>
      </c>
      <c r="D94" s="307">
        <f>CRTHrs/4</f>
        <v>0</v>
      </c>
      <c r="E94" s="292"/>
      <c r="F94" s="293">
        <f>CRTDollars/4</f>
        <v>0</v>
      </c>
      <c r="G94" s="295"/>
      <c r="H94" s="188"/>
      <c r="I94"/>
      <c r="J94"/>
      <c r="K94"/>
      <c r="L94"/>
      <c r="M94"/>
    </row>
    <row r="95" spans="2:13" ht="15.75" thickBot="1" x14ac:dyDescent="0.3">
      <c r="B95" s="309"/>
      <c r="C95" s="296" t="s">
        <v>246</v>
      </c>
      <c r="D95" s="308">
        <f>SUM(D91:D94)</f>
        <v>0</v>
      </c>
      <c r="E95" s="297">
        <f>SUM(E91:E94)</f>
        <v>0</v>
      </c>
      <c r="F95" s="298">
        <f>SUM(F91:F94)</f>
        <v>0</v>
      </c>
      <c r="G95" s="299">
        <f>SUM(G91:G94)</f>
        <v>0</v>
      </c>
      <c r="H95" s="188"/>
      <c r="I95"/>
      <c r="J95"/>
      <c r="K95"/>
      <c r="L95"/>
      <c r="M95"/>
    </row>
    <row r="96" spans="2:13" ht="15.75" thickBot="1" x14ac:dyDescent="0.3">
      <c r="B96" s="309"/>
      <c r="C96" s="537" t="s">
        <v>247</v>
      </c>
      <c r="D96" s="538"/>
      <c r="E96" s="300">
        <f>D95-E95</f>
        <v>0</v>
      </c>
      <c r="F96" s="301"/>
      <c r="G96" s="302">
        <f>F95-G95</f>
        <v>0</v>
      </c>
      <c r="H96" s="188"/>
      <c r="I96"/>
      <c r="J96"/>
      <c r="K96"/>
      <c r="L96"/>
      <c r="M96"/>
    </row>
    <row r="97" spans="1:8" ht="15" customHeight="1" thickBot="1" x14ac:dyDescent="0.3">
      <c r="A97" s="61"/>
      <c r="B97" s="85"/>
      <c r="C97" s="238"/>
      <c r="D97" s="238"/>
      <c r="E97" s="238"/>
      <c r="F97" s="239"/>
      <c r="G97" s="239"/>
      <c r="H97" s="188"/>
    </row>
    <row r="98" spans="1:8" ht="15" customHeight="1" thickBot="1" x14ac:dyDescent="0.3">
      <c r="A98" s="61"/>
      <c r="B98" s="85"/>
      <c r="C98" s="542" t="s">
        <v>206</v>
      </c>
      <c r="D98" s="543"/>
      <c r="E98" s="543"/>
      <c r="F98" s="543"/>
      <c r="G98" s="544"/>
      <c r="H98" s="188"/>
    </row>
    <row r="99" spans="1:8" ht="15" thickBot="1" x14ac:dyDescent="0.25">
      <c r="A99" s="61"/>
      <c r="B99" s="85"/>
      <c r="C99" s="200"/>
      <c r="D99" s="242" t="s">
        <v>139</v>
      </c>
      <c r="E99" s="243" t="s">
        <v>151</v>
      </c>
      <c r="F99" s="201" t="s">
        <v>140</v>
      </c>
      <c r="G99" s="203" t="s">
        <v>152</v>
      </c>
      <c r="H99" s="188"/>
    </row>
    <row r="100" spans="1:8" ht="15" thickBot="1" x14ac:dyDescent="0.25">
      <c r="A100" s="61"/>
      <c r="B100" s="85"/>
      <c r="C100" s="204" t="s">
        <v>142</v>
      </c>
      <c r="D100" s="244"/>
      <c r="E100" s="245"/>
      <c r="F100" s="207">
        <f>ESS_Purchases/4</f>
        <v>0</v>
      </c>
      <c r="G100" s="240"/>
      <c r="H100" s="188"/>
    </row>
    <row r="101" spans="1:8" ht="15" thickBot="1" x14ac:dyDescent="0.25">
      <c r="A101" s="61"/>
      <c r="B101" s="85"/>
      <c r="C101" s="204" t="s">
        <v>143</v>
      </c>
      <c r="D101" s="244"/>
      <c r="E101" s="245"/>
      <c r="F101" s="207">
        <f>ESS_Purchases/4</f>
        <v>0</v>
      </c>
      <c r="G101" s="240"/>
      <c r="H101" s="188"/>
    </row>
    <row r="102" spans="1:8" ht="15" thickBot="1" x14ac:dyDescent="0.25">
      <c r="A102" s="61"/>
      <c r="B102" s="85"/>
      <c r="C102" s="204" t="s">
        <v>144</v>
      </c>
      <c r="D102" s="244"/>
      <c r="E102" s="245"/>
      <c r="F102" s="207">
        <f>ESS_Purchases/4</f>
        <v>0</v>
      </c>
      <c r="G102" s="240"/>
      <c r="H102" s="188"/>
    </row>
    <row r="103" spans="1:8" ht="15" thickBot="1" x14ac:dyDescent="0.25">
      <c r="A103" s="61"/>
      <c r="B103" s="85"/>
      <c r="C103" s="209" t="s">
        <v>145</v>
      </c>
      <c r="D103" s="246"/>
      <c r="E103" s="247"/>
      <c r="F103" s="207">
        <f>ESS_Purchases/4</f>
        <v>0</v>
      </c>
      <c r="G103" s="240"/>
      <c r="H103" s="188"/>
    </row>
    <row r="104" spans="1:8" ht="4.5" customHeight="1" thickBot="1" x14ac:dyDescent="0.25">
      <c r="A104" s="61"/>
      <c r="B104" s="85"/>
      <c r="C104" s="586"/>
      <c r="D104" s="556"/>
      <c r="E104" s="556"/>
      <c r="F104" s="556"/>
      <c r="G104" s="557"/>
      <c r="H104" s="188"/>
    </row>
    <row r="105" spans="1:8" ht="15" x14ac:dyDescent="0.25">
      <c r="A105" s="61"/>
      <c r="B105" s="85"/>
      <c r="C105" s="214" t="s">
        <v>141</v>
      </c>
      <c r="D105" s="215">
        <f>SUM(D100:D103)</f>
        <v>0</v>
      </c>
      <c r="E105" s="215">
        <f>SUM(E100:E103)</f>
        <v>0</v>
      </c>
      <c r="F105" s="216">
        <f>SUM(F100:F103)</f>
        <v>0</v>
      </c>
      <c r="G105" s="217">
        <f>SUM(G100:G103)</f>
        <v>0</v>
      </c>
      <c r="H105" s="188"/>
    </row>
    <row r="106" spans="1:8" ht="15.75" thickBot="1" x14ac:dyDescent="0.3">
      <c r="A106" s="61"/>
      <c r="B106" s="85"/>
      <c r="C106" s="218" t="s">
        <v>130</v>
      </c>
      <c r="D106" s="219">
        <f>D105-E105</f>
        <v>0</v>
      </c>
      <c r="E106" s="219"/>
      <c r="F106" s="220">
        <f>F105-G105</f>
        <v>0</v>
      </c>
      <c r="G106" s="221"/>
      <c r="H106" s="188"/>
    </row>
    <row r="107" spans="1:8" ht="15.75" thickBot="1" x14ac:dyDescent="0.3">
      <c r="A107" s="61"/>
      <c r="B107" s="85"/>
      <c r="C107" s="238"/>
      <c r="D107" s="238"/>
      <c r="E107" s="238"/>
      <c r="F107" s="239"/>
      <c r="G107" s="239"/>
      <c r="H107" s="188"/>
    </row>
    <row r="108" spans="1:8" ht="18.75" thickBot="1" x14ac:dyDescent="0.3">
      <c r="A108" s="61"/>
      <c r="B108" s="85"/>
      <c r="C108" s="542" t="s">
        <v>205</v>
      </c>
      <c r="D108" s="543"/>
      <c r="E108" s="543"/>
      <c r="F108" s="543"/>
      <c r="G108" s="544"/>
      <c r="H108" s="188"/>
    </row>
    <row r="109" spans="1:8" ht="15" thickBot="1" x14ac:dyDescent="0.25">
      <c r="A109" s="61"/>
      <c r="B109" s="85"/>
      <c r="C109" s="200"/>
      <c r="D109" s="201" t="s">
        <v>139</v>
      </c>
      <c r="E109" s="202" t="s">
        <v>151</v>
      </c>
      <c r="F109" s="201" t="s">
        <v>140</v>
      </c>
      <c r="G109" s="249" t="s">
        <v>152</v>
      </c>
      <c r="H109" s="188"/>
    </row>
    <row r="110" spans="1:8" ht="15" thickBot="1" x14ac:dyDescent="0.25">
      <c r="A110" s="61"/>
      <c r="B110" s="85"/>
      <c r="C110" s="204" t="s">
        <v>142</v>
      </c>
      <c r="D110" s="205">
        <f>SC_Units/4</f>
        <v>0</v>
      </c>
      <c r="E110" s="206"/>
      <c r="F110" s="207">
        <f>Total_SC_Costs/4</f>
        <v>0</v>
      </c>
      <c r="G110" s="248">
        <f>E110*'ESS &amp; Non-Taxable'!J26</f>
        <v>0</v>
      </c>
      <c r="H110" s="188"/>
    </row>
    <row r="111" spans="1:8" ht="15" thickBot="1" x14ac:dyDescent="0.25">
      <c r="A111" s="61"/>
      <c r="B111" s="85"/>
      <c r="C111" s="204" t="s">
        <v>143</v>
      </c>
      <c r="D111" s="205">
        <f>SC_Units/4</f>
        <v>0</v>
      </c>
      <c r="E111" s="206"/>
      <c r="F111" s="207">
        <f>Total_SC_Costs/4</f>
        <v>0</v>
      </c>
      <c r="G111" s="248">
        <f>E111*'ESS &amp; Non-Taxable'!J26</f>
        <v>0</v>
      </c>
      <c r="H111" s="188"/>
    </row>
    <row r="112" spans="1:8" ht="15" thickBot="1" x14ac:dyDescent="0.25">
      <c r="A112" s="61"/>
      <c r="B112" s="85"/>
      <c r="C112" s="204" t="s">
        <v>144</v>
      </c>
      <c r="D112" s="205">
        <f>SC_Units/4</f>
        <v>0</v>
      </c>
      <c r="E112" s="206"/>
      <c r="F112" s="207">
        <f>Total_SC_Costs/4</f>
        <v>0</v>
      </c>
      <c r="G112" s="248">
        <f>E112*'ESS &amp; Non-Taxable'!J26</f>
        <v>0</v>
      </c>
      <c r="H112" s="188"/>
    </row>
    <row r="113" spans="1:8" ht="15" thickBot="1" x14ac:dyDescent="0.25">
      <c r="A113" s="61"/>
      <c r="B113" s="85"/>
      <c r="C113" s="209" t="s">
        <v>145</v>
      </c>
      <c r="D113" s="205">
        <f>SC_Units/4</f>
        <v>0</v>
      </c>
      <c r="E113" s="206"/>
      <c r="F113" s="207">
        <f>Total_SC_Costs/4</f>
        <v>0</v>
      </c>
      <c r="G113" s="248">
        <f>E113*'ESS &amp; Non-Taxable'!J26</f>
        <v>0</v>
      </c>
      <c r="H113" s="188"/>
    </row>
    <row r="114" spans="1:8" ht="4.5" customHeight="1" thickBot="1" x14ac:dyDescent="0.25">
      <c r="A114" s="61"/>
      <c r="B114" s="85"/>
      <c r="C114" s="545"/>
      <c r="D114" s="546"/>
      <c r="E114" s="556"/>
      <c r="F114" s="546"/>
      <c r="G114" s="557"/>
      <c r="H114" s="188"/>
    </row>
    <row r="115" spans="1:8" ht="15" x14ac:dyDescent="0.25">
      <c r="A115" s="61"/>
      <c r="B115" s="85"/>
      <c r="C115" s="214" t="s">
        <v>141</v>
      </c>
      <c r="D115" s="215">
        <f>SUM(D110:D113)</f>
        <v>0</v>
      </c>
      <c r="E115" s="215">
        <f>SUM(E110:E113)</f>
        <v>0</v>
      </c>
      <c r="F115" s="216">
        <f>SUM(F110:F113)</f>
        <v>0</v>
      </c>
      <c r="G115" s="217">
        <f>SUM(G110:G113)</f>
        <v>0</v>
      </c>
      <c r="H115" s="188"/>
    </row>
    <row r="116" spans="1:8" ht="15.75" thickBot="1" x14ac:dyDescent="0.3">
      <c r="A116" s="61"/>
      <c r="B116" s="85"/>
      <c r="C116" s="218" t="s">
        <v>130</v>
      </c>
      <c r="D116" s="219">
        <f>D115-E115</f>
        <v>0</v>
      </c>
      <c r="E116" s="219"/>
      <c r="F116" s="220">
        <f>F115-G115</f>
        <v>0</v>
      </c>
      <c r="G116" s="221"/>
      <c r="H116" s="188"/>
    </row>
    <row r="117" spans="1:8" ht="15.75" thickBot="1" x14ac:dyDescent="0.3">
      <c r="A117" s="61"/>
      <c r="B117" s="85"/>
      <c r="C117" s="238"/>
      <c r="D117" s="238"/>
      <c r="E117" s="238"/>
      <c r="F117" s="239"/>
      <c r="G117" s="239"/>
      <c r="H117" s="188"/>
    </row>
    <row r="118" spans="1:8" ht="18.75" thickBot="1" x14ac:dyDescent="0.3">
      <c r="A118" s="61"/>
      <c r="B118" s="85"/>
      <c r="C118" s="542" t="s">
        <v>91</v>
      </c>
      <c r="D118" s="548"/>
      <c r="E118" s="548"/>
      <c r="F118" s="543"/>
      <c r="G118" s="544"/>
      <c r="H118" s="188"/>
    </row>
    <row r="119" spans="1:8" ht="15" thickBot="1" x14ac:dyDescent="0.25">
      <c r="A119" s="61"/>
      <c r="B119" s="85"/>
      <c r="C119" s="200"/>
      <c r="D119" s="245" t="s">
        <v>139</v>
      </c>
      <c r="E119" s="245" t="s">
        <v>151</v>
      </c>
      <c r="F119" s="241" t="s">
        <v>140</v>
      </c>
      <c r="G119" s="203" t="s">
        <v>152</v>
      </c>
      <c r="H119" s="188"/>
    </row>
    <row r="120" spans="1:8" ht="15" thickBot="1" x14ac:dyDescent="0.25">
      <c r="A120" s="61"/>
      <c r="B120" s="85"/>
      <c r="C120" s="204" t="s">
        <v>142</v>
      </c>
      <c r="D120" s="245"/>
      <c r="E120" s="245"/>
      <c r="F120" s="207">
        <f>Non_Taxable/4</f>
        <v>0</v>
      </c>
      <c r="G120" s="240"/>
      <c r="H120" s="188"/>
    </row>
    <row r="121" spans="1:8" ht="15" thickBot="1" x14ac:dyDescent="0.25">
      <c r="A121" s="61"/>
      <c r="B121" s="85"/>
      <c r="C121" s="204" t="s">
        <v>143</v>
      </c>
      <c r="D121" s="245"/>
      <c r="E121" s="245"/>
      <c r="F121" s="207">
        <f>Non_Taxable/4</f>
        <v>0</v>
      </c>
      <c r="G121" s="240"/>
      <c r="H121" s="188"/>
    </row>
    <row r="122" spans="1:8" ht="15" thickBot="1" x14ac:dyDescent="0.25">
      <c r="A122" s="61"/>
      <c r="B122" s="85"/>
      <c r="C122" s="204" t="s">
        <v>144</v>
      </c>
      <c r="D122" s="245"/>
      <c r="E122" s="245"/>
      <c r="F122" s="207">
        <f>Non_Taxable/4</f>
        <v>0</v>
      </c>
      <c r="G122" s="240"/>
      <c r="H122" s="188"/>
    </row>
    <row r="123" spans="1:8" ht="15" thickBot="1" x14ac:dyDescent="0.25">
      <c r="A123" s="61"/>
      <c r="B123" s="85"/>
      <c r="C123" s="209" t="s">
        <v>145</v>
      </c>
      <c r="D123" s="247"/>
      <c r="E123" s="247"/>
      <c r="F123" s="207">
        <f>Non_Taxable/4</f>
        <v>0</v>
      </c>
      <c r="G123" s="240"/>
      <c r="H123" s="188"/>
    </row>
    <row r="124" spans="1:8" ht="4.5" customHeight="1" thickBot="1" x14ac:dyDescent="0.25">
      <c r="A124" s="61"/>
      <c r="B124" s="85"/>
      <c r="C124" s="545"/>
      <c r="D124" s="556"/>
      <c r="E124" s="556"/>
      <c r="F124" s="546"/>
      <c r="G124" s="557"/>
      <c r="H124" s="188"/>
    </row>
    <row r="125" spans="1:8" ht="15" x14ac:dyDescent="0.25">
      <c r="A125" s="61"/>
      <c r="B125" s="85"/>
      <c r="C125" s="214" t="s">
        <v>141</v>
      </c>
      <c r="D125" s="215">
        <f>SUM(D120:D123)</f>
        <v>0</v>
      </c>
      <c r="E125" s="215">
        <f>SUM(E120:E123)</f>
        <v>0</v>
      </c>
      <c r="F125" s="216">
        <f>SUM(F120:F123)</f>
        <v>0</v>
      </c>
      <c r="G125" s="217">
        <f>SUM(G120:G123)</f>
        <v>0</v>
      </c>
      <c r="H125" s="188"/>
    </row>
    <row r="126" spans="1:8" ht="15.75" thickBot="1" x14ac:dyDescent="0.3">
      <c r="A126" s="61"/>
      <c r="B126" s="85"/>
      <c r="C126" s="218" t="s">
        <v>130</v>
      </c>
      <c r="D126" s="219">
        <f>D125-E125</f>
        <v>0</v>
      </c>
      <c r="E126" s="219"/>
      <c r="F126" s="220">
        <f>F125-G125</f>
        <v>0</v>
      </c>
      <c r="G126" s="221"/>
      <c r="H126" s="188"/>
    </row>
    <row r="127" spans="1:8" ht="15.75" thickBot="1" x14ac:dyDescent="0.3">
      <c r="A127" s="61"/>
      <c r="B127" s="85"/>
      <c r="C127" s="186"/>
      <c r="D127" s="552"/>
      <c r="E127" s="552"/>
      <c r="F127" s="121"/>
      <c r="G127" s="4"/>
      <c r="H127" s="188"/>
    </row>
    <row r="128" spans="1:8" ht="21" thickBot="1" x14ac:dyDescent="0.35">
      <c r="A128" s="61"/>
      <c r="B128" s="85"/>
      <c r="C128" s="553" t="s">
        <v>147</v>
      </c>
      <c r="D128" s="554"/>
      <c r="E128" s="554"/>
      <c r="F128" s="554"/>
      <c r="G128" s="555"/>
      <c r="H128" s="188"/>
    </row>
    <row r="129" spans="1:13" ht="14.25" x14ac:dyDescent="0.2">
      <c r="A129" s="61"/>
      <c r="B129" s="85"/>
      <c r="C129" s="222"/>
      <c r="D129" s="549" t="s">
        <v>140</v>
      </c>
      <c r="E129" s="549"/>
      <c r="F129" s="591" t="s">
        <v>152</v>
      </c>
      <c r="G129" s="592"/>
      <c r="H129" s="191"/>
      <c r="L129"/>
      <c r="M129"/>
    </row>
    <row r="130" spans="1:13" ht="14.25" x14ac:dyDescent="0.2">
      <c r="A130" s="61"/>
      <c r="B130" s="85"/>
      <c r="C130" s="204" t="s">
        <v>142</v>
      </c>
      <c r="D130" s="550">
        <f>Total_Budget/4</f>
        <v>0</v>
      </c>
      <c r="E130" s="550"/>
      <c r="F130" s="550">
        <f>G17+G27+G37+G46+G55+G64+G73+G82+G91+G100+G110+G120</f>
        <v>0</v>
      </c>
      <c r="G130" s="551"/>
      <c r="H130" s="191"/>
      <c r="L130"/>
      <c r="M130"/>
    </row>
    <row r="131" spans="1:13" ht="14.25" x14ac:dyDescent="0.2">
      <c r="A131" s="61"/>
      <c r="B131" s="85"/>
      <c r="C131" s="204" t="s">
        <v>143</v>
      </c>
      <c r="D131" s="550">
        <f>Total_Budget/4</f>
        <v>0</v>
      </c>
      <c r="E131" s="550"/>
      <c r="F131" s="550">
        <f t="shared" ref="F131:F133" si="0">G18+G28+G38+G47+G56+G65+G74+G83+G92+G101+G111+G121</f>
        <v>0</v>
      </c>
      <c r="G131" s="551"/>
      <c r="H131" s="191"/>
      <c r="L131"/>
      <c r="M131"/>
    </row>
    <row r="132" spans="1:13" ht="14.25" x14ac:dyDescent="0.2">
      <c r="A132" s="61"/>
      <c r="B132" s="85"/>
      <c r="C132" s="204" t="s">
        <v>144</v>
      </c>
      <c r="D132" s="550">
        <f>Total_Budget/4</f>
        <v>0</v>
      </c>
      <c r="E132" s="550"/>
      <c r="F132" s="550">
        <f t="shared" si="0"/>
        <v>0</v>
      </c>
      <c r="G132" s="551"/>
      <c r="H132" s="191"/>
      <c r="L132"/>
      <c r="M132"/>
    </row>
    <row r="133" spans="1:13" ht="15" thickBot="1" x14ac:dyDescent="0.25">
      <c r="A133" s="61"/>
      <c r="B133" s="85"/>
      <c r="C133" s="209" t="s">
        <v>145</v>
      </c>
      <c r="D133" s="593">
        <f>Total_Budget/4</f>
        <v>0</v>
      </c>
      <c r="E133" s="593"/>
      <c r="F133" s="550">
        <f t="shared" si="0"/>
        <v>0</v>
      </c>
      <c r="G133" s="551"/>
      <c r="H133" s="191"/>
      <c r="L133"/>
      <c r="M133"/>
    </row>
    <row r="134" spans="1:13" ht="4.5" customHeight="1" thickBot="1" x14ac:dyDescent="0.25">
      <c r="A134" s="61"/>
      <c r="B134" s="85"/>
      <c r="C134" s="558"/>
      <c r="D134" s="559"/>
      <c r="E134" s="559"/>
      <c r="F134" s="559"/>
      <c r="G134" s="560"/>
      <c r="H134" s="188"/>
    </row>
    <row r="135" spans="1:13" ht="15.75" thickBot="1" x14ac:dyDescent="0.3">
      <c r="A135" s="61"/>
      <c r="B135" s="85"/>
      <c r="C135" s="223" t="s">
        <v>141</v>
      </c>
      <c r="D135" s="540">
        <f>SUM(D130:D133)</f>
        <v>0</v>
      </c>
      <c r="E135" s="540"/>
      <c r="F135" s="540">
        <f>SUM(F130:F133)</f>
        <v>0</v>
      </c>
      <c r="G135" s="582"/>
      <c r="H135" s="188"/>
    </row>
    <row r="136" spans="1:13" ht="4.5" customHeight="1" thickBot="1" x14ac:dyDescent="0.3">
      <c r="A136" s="61"/>
      <c r="B136" s="85"/>
      <c r="C136" s="563"/>
      <c r="D136" s="564"/>
      <c r="E136" s="564"/>
      <c r="F136" s="564"/>
      <c r="G136" s="565"/>
      <c r="H136" s="188"/>
    </row>
    <row r="137" spans="1:13" s="195" customFormat="1" ht="15.75" thickBot="1" x14ac:dyDescent="0.25">
      <c r="A137" s="310"/>
      <c r="B137" s="192"/>
      <c r="C137" s="583" t="s">
        <v>146</v>
      </c>
      <c r="D137" s="584"/>
      <c r="E137" s="585"/>
      <c r="F137" s="566">
        <f>Total_Budget-F135</f>
        <v>0</v>
      </c>
      <c r="G137" s="567"/>
      <c r="H137" s="193"/>
      <c r="I137" s="194"/>
      <c r="J137" s="194"/>
      <c r="K137" s="194"/>
      <c r="L137" s="194"/>
      <c r="M137" s="194"/>
    </row>
    <row r="138" spans="1:13" ht="15.75" thickBot="1" x14ac:dyDescent="0.3">
      <c r="A138" s="61"/>
      <c r="B138" s="85"/>
      <c r="C138" s="186"/>
      <c r="D138" s="121"/>
      <c r="E138" s="121"/>
      <c r="F138" s="121"/>
      <c r="G138" s="4"/>
      <c r="H138" s="188"/>
    </row>
    <row r="139" spans="1:13" s="199" customFormat="1" ht="36" customHeight="1" x14ac:dyDescent="0.25">
      <c r="A139" s="311"/>
      <c r="B139" s="196"/>
      <c r="C139" s="587" t="s">
        <v>150</v>
      </c>
      <c r="D139" s="588"/>
      <c r="E139" s="588"/>
      <c r="F139" s="589">
        <f>Total_Budget-F135</f>
        <v>0</v>
      </c>
      <c r="G139" s="590"/>
      <c r="H139" s="197"/>
      <c r="I139" s="198"/>
      <c r="J139" s="198"/>
      <c r="K139" s="198"/>
      <c r="L139" s="198"/>
      <c r="M139" s="198"/>
    </row>
    <row r="140" spans="1:13" s="199" customFormat="1" ht="36" customHeight="1" thickBot="1" x14ac:dyDescent="0.3">
      <c r="A140" s="311"/>
      <c r="B140" s="196"/>
      <c r="C140" s="561" t="s">
        <v>149</v>
      </c>
      <c r="D140" s="562"/>
      <c r="E140" s="562"/>
      <c r="F140" s="580" t="e">
        <f>F135/Total_Budget</f>
        <v>#DIV/0!</v>
      </c>
      <c r="G140" s="581"/>
      <c r="H140" s="197"/>
      <c r="I140" s="198"/>
      <c r="J140" s="198"/>
      <c r="K140" s="198"/>
      <c r="L140" s="198"/>
      <c r="M140" s="198"/>
    </row>
    <row r="141" spans="1:13" ht="31.5" customHeight="1" thickBot="1" x14ac:dyDescent="0.25">
      <c r="A141" s="61"/>
      <c r="B141" s="86"/>
      <c r="C141" s="579" t="s">
        <v>148</v>
      </c>
      <c r="D141" s="579"/>
      <c r="E141" s="579"/>
      <c r="F141" s="579"/>
      <c r="G141" s="579"/>
      <c r="H141" s="190"/>
    </row>
    <row r="142" spans="1:13" ht="14.25" x14ac:dyDescent="0.2">
      <c r="A142" s="312"/>
      <c r="B142" s="22"/>
      <c r="C142" s="22"/>
      <c r="D142" s="22"/>
      <c r="E142" s="22"/>
      <c r="F142" s="22"/>
      <c r="G142" s="29"/>
    </row>
    <row r="143" spans="1:13" ht="12.75" customHeight="1" x14ac:dyDescent="0.2">
      <c r="A143" s="61"/>
      <c r="B143" s="1"/>
      <c r="C143" s="539" t="s">
        <v>72</v>
      </c>
      <c r="D143" s="539"/>
      <c r="E143" s="539"/>
      <c r="F143" s="539"/>
      <c r="G143" s="539"/>
    </row>
    <row r="144" spans="1:13" x14ac:dyDescent="0.2">
      <c r="A144" s="61"/>
      <c r="B144" s="1"/>
      <c r="C144" s="539"/>
      <c r="D144" s="539"/>
      <c r="E144" s="539"/>
      <c r="F144" s="539"/>
      <c r="G144" s="539"/>
    </row>
    <row r="145" spans="1:7" x14ac:dyDescent="0.2">
      <c r="A145" s="61"/>
      <c r="B145" s="1"/>
      <c r="C145" s="1"/>
      <c r="D145" s="1"/>
      <c r="E145" s="1"/>
      <c r="F145" s="1"/>
      <c r="G145" s="1"/>
    </row>
    <row r="146" spans="1:7" ht="13.5" thickBot="1" x14ac:dyDescent="0.25">
      <c r="A146" s="61"/>
      <c r="B146" s="1"/>
      <c r="C146" s="1"/>
      <c r="D146" s="1"/>
      <c r="E146" s="1"/>
      <c r="F146" s="1"/>
      <c r="G146" s="1"/>
    </row>
    <row r="147" spans="1:7" x14ac:dyDescent="0.2">
      <c r="A147" s="61"/>
      <c r="B147" s="1"/>
      <c r="C147" s="569"/>
      <c r="D147" s="570"/>
      <c r="E147" s="1"/>
      <c r="F147" s="574"/>
      <c r="G147" s="575"/>
    </row>
    <row r="148" spans="1:7" ht="13.5" thickBot="1" x14ac:dyDescent="0.25">
      <c r="A148" s="61"/>
      <c r="B148" s="1"/>
      <c r="C148" s="571"/>
      <c r="D148" s="572"/>
      <c r="E148" s="1"/>
      <c r="F148" s="576"/>
      <c r="G148" s="577"/>
    </row>
    <row r="149" spans="1:7" x14ac:dyDescent="0.2">
      <c r="A149" s="61"/>
      <c r="B149" s="1"/>
      <c r="C149" s="568" t="s">
        <v>73</v>
      </c>
      <c r="D149" s="568"/>
      <c r="E149" s="1"/>
      <c r="F149" s="578" t="s">
        <v>71</v>
      </c>
      <c r="G149" s="578"/>
    </row>
    <row r="150" spans="1:7" x14ac:dyDescent="0.2">
      <c r="A150" s="61"/>
      <c r="B150" s="1"/>
      <c r="C150" s="1"/>
      <c r="D150" s="1"/>
      <c r="E150" s="1"/>
      <c r="F150" s="539"/>
      <c r="G150" s="539"/>
    </row>
    <row r="151" spans="1:7" x14ac:dyDescent="0.2">
      <c r="A151" s="61"/>
      <c r="B151" s="1"/>
      <c r="C151" s="1"/>
      <c r="D151" s="1"/>
      <c r="E151" s="1"/>
      <c r="F151" s="1"/>
      <c r="G151" s="1"/>
    </row>
    <row r="152" spans="1:7" x14ac:dyDescent="0.2">
      <c r="A152" s="61"/>
      <c r="B152" s="1"/>
      <c r="C152" s="1"/>
      <c r="D152" s="1"/>
      <c r="E152" s="1"/>
      <c r="F152" s="1"/>
      <c r="G152" s="1"/>
    </row>
    <row r="153" spans="1:7" ht="13.5" thickBot="1" x14ac:dyDescent="0.25">
      <c r="A153" s="61"/>
      <c r="B153" s="1"/>
      <c r="C153" s="1"/>
      <c r="D153" s="1"/>
      <c r="E153" s="1"/>
      <c r="F153" s="573"/>
      <c r="G153" s="573"/>
    </row>
    <row r="154" spans="1:7" x14ac:dyDescent="0.2">
      <c r="A154" s="61"/>
      <c r="B154" s="1"/>
      <c r="C154" s="568" t="s">
        <v>70</v>
      </c>
      <c r="D154" s="568"/>
      <c r="E154" s="1"/>
      <c r="F154" s="1" t="s">
        <v>0</v>
      </c>
      <c r="G154" s="1"/>
    </row>
  </sheetData>
  <mergeCells count="57">
    <mergeCell ref="C141:G141"/>
    <mergeCell ref="F140:G140"/>
    <mergeCell ref="F135:G135"/>
    <mergeCell ref="C137:E137"/>
    <mergeCell ref="C98:G98"/>
    <mergeCell ref="C104:G104"/>
    <mergeCell ref="C108:G108"/>
    <mergeCell ref="C114:G114"/>
    <mergeCell ref="C139:E139"/>
    <mergeCell ref="F139:G139"/>
    <mergeCell ref="F129:G129"/>
    <mergeCell ref="D133:E133"/>
    <mergeCell ref="D132:E132"/>
    <mergeCell ref="F130:G130"/>
    <mergeCell ref="D130:E130"/>
    <mergeCell ref="F133:G133"/>
    <mergeCell ref="C154:D154"/>
    <mergeCell ref="C147:D148"/>
    <mergeCell ref="C149:D149"/>
    <mergeCell ref="F153:G153"/>
    <mergeCell ref="F147:G148"/>
    <mergeCell ref="F149:G150"/>
    <mergeCell ref="F132:G132"/>
    <mergeCell ref="C134:G134"/>
    <mergeCell ref="C140:E140"/>
    <mergeCell ref="C136:G136"/>
    <mergeCell ref="F137:G137"/>
    <mergeCell ref="C143:G144"/>
    <mergeCell ref="D135:E135"/>
    <mergeCell ref="B2:G2"/>
    <mergeCell ref="B3:G3"/>
    <mergeCell ref="B12:G12"/>
    <mergeCell ref="C15:G15"/>
    <mergeCell ref="C25:G25"/>
    <mergeCell ref="C21:G21"/>
    <mergeCell ref="C31:G31"/>
    <mergeCell ref="C118:G118"/>
    <mergeCell ref="D129:E129"/>
    <mergeCell ref="F131:G131"/>
    <mergeCell ref="D131:E131"/>
    <mergeCell ref="D127:E127"/>
    <mergeCell ref="C128:G128"/>
    <mergeCell ref="C124:G124"/>
    <mergeCell ref="C78:D78"/>
    <mergeCell ref="C87:D87"/>
    <mergeCell ref="C96:D96"/>
    <mergeCell ref="C44:G44"/>
    <mergeCell ref="C53:G53"/>
    <mergeCell ref="C62:G62"/>
    <mergeCell ref="C71:G71"/>
    <mergeCell ref="C80:G80"/>
    <mergeCell ref="C89:G89"/>
    <mergeCell ref="C35:G35"/>
    <mergeCell ref="C42:D42"/>
    <mergeCell ref="C51:D51"/>
    <mergeCell ref="C60:D60"/>
    <mergeCell ref="C69:D69"/>
  </mergeCells>
  <phoneticPr fontId="21" type="noConversion"/>
  <dataValidations count="3">
    <dataValidation type="list" allowBlank="1" showInputMessage="1" showErrorMessage="1" promptTitle="Quarter Number" prompt="Select the appropriate Quarter Number from the drop-down list.  Be sure to change the number for each quarterly report." sqref="D9">
      <formula1>$I$8:$I$11</formula1>
    </dataValidation>
    <dataValidation allowBlank="1" showInputMessage="1" showErrorMessage="1" promptTitle="Quarterly Report- To Date" prompt="Enter the end date for the period of this quarterly report.  Be sure to change the date for each quarterly report." sqref="F8"/>
    <dataValidation allowBlank="1" showInputMessage="1" showErrorMessage="1" promptTitle="Quarterly Report - From Date" prompt="Enter the begin date for the period of this quarterly report.  Be sure to change the date for each quarterly report." sqref="D8"/>
  </dataValidations>
  <printOptions horizontalCentered="1"/>
  <pageMargins left="0.17" right="0.17" top="0.46" bottom="0.37" header="0.17" footer="0.17"/>
  <pageSetup scale="66" fitToHeight="2" orientation="portrait" r:id="rId1"/>
  <headerFooter alignWithMargins="0">
    <oddHeader xml:space="preserve">&amp;L&amp;8Texas Department of 
Aging and Disability Services&amp;R&amp;8HCS CDS Budget
June 2010
</oddHeader>
    <oddFooter>&amp;R&amp;8Date and Time Created
&amp;D &amp;T</oddFooter>
  </headerFooter>
  <rowBreaks count="2" manualBreakCount="2">
    <brk id="70" min="1" max="7" man="1"/>
    <brk id="96" min="1"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zoomScale="75" workbookViewId="0">
      <selection activeCell="J38" sqref="J38"/>
    </sheetView>
  </sheetViews>
  <sheetFormatPr defaultRowHeight="12.75" x14ac:dyDescent="0.2"/>
  <cols>
    <col min="1" max="1" width="4.140625" style="131" customWidth="1"/>
    <col min="2" max="2" width="3" style="131" customWidth="1"/>
    <col min="3" max="3" width="39.85546875" style="131" customWidth="1"/>
    <col min="4" max="4" width="5.7109375" style="131" customWidth="1"/>
    <col min="5" max="5" width="3" style="131" customWidth="1"/>
    <col min="6" max="6" width="39.7109375" style="131" customWidth="1"/>
    <col min="7" max="7" width="4.140625" style="131" customWidth="1"/>
    <col min="8" max="8" width="14" style="131" customWidth="1"/>
    <col min="9" max="9" width="4" style="131" customWidth="1"/>
    <col min="10" max="16384" width="9.140625" style="131"/>
  </cols>
  <sheetData>
    <row r="1" spans="1:9" x14ac:dyDescent="0.2">
      <c r="A1" s="61"/>
      <c r="B1" s="126"/>
      <c r="C1" s="126"/>
      <c r="D1" s="126"/>
      <c r="E1" s="61"/>
      <c r="F1" s="61"/>
      <c r="G1" s="61"/>
      <c r="H1" s="61"/>
      <c r="I1" s="61"/>
    </row>
    <row r="2" spans="1:9" ht="60" customHeight="1" x14ac:dyDescent="0.2">
      <c r="B2" s="594" t="s">
        <v>101</v>
      </c>
      <c r="C2" s="594"/>
      <c r="D2" s="594"/>
      <c r="E2" s="594"/>
      <c r="F2" s="594"/>
    </row>
    <row r="3" spans="1:9" ht="15.75" x14ac:dyDescent="0.25">
      <c r="B3" s="595" t="s">
        <v>158</v>
      </c>
      <c r="C3" s="595"/>
      <c r="D3" s="595"/>
      <c r="E3" s="595"/>
      <c r="F3" s="595"/>
    </row>
    <row r="4" spans="1:9" ht="15.75" x14ac:dyDescent="0.25">
      <c r="B4" s="126"/>
      <c r="C4" s="224"/>
      <c r="D4" s="224"/>
    </row>
    <row r="5" spans="1:9" ht="15.75" x14ac:dyDescent="0.25">
      <c r="B5" s="596" t="s">
        <v>159</v>
      </c>
      <c r="C5" s="596"/>
      <c r="D5" s="596"/>
      <c r="E5" s="596"/>
      <c r="F5" s="596"/>
    </row>
    <row r="6" spans="1:9" ht="15.75" x14ac:dyDescent="0.25">
      <c r="B6" s="225"/>
      <c r="C6" s="225"/>
      <c r="D6" s="225"/>
      <c r="E6" s="225"/>
      <c r="F6" s="225"/>
    </row>
    <row r="7" spans="1:9" ht="15.75" x14ac:dyDescent="0.25">
      <c r="B7" s="225"/>
      <c r="C7" s="225"/>
      <c r="D7" s="225"/>
      <c r="E7" s="225"/>
      <c r="F7" s="225"/>
    </row>
    <row r="8" spans="1:9" ht="12.75" customHeight="1" x14ac:dyDescent="0.25">
      <c r="B8" s="225"/>
      <c r="C8" s="225"/>
      <c r="D8" s="225"/>
      <c r="E8" s="225"/>
      <c r="F8" s="225"/>
    </row>
    <row r="9" spans="1:9" ht="15.75" x14ac:dyDescent="0.25">
      <c r="B9" s="595" t="s">
        <v>160</v>
      </c>
      <c r="C9" s="595"/>
      <c r="D9" s="595"/>
      <c r="E9" s="595"/>
      <c r="F9" s="595"/>
    </row>
    <row r="10" spans="1:9" ht="9" customHeight="1" x14ac:dyDescent="0.2">
      <c r="B10" s="126"/>
      <c r="C10" s="126"/>
      <c r="D10" s="126"/>
      <c r="E10" s="189"/>
    </row>
    <row r="11" spans="1:9" x14ac:dyDescent="0.2">
      <c r="A11" s="226"/>
      <c r="B11" s="597" t="s">
        <v>161</v>
      </c>
      <c r="C11" s="597"/>
      <c r="D11" s="226"/>
      <c r="E11" s="597" t="s">
        <v>162</v>
      </c>
      <c r="F11" s="597"/>
      <c r="G11" s="226"/>
    </row>
    <row r="12" spans="1:9" x14ac:dyDescent="0.2">
      <c r="A12" s="226"/>
      <c r="B12" s="602" t="s">
        <v>163</v>
      </c>
      <c r="C12" s="602"/>
      <c r="D12" s="128"/>
      <c r="E12" s="598" t="s">
        <v>164</v>
      </c>
      <c r="F12" s="598"/>
      <c r="G12" s="226"/>
    </row>
    <row r="13" spans="1:9" x14ac:dyDescent="0.2">
      <c r="A13" s="226"/>
      <c r="B13" s="226"/>
      <c r="C13" s="226" t="s">
        <v>165</v>
      </c>
      <c r="D13" s="226"/>
      <c r="E13" s="226"/>
      <c r="F13" s="226" t="s">
        <v>166</v>
      </c>
      <c r="G13" s="226"/>
    </row>
    <row r="14" spans="1:9" x14ac:dyDescent="0.2">
      <c r="A14" s="226"/>
      <c r="B14" s="226"/>
      <c r="C14" s="226" t="s">
        <v>24</v>
      </c>
      <c r="D14" s="226"/>
      <c r="G14" s="226"/>
    </row>
    <row r="15" spans="1:9" x14ac:dyDescent="0.2">
      <c r="A15" s="226"/>
      <c r="B15" s="226"/>
      <c r="C15" s="226" t="s">
        <v>167</v>
      </c>
      <c r="D15" s="226"/>
      <c r="G15" s="226"/>
    </row>
    <row r="16" spans="1:9" x14ac:dyDescent="0.2">
      <c r="A16" s="226"/>
      <c r="B16" s="226"/>
      <c r="C16" s="226" t="s">
        <v>168</v>
      </c>
      <c r="D16" s="226"/>
      <c r="G16" s="226"/>
    </row>
    <row r="17" spans="1:7" x14ac:dyDescent="0.2">
      <c r="A17" s="226"/>
      <c r="B17" s="226"/>
      <c r="C17" s="226" t="s">
        <v>169</v>
      </c>
      <c r="D17" s="226"/>
      <c r="G17" s="226"/>
    </row>
    <row r="18" spans="1:7" x14ac:dyDescent="0.2">
      <c r="A18" s="226"/>
      <c r="B18" s="226"/>
      <c r="C18" s="226" t="s">
        <v>170</v>
      </c>
      <c r="D18" s="226"/>
      <c r="G18" s="226"/>
    </row>
    <row r="19" spans="1:7" x14ac:dyDescent="0.2">
      <c r="A19" s="226"/>
      <c r="B19" s="226"/>
      <c r="C19" s="226"/>
      <c r="D19" s="226"/>
      <c r="G19" s="226"/>
    </row>
    <row r="20" spans="1:7" x14ac:dyDescent="0.2">
      <c r="A20" s="226"/>
      <c r="B20" s="226"/>
      <c r="C20" s="226"/>
      <c r="D20" s="128"/>
      <c r="G20" s="226"/>
    </row>
    <row r="21" spans="1:7" x14ac:dyDescent="0.2">
      <c r="A21" s="226"/>
      <c r="B21" s="226"/>
      <c r="C21" s="226"/>
      <c r="D21" s="128"/>
      <c r="G21" s="226"/>
    </row>
    <row r="22" spans="1:7" ht="15.75" x14ac:dyDescent="0.25">
      <c r="B22" s="595" t="s">
        <v>171</v>
      </c>
      <c r="C22" s="595"/>
      <c r="D22" s="595"/>
      <c r="E22" s="595"/>
      <c r="F22" s="595"/>
    </row>
    <row r="23" spans="1:7" ht="9" customHeight="1" x14ac:dyDescent="0.2">
      <c r="A23" s="226"/>
      <c r="B23" s="226"/>
      <c r="C23" s="226"/>
      <c r="D23" s="128"/>
      <c r="G23" s="226"/>
    </row>
    <row r="24" spans="1:7" x14ac:dyDescent="0.2">
      <c r="A24" s="226"/>
      <c r="B24" s="600" t="s">
        <v>172</v>
      </c>
      <c r="C24" s="600"/>
      <c r="D24" s="226"/>
      <c r="E24" s="597" t="s">
        <v>162</v>
      </c>
      <c r="F24" s="597"/>
      <c r="G24" s="226"/>
    </row>
    <row r="25" spans="1:7" x14ac:dyDescent="0.2">
      <c r="A25" s="226"/>
      <c r="B25" s="226"/>
      <c r="C25" s="226" t="s">
        <v>173</v>
      </c>
      <c r="D25" s="226"/>
      <c r="E25" s="601" t="s">
        <v>174</v>
      </c>
      <c r="F25" s="601"/>
      <c r="G25" s="226"/>
    </row>
    <row r="26" spans="1:7" x14ac:dyDescent="0.2">
      <c r="A26" s="226"/>
      <c r="B26" s="226"/>
      <c r="C26" s="226" t="s">
        <v>175</v>
      </c>
      <c r="D26" s="226"/>
      <c r="E26" s="601" t="s">
        <v>176</v>
      </c>
      <c r="F26" s="601"/>
      <c r="G26" s="226"/>
    </row>
    <row r="27" spans="1:7" x14ac:dyDescent="0.2">
      <c r="A27" s="226"/>
      <c r="B27" s="226"/>
      <c r="C27" s="226" t="s">
        <v>177</v>
      </c>
      <c r="D27" s="226"/>
      <c r="E27" s="228"/>
      <c r="F27" s="226" t="s">
        <v>178</v>
      </c>
      <c r="G27" s="226"/>
    </row>
    <row r="28" spans="1:7" x14ac:dyDescent="0.2">
      <c r="A28" s="226"/>
      <c r="B28" s="226"/>
      <c r="C28" s="226" t="s">
        <v>179</v>
      </c>
      <c r="D28" s="226"/>
      <c r="E28" s="228"/>
      <c r="F28" s="226" t="s">
        <v>180</v>
      </c>
      <c r="G28" s="226"/>
    </row>
    <row r="29" spans="1:7" x14ac:dyDescent="0.2">
      <c r="A29" s="226"/>
      <c r="B29" s="226"/>
      <c r="C29" s="226" t="s">
        <v>181</v>
      </c>
      <c r="D29" s="226"/>
      <c r="E29" s="228"/>
      <c r="F29" s="226" t="s">
        <v>182</v>
      </c>
      <c r="G29" s="226"/>
    </row>
    <row r="30" spans="1:7" x14ac:dyDescent="0.2">
      <c r="A30" s="226"/>
      <c r="B30" s="226"/>
      <c r="C30" s="226" t="s">
        <v>183</v>
      </c>
      <c r="D30" s="226"/>
      <c r="E30" s="226"/>
      <c r="F30" s="226"/>
      <c r="G30" s="226"/>
    </row>
    <row r="31" spans="1:7" x14ac:dyDescent="0.2">
      <c r="A31" s="226"/>
      <c r="B31" s="226"/>
      <c r="C31" s="226" t="s">
        <v>184</v>
      </c>
      <c r="D31" s="226"/>
      <c r="E31" s="597" t="s">
        <v>185</v>
      </c>
      <c r="F31" s="597"/>
      <c r="G31" s="226"/>
    </row>
    <row r="32" spans="1:7" x14ac:dyDescent="0.2">
      <c r="A32" s="226"/>
      <c r="B32" s="226"/>
      <c r="C32" s="226" t="s">
        <v>186</v>
      </c>
      <c r="D32" s="226"/>
      <c r="F32" s="226" t="s">
        <v>187</v>
      </c>
      <c r="G32" s="226"/>
    </row>
    <row r="33" spans="1:7" ht="12.75" customHeight="1" x14ac:dyDescent="0.2">
      <c r="A33" s="226"/>
      <c r="B33" s="226"/>
      <c r="C33" s="226"/>
      <c r="D33" s="226"/>
      <c r="F33" s="226" t="s">
        <v>188</v>
      </c>
      <c r="G33" s="226"/>
    </row>
    <row r="34" spans="1:7" ht="12.75" customHeight="1" x14ac:dyDescent="0.2">
      <c r="A34" s="226"/>
      <c r="B34" s="597" t="s">
        <v>189</v>
      </c>
      <c r="C34" s="597"/>
      <c r="D34" s="226"/>
      <c r="F34" s="226" t="s">
        <v>190</v>
      </c>
      <c r="G34" s="226"/>
    </row>
    <row r="35" spans="1:7" ht="12.75" customHeight="1" x14ac:dyDescent="0.2">
      <c r="A35" s="226"/>
      <c r="C35" s="226" t="s">
        <v>191</v>
      </c>
      <c r="D35" s="226"/>
      <c r="F35" s="226" t="s">
        <v>192</v>
      </c>
      <c r="G35" s="226"/>
    </row>
    <row r="36" spans="1:7" ht="12.75" customHeight="1" x14ac:dyDescent="0.2">
      <c r="A36" s="226"/>
      <c r="C36" s="226" t="s">
        <v>193</v>
      </c>
      <c r="D36" s="226"/>
      <c r="G36" s="226"/>
    </row>
    <row r="37" spans="1:7" x14ac:dyDescent="0.2">
      <c r="A37" s="226"/>
      <c r="C37" s="226" t="s">
        <v>194</v>
      </c>
      <c r="D37" s="226"/>
      <c r="E37" s="599" t="s">
        <v>195</v>
      </c>
      <c r="F37" s="599"/>
      <c r="G37" s="226"/>
    </row>
    <row r="38" spans="1:7" ht="12.75" customHeight="1" x14ac:dyDescent="0.2">
      <c r="C38" s="226" t="s">
        <v>196</v>
      </c>
      <c r="D38" s="226"/>
      <c r="E38" s="598" t="s">
        <v>197</v>
      </c>
      <c r="F38" s="598"/>
      <c r="G38" s="226"/>
    </row>
    <row r="39" spans="1:7" ht="12.75" customHeight="1" x14ac:dyDescent="0.2">
      <c r="A39" s="226"/>
      <c r="B39" s="226"/>
      <c r="C39" s="226" t="s">
        <v>198</v>
      </c>
      <c r="D39" s="226"/>
      <c r="F39" s="131" t="s">
        <v>199</v>
      </c>
      <c r="G39" s="226"/>
    </row>
    <row r="40" spans="1:7" ht="12.75" customHeight="1" x14ac:dyDescent="0.2">
      <c r="A40" s="226"/>
      <c r="B40" s="228"/>
      <c r="C40" s="226"/>
      <c r="D40" s="226"/>
      <c r="F40" s="131" t="s">
        <v>200</v>
      </c>
      <c r="G40" s="226"/>
    </row>
    <row r="41" spans="1:7" ht="12.75" customHeight="1" x14ac:dyDescent="0.2">
      <c r="D41" s="226"/>
      <c r="G41" s="226"/>
    </row>
    <row r="42" spans="1:7" x14ac:dyDescent="0.2">
      <c r="C42" s="226"/>
      <c r="D42" s="226"/>
      <c r="F42" s="226"/>
      <c r="G42" s="226"/>
    </row>
    <row r="43" spans="1:7" x14ac:dyDescent="0.2">
      <c r="C43" s="226"/>
      <c r="D43" s="226"/>
      <c r="G43" s="226"/>
    </row>
    <row r="44" spans="1:7" x14ac:dyDescent="0.2">
      <c r="A44" s="226"/>
      <c r="B44" s="128"/>
      <c r="C44" s="128"/>
      <c r="D44" s="128"/>
      <c r="E44" s="128"/>
      <c r="F44" s="128"/>
      <c r="G44" s="226"/>
    </row>
    <row r="45" spans="1:7" x14ac:dyDescent="0.2">
      <c r="A45" s="226"/>
      <c r="B45" s="226"/>
      <c r="C45" s="226"/>
      <c r="E45" s="227"/>
      <c r="F45" s="229"/>
      <c r="G45" s="226"/>
    </row>
    <row r="46" spans="1:7" ht="12.75" customHeight="1" x14ac:dyDescent="0.2">
      <c r="D46" s="228"/>
      <c r="E46" s="228"/>
      <c r="F46" s="228"/>
      <c r="G46" s="226"/>
    </row>
    <row r="47" spans="1:7" ht="12.75" customHeight="1" x14ac:dyDescent="0.2">
      <c r="D47" s="228"/>
      <c r="E47" s="228"/>
      <c r="F47" s="228"/>
      <c r="G47" s="226"/>
    </row>
    <row r="48" spans="1:7" ht="12.75" customHeight="1" x14ac:dyDescent="0.2">
      <c r="D48" s="228"/>
      <c r="E48" s="228"/>
      <c r="F48" s="228"/>
      <c r="G48" s="226"/>
    </row>
    <row r="49" spans="1:7" x14ac:dyDescent="0.2">
      <c r="A49" s="228"/>
      <c r="D49" s="229"/>
      <c r="E49" s="229"/>
      <c r="F49" s="229"/>
      <c r="G49" s="226"/>
    </row>
    <row r="50" spans="1:7" x14ac:dyDescent="0.2">
      <c r="A50" s="228"/>
      <c r="D50" s="229"/>
      <c r="E50" s="229"/>
      <c r="F50" s="229"/>
      <c r="G50" s="226"/>
    </row>
    <row r="51" spans="1:7" x14ac:dyDescent="0.2">
      <c r="A51" s="228"/>
      <c r="D51" s="229"/>
      <c r="E51" s="229"/>
      <c r="F51" s="229"/>
      <c r="G51" s="226"/>
    </row>
    <row r="52" spans="1:7" x14ac:dyDescent="0.2">
      <c r="A52" s="228"/>
      <c r="B52" s="228"/>
      <c r="C52" s="226"/>
      <c r="D52" s="229"/>
      <c r="E52" s="229"/>
      <c r="F52" s="229"/>
      <c r="G52" s="226"/>
    </row>
    <row r="53" spans="1:7" x14ac:dyDescent="0.2">
      <c r="A53" s="228"/>
      <c r="B53" s="228"/>
      <c r="C53" s="226"/>
      <c r="D53" s="229"/>
      <c r="E53" s="229"/>
      <c r="F53" s="229"/>
      <c r="G53" s="226"/>
    </row>
    <row r="54" spans="1:7" x14ac:dyDescent="0.2">
      <c r="A54" s="228"/>
      <c r="B54" s="228"/>
      <c r="C54" s="226"/>
      <c r="D54" s="229"/>
      <c r="E54" s="229"/>
      <c r="F54" s="229"/>
      <c r="G54" s="226"/>
    </row>
    <row r="55" spans="1:7" x14ac:dyDescent="0.2">
      <c r="A55" s="230"/>
      <c r="B55" s="226"/>
      <c r="C55" s="226"/>
      <c r="D55" s="226"/>
      <c r="E55" s="226"/>
      <c r="F55" s="226"/>
      <c r="G55" s="226"/>
    </row>
    <row r="56" spans="1:7" x14ac:dyDescent="0.2">
      <c r="A56" s="226"/>
      <c r="B56" s="226"/>
      <c r="C56" s="226"/>
      <c r="D56" s="226"/>
      <c r="E56" s="226"/>
      <c r="F56" s="226"/>
      <c r="G56" s="226"/>
    </row>
    <row r="57" spans="1:7" x14ac:dyDescent="0.2">
      <c r="A57" s="226"/>
      <c r="B57" s="226"/>
      <c r="C57" s="226"/>
      <c r="D57" s="226"/>
      <c r="E57" s="226"/>
      <c r="F57" s="226"/>
      <c r="G57" s="226"/>
    </row>
    <row r="58" spans="1:7" x14ac:dyDescent="0.2">
      <c r="A58" s="230"/>
      <c r="B58" s="226"/>
      <c r="C58" s="226"/>
      <c r="D58" s="226"/>
      <c r="E58" s="226"/>
      <c r="F58" s="226"/>
      <c r="G58" s="226"/>
    </row>
    <row r="59" spans="1:7" x14ac:dyDescent="0.2">
      <c r="A59" s="226"/>
      <c r="B59" s="226"/>
      <c r="C59" s="128"/>
      <c r="D59" s="226"/>
      <c r="E59" s="226"/>
      <c r="F59" s="226"/>
      <c r="G59" s="226"/>
    </row>
    <row r="60" spans="1:7" x14ac:dyDescent="0.2">
      <c r="A60" s="226"/>
      <c r="B60" s="226"/>
      <c r="C60" s="226"/>
      <c r="D60" s="226"/>
      <c r="E60" s="226"/>
      <c r="F60" s="226"/>
      <c r="G60" s="226"/>
    </row>
    <row r="61" spans="1:7" x14ac:dyDescent="0.2">
      <c r="A61" s="226"/>
      <c r="B61" s="226"/>
      <c r="C61" s="226"/>
      <c r="D61" s="226"/>
      <c r="E61" s="226"/>
      <c r="F61" s="226"/>
      <c r="G61" s="226"/>
    </row>
    <row r="62" spans="1:7" x14ac:dyDescent="0.2">
      <c r="A62" s="226"/>
      <c r="B62" s="226"/>
      <c r="C62" s="226"/>
      <c r="D62" s="226"/>
      <c r="E62" s="226"/>
      <c r="F62" s="226"/>
      <c r="G62" s="226"/>
    </row>
    <row r="63" spans="1:7" x14ac:dyDescent="0.2">
      <c r="A63" s="226"/>
      <c r="B63" s="226"/>
      <c r="C63" s="226"/>
      <c r="D63" s="226"/>
      <c r="E63" s="227"/>
      <c r="F63" s="231"/>
      <c r="G63" s="226"/>
    </row>
    <row r="64" spans="1:7" x14ac:dyDescent="0.2">
      <c r="A64" s="226"/>
      <c r="B64" s="226"/>
      <c r="C64" s="226"/>
      <c r="D64" s="226"/>
      <c r="F64" s="226"/>
      <c r="G64" s="226"/>
    </row>
    <row r="65" spans="1:7" x14ac:dyDescent="0.2">
      <c r="A65" s="226"/>
      <c r="B65" s="226"/>
      <c r="C65" s="226"/>
      <c r="D65" s="226"/>
      <c r="F65" s="232"/>
      <c r="G65" s="226"/>
    </row>
    <row r="66" spans="1:7" x14ac:dyDescent="0.2">
      <c r="A66" s="226"/>
      <c r="B66" s="226"/>
      <c r="C66" s="226"/>
      <c r="D66" s="226"/>
      <c r="F66" s="226"/>
      <c r="G66" s="226"/>
    </row>
    <row r="67" spans="1:7" x14ac:dyDescent="0.2">
      <c r="A67" s="226"/>
      <c r="B67" s="226"/>
      <c r="C67" s="226"/>
      <c r="D67" s="226"/>
      <c r="F67" s="226"/>
      <c r="G67" s="226"/>
    </row>
    <row r="68" spans="1:7" x14ac:dyDescent="0.2">
      <c r="A68" s="226"/>
      <c r="B68" s="226"/>
      <c r="C68" s="226"/>
      <c r="D68" s="226"/>
      <c r="E68" s="226"/>
      <c r="F68" s="226"/>
      <c r="G68" s="226"/>
    </row>
    <row r="69" spans="1:7" x14ac:dyDescent="0.2">
      <c r="A69" s="226"/>
      <c r="B69" s="226"/>
      <c r="C69" s="226"/>
      <c r="D69" s="226"/>
      <c r="E69" s="226"/>
      <c r="F69" s="226"/>
      <c r="G69" s="226"/>
    </row>
  </sheetData>
  <sheetProtection password="E7F0" sheet="1" objects="1" scenarios="1"/>
  <mergeCells count="17">
    <mergeCell ref="E38:F38"/>
    <mergeCell ref="E37:F37"/>
    <mergeCell ref="B34:C34"/>
    <mergeCell ref="B24:C24"/>
    <mergeCell ref="E12:F12"/>
    <mergeCell ref="E24:F24"/>
    <mergeCell ref="E26:F26"/>
    <mergeCell ref="E31:F31"/>
    <mergeCell ref="B22:F22"/>
    <mergeCell ref="B12:C12"/>
    <mergeCell ref="E25:F25"/>
    <mergeCell ref="B2:F2"/>
    <mergeCell ref="B3:F3"/>
    <mergeCell ref="B5:F5"/>
    <mergeCell ref="E11:F11"/>
    <mergeCell ref="B9:F9"/>
    <mergeCell ref="B11:C11"/>
  </mergeCells>
  <phoneticPr fontId="0" type="noConversion"/>
  <dataValidations xWindow="502" yWindow="139" count="1">
    <dataValidation allowBlank="1" showErrorMessage="1" promptTitle="Information Only Page" prompt="This page is for Information only.  It is not a part of the Client's budget." sqref="B2"/>
  </dataValidations>
  <printOptions horizontalCentered="1"/>
  <pageMargins left="0.2" right="0.2" top="0.75" bottom="0.25" header="0" footer="0.25"/>
  <pageSetup orientation="portrait" r:id="rId1"/>
  <headerFooter alignWithMargins="0">
    <oddHeader>&amp;L&amp;8Texas Department of 
Aging and Disability Services&amp;R&amp;8CLASS CDS Budget
June 2010</oddHeader>
    <oddFooter>&amp;R&amp;8Date and Time Created
&amp;D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59</vt:i4>
      </vt:variant>
    </vt:vector>
  </HeadingPairs>
  <TitlesOfParts>
    <vt:vector size="67" baseType="lpstr">
      <vt:lpstr>General Information</vt:lpstr>
      <vt:lpstr>Consumer Information &amp; Approval</vt:lpstr>
      <vt:lpstr>Notes</vt:lpstr>
      <vt:lpstr>Authorized Units &amp; Budget</vt:lpstr>
      <vt:lpstr>ESS &amp; Non-Taxable</vt:lpstr>
      <vt:lpstr>Taxable Wage &amp; Compensation</vt:lpstr>
      <vt:lpstr>Quarterly Report</vt:lpstr>
      <vt:lpstr>Definitions</vt:lpstr>
      <vt:lpstr>Auth_SC_Amount</vt:lpstr>
      <vt:lpstr>Authorized_Hourly_Respite_Hours</vt:lpstr>
      <vt:lpstr>Authorized_SHL_Hours</vt:lpstr>
      <vt:lpstr>Avail_for_SC</vt:lpstr>
      <vt:lpstr>Budget_Balance</vt:lpstr>
      <vt:lpstr>Consumer_Name</vt:lpstr>
      <vt:lpstr>CRTDollars</vt:lpstr>
      <vt:lpstr>CRTHrs</vt:lpstr>
      <vt:lpstr>Daily_Respite_Rate</vt:lpstr>
      <vt:lpstr>Days</vt:lpstr>
      <vt:lpstr>DR_LAR</vt:lpstr>
      <vt:lpstr>EADollars</vt:lpstr>
      <vt:lpstr>EAHrs</vt:lpstr>
      <vt:lpstr>ESS_Amount</vt:lpstr>
      <vt:lpstr>ESS_Budget</vt:lpstr>
      <vt:lpstr>ESS_Purchases</vt:lpstr>
      <vt:lpstr>FICA</vt:lpstr>
      <vt:lpstr>From</vt:lpstr>
      <vt:lpstr>FUTA</vt:lpstr>
      <vt:lpstr>FUTA_Max</vt:lpstr>
      <vt:lpstr>Hourly_Respite_Rate</vt:lpstr>
      <vt:lpstr>Medicaid_Number</vt:lpstr>
      <vt:lpstr>Medicare</vt:lpstr>
      <vt:lpstr>Min_Compensation</vt:lpstr>
      <vt:lpstr>Min_Employee_Comp</vt:lpstr>
      <vt:lpstr>Non_Taxable</vt:lpstr>
      <vt:lpstr>NULVNDollars</vt:lpstr>
      <vt:lpstr>NULVNHrs</vt:lpstr>
      <vt:lpstr>NURNDollars</vt:lpstr>
      <vt:lpstr>NURNHrs</vt:lpstr>
      <vt:lpstr>'Authorized Units &amp; Budget'!Print_Area</vt:lpstr>
      <vt:lpstr>'Consumer Information &amp; Approval'!Print_Area</vt:lpstr>
      <vt:lpstr>Definitions!Print_Area</vt:lpstr>
      <vt:lpstr>'ESS &amp; Non-Taxable'!Print_Area</vt:lpstr>
      <vt:lpstr>'General Information'!Print_Area</vt:lpstr>
      <vt:lpstr>Notes!Print_Area</vt:lpstr>
      <vt:lpstr>'Quarterly Report'!Print_Area</vt:lpstr>
      <vt:lpstr>'Quarterly Report'!Print_Titles</vt:lpstr>
      <vt:lpstr>'Taxable Wage &amp; Compensation'!Print_Titles</vt:lpstr>
      <vt:lpstr>SC_funded_by_ESS</vt:lpstr>
      <vt:lpstr>SC_funded_outside_ESS</vt:lpstr>
      <vt:lpstr>SC_Units</vt:lpstr>
      <vt:lpstr>SEDollars</vt:lpstr>
      <vt:lpstr>SEHrs</vt:lpstr>
      <vt:lpstr>SHL_Rate</vt:lpstr>
      <vt:lpstr>SpLVNDollars</vt:lpstr>
      <vt:lpstr>SpLVNHrs</vt:lpstr>
      <vt:lpstr>SpRNDollars</vt:lpstr>
      <vt:lpstr>SpRNHrs</vt:lpstr>
      <vt:lpstr>SUTA_Max</vt:lpstr>
      <vt:lpstr>Taxable</vt:lpstr>
      <vt:lpstr>Taxable_Funds</vt:lpstr>
      <vt:lpstr>To</vt:lpstr>
      <vt:lpstr>Total_Budget</vt:lpstr>
      <vt:lpstr>Total_ESS_Costs</vt:lpstr>
      <vt:lpstr>Total_NonTaxable</vt:lpstr>
      <vt:lpstr>Total_SC_Costs</vt:lpstr>
      <vt:lpstr>Total_Tax</vt:lpstr>
      <vt:lpstr>Weeks</vt:lpstr>
    </vt:vector>
  </TitlesOfParts>
  <Company>Texas Department of Aging and Disability Services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DADS CDS Attendant Care Budget</dc:title>
  <dc:creator>Sarah E. Hambrick</dc:creator>
  <cp:lastModifiedBy>Rodriguez,Mario (DADS)</cp:lastModifiedBy>
  <cp:lastPrinted>2014-09-08T19:47:23Z</cp:lastPrinted>
  <dcterms:created xsi:type="dcterms:W3CDTF">2001-07-04T15:10:40Z</dcterms:created>
  <dcterms:modified xsi:type="dcterms:W3CDTF">2014-09-15T19:05:53Z</dcterms:modified>
  <cp:category>CDS</cp:category>
</cp:coreProperties>
</file>