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75" yWindow="65491" windowWidth="5970" windowHeight="6990" tabRatio="857" firstSheet="1" activeTab="3"/>
  </bookViews>
  <sheets>
    <sheet name="General Information" sheetId="1" r:id="rId1"/>
    <sheet name="Consumer Information &amp; Approval" sheetId="2" r:id="rId2"/>
    <sheet name="Notes" sheetId="3" r:id="rId3"/>
    <sheet name="Authorized Units &amp; Budget" sheetId="4" r:id="rId4"/>
    <sheet name="ESS &amp; Non-Taxable" sheetId="5" r:id="rId5"/>
    <sheet name="Taxable Wage &amp; Compensation" sheetId="6" r:id="rId6"/>
    <sheet name="Quarterly Report" sheetId="7" r:id="rId7"/>
    <sheet name="Definitions" sheetId="8" r:id="rId8"/>
  </sheets>
  <externalReferences>
    <externalReference r:id="rId11"/>
  </externalReferences>
  <definedNames>
    <definedName name="Admin">#REF!</definedName>
    <definedName name="Administrative_Percent" localSheetId="2">'Notes'!#REF!</definedName>
    <definedName name="Annual_Auth_Hours">'Authorized Units &amp; Budget'!$J$18</definedName>
    <definedName name="Benefits">#REF!</definedName>
    <definedName name="Billing_Percent" localSheetId="2">'Notes'!#REF!</definedName>
    <definedName name="Budget_Balance">'Taxable Wage &amp; Compensation'!$L$11</definedName>
    <definedName name="Client">#REF!</definedName>
    <definedName name="Client_Name">#REF!</definedName>
    <definedName name="CMPAS_Rate">#REF!</definedName>
    <definedName name="Consumer_Name">'Consumer Information &amp; Approval'!$D$5</definedName>
    <definedName name="Days">'Consumer Information &amp; Approval'!$I$23</definedName>
    <definedName name="DR_LAR">'Consumer Information &amp; Approval'!$E$18</definedName>
    <definedName name="Employer_Tax">#REF!</definedName>
    <definedName name="ESS_Purchases">'ESS &amp; Non-Taxable'!$G$21</definedName>
    <definedName name="FICA" localSheetId="7">#REF!</definedName>
    <definedName name="FICA">'Taxable Wage &amp; Compensation'!$Q$13</definedName>
    <definedName name="From" localSheetId="7">#REF!</definedName>
    <definedName name="From">'Consumer Information &amp; Approval'!$D$23</definedName>
    <definedName name="FUTA" localSheetId="7">#REF!</definedName>
    <definedName name="FUTA">'Taxable Wage &amp; Compensation'!$Q$12</definedName>
    <definedName name="FUTA_Max" localSheetId="7">#REF!</definedName>
    <definedName name="FUTA_Max">'Taxable Wage &amp; Compensation'!$Q$9</definedName>
    <definedName name="HMO_Percentage" localSheetId="2">'Notes'!#REF!</definedName>
    <definedName name="Hourly">#REF!</definedName>
    <definedName name="Hourly_Back">#REF!</definedName>
    <definedName name="Hourly_Max">#REF!</definedName>
    <definedName name="Hourly_Min">#REF!</definedName>
    <definedName name="Hourly_Reg">#REF!</definedName>
    <definedName name="Hourly_Total">#REF!</definedName>
    <definedName name="Max_Admin" localSheetId="7">#REF!</definedName>
    <definedName name="Max_Admin" localSheetId="2">'Notes'!#REF!</definedName>
    <definedName name="Max_Admin">'[1]Admin &amp; Compensation'!$F$38</definedName>
    <definedName name="Medicaid_Number">'Consumer Information &amp; Approval'!$D$7</definedName>
    <definedName name="Medicare" localSheetId="7">#REF!</definedName>
    <definedName name="Medicare">'Taxable Wage &amp; Compensation'!$Q$14</definedName>
    <definedName name="Min_Compensation" localSheetId="7">#REF!</definedName>
    <definedName name="Min_Compensation" localSheetId="2">'Notes'!#REF!</definedName>
    <definedName name="Min_Compensation">'ESS &amp; Non-Taxable'!$G$24</definedName>
    <definedName name="Min_Employee_Comp">'ESS &amp; Non-Taxable'!$G$24</definedName>
    <definedName name="Min_Employee_Compensation">'Taxable Wage &amp; Compensation'!$Q$18</definedName>
    <definedName name="Name">#REF!</definedName>
    <definedName name="Non_Taxable">'ESS &amp; Non-Taxable'!$G$30</definedName>
    <definedName name="Number">#REF!</definedName>
    <definedName name="_xlnm.Print_Area" localSheetId="1">'Consumer Information &amp; Approval'!$A$1:$H$38</definedName>
    <definedName name="_xlnm.Print_Area" localSheetId="7">'Definitions'!$A$1:$G$43</definedName>
    <definedName name="_xlnm.Print_Area" localSheetId="4">'ESS &amp; Non-Taxable'!$A$1:$H$33</definedName>
    <definedName name="_xlnm.Print_Area" localSheetId="0">'General Information'!$A$1:$E$30</definedName>
    <definedName name="_xlnm.Print_Area" localSheetId="2">'Notes'!$A$1:$G$52</definedName>
    <definedName name="_xlnm.Print_Titles" localSheetId="5">'Taxable Wage &amp; Compensation'!$1:$8</definedName>
    <definedName name="Program">#REF!</definedName>
    <definedName name="Service_Type">'Authorized Units &amp; Budget'!$D$14</definedName>
    <definedName name="SUTA">#REF!</definedName>
    <definedName name="SUTA_Max" localSheetId="7">#REF!</definedName>
    <definedName name="SUTA_Max">'Taxable Wage &amp; Compensation'!$Q$10</definedName>
    <definedName name="Taxable">'ESS &amp; Non-Taxable'!$G$32</definedName>
    <definedName name="Taxable_Funds">'ESS &amp; Non-Taxable'!$G$32</definedName>
    <definedName name="To" localSheetId="7">#REF!</definedName>
    <definedName name="To">'Consumer Information &amp; Approval'!$F$23</definedName>
    <definedName name="Total_Budget">'Authorized Units &amp; Budget'!$D$10</definedName>
    <definedName name="Total_PAS_Dollars">'Authorized Units &amp; Budget'!$D$17</definedName>
    <definedName name="Total_Rate" localSheetId="2">'Notes'!#REF!</definedName>
    <definedName name="Total_Tax">'Taxable Wage &amp; Compensation'!$Q$15</definedName>
    <definedName name="Units" localSheetId="2">'Notes'!#REF!</definedName>
    <definedName name="Units">#REF!</definedName>
    <definedName name="Weekly_Authorized_Supported_Home_Living_Hours">'Authorized Units &amp; Budget'!$D$15</definedName>
    <definedName name="Weeks" localSheetId="7">#REF!</definedName>
    <definedName name="Weeks">'Consumer Information &amp; Approval'!$J$23</definedName>
    <definedName name="Z_346F6C38_467E_4277_A934_45FBB069E11D_.wvu.PrintArea" localSheetId="3" hidden="1">'Authorized Units &amp; Budget'!$A$1:$G$13</definedName>
    <definedName name="Z_346F6C38_467E_4277_A934_45FBB069E11D_.wvu.PrintArea" localSheetId="4" hidden="1">'ESS &amp; Non-Taxable'!$A$1:$H$33</definedName>
    <definedName name="Z_346F6C38_467E_4277_A934_45FBB069E11D_.wvu.PrintArea" localSheetId="0" hidden="1">'General Information'!$A$1:$E$30</definedName>
    <definedName name="Z_346F6C38_467E_4277_A934_45FBB069E11D_.wvu.PrintArea" localSheetId="2" hidden="1">'Notes'!$A$1:$G$11</definedName>
    <definedName name="Z_346F6C38_467E_4277_A934_45FBB069E11D_.wvu.PrintArea" localSheetId="5" hidden="1">'Taxable Wage &amp; Compensation'!$A$1:$N$29</definedName>
    <definedName name="Z_454ECA60_FBCC_11D6_AB9B_00C04F5868C8_.wvu.PrintArea" localSheetId="3" hidden="1">'Authorized Units &amp; Budget'!$A$1:$G$13</definedName>
    <definedName name="Z_454ECA60_FBCC_11D6_AB9B_00C04F5868C8_.wvu.PrintArea" localSheetId="4" hidden="1">'ESS &amp; Non-Taxable'!$A$1:$H$33</definedName>
    <definedName name="Z_454ECA60_FBCC_11D6_AB9B_00C04F5868C8_.wvu.PrintArea" localSheetId="0" hidden="1">'General Information'!$A$1:$E$30</definedName>
    <definedName name="Z_454ECA60_FBCC_11D6_AB9B_00C04F5868C8_.wvu.PrintArea" localSheetId="2" hidden="1">'Notes'!$A$1:$G$11</definedName>
    <definedName name="Z_454ECA60_FBCC_11D6_AB9B_00C04F5868C8_.wvu.PrintArea" localSheetId="5" hidden="1">'Taxable Wage &amp; Compensation'!$A$1:$N$29</definedName>
  </definedNames>
  <calcPr fullCalcOnLoad="1"/>
</workbook>
</file>

<file path=xl/sharedStrings.xml><?xml version="1.0" encoding="utf-8"?>
<sst xmlns="http://schemas.openxmlformats.org/spreadsheetml/2006/main" count="478" uniqueCount="200">
  <si>
    <t>Date</t>
  </si>
  <si>
    <t xml:space="preserve">Advertising  </t>
  </si>
  <si>
    <t xml:space="preserve">Criminal History Check </t>
  </si>
  <si>
    <t>Worker's comp or liability insurance</t>
  </si>
  <si>
    <t>Other - Specify</t>
  </si>
  <si>
    <t>Coverage Period From:</t>
  </si>
  <si>
    <t>To:</t>
  </si>
  <si>
    <t>*</t>
  </si>
  <si>
    <t>Change in Administrative Costs</t>
  </si>
  <si>
    <t>Change in Reimbursement Rate</t>
  </si>
  <si>
    <t>Change in Payment Option back to Agency Option</t>
  </si>
  <si>
    <t>General Information and Instructions for Use of Workbook</t>
  </si>
  <si>
    <t>Be sure to read any error messages carefully.  They give you instructions on how to correct data entry errors.</t>
  </si>
  <si>
    <t>Enter the appropriate information in the "Blue" cells (the cells with "dashed" lines around them).  Be sure the information you enter is accurate, as the budget calculations are based on the entries made in these cells.</t>
  </si>
  <si>
    <t>F.I.C.A.:</t>
  </si>
  <si>
    <t>Medicare:</t>
  </si>
  <si>
    <t xml:space="preserve">Equipment &amp; Supplies </t>
  </si>
  <si>
    <t xml:space="preserve">Copies &amp; Mailing </t>
  </si>
  <si>
    <t>Amount:</t>
  </si>
  <si>
    <t>Comments:</t>
  </si>
  <si>
    <t>CDS Agency Representative</t>
  </si>
  <si>
    <t>Initially and at Annual Reassessment</t>
  </si>
  <si>
    <t>Health Insurance Premium(s)</t>
  </si>
  <si>
    <t>Overtime</t>
  </si>
  <si>
    <t>Paid Holidays</t>
  </si>
  <si>
    <t>Vacation Pay</t>
  </si>
  <si>
    <t>Sick Leave</t>
  </si>
  <si>
    <t>Bonuses</t>
  </si>
  <si>
    <t>Termination of Services</t>
  </si>
  <si>
    <t>Consumer Name:</t>
  </si>
  <si>
    <t>Consumer Medicaid Number:</t>
  </si>
  <si>
    <r>
      <t xml:space="preserve">Effective / Coverage Period </t>
    </r>
    <r>
      <rPr>
        <b/>
        <sz val="8"/>
        <rFont val="Arial"/>
        <family val="2"/>
      </rPr>
      <t>(This does not guarantee eligibility for the entire period)</t>
    </r>
    <r>
      <rPr>
        <b/>
        <sz val="12"/>
        <rFont val="Arial"/>
        <family val="2"/>
      </rPr>
      <t>:</t>
    </r>
  </si>
  <si>
    <t>Use the "TAB" key to move between the "Blue" cells.  Entries may only be made in the "Blue" cells; all other cells are locked.</t>
  </si>
  <si>
    <t>Anytime Other Time Required by Program Policy</t>
  </si>
  <si>
    <t>Complete the Quarterly Report at least Quarterly (more frequently if required by Program Policy)</t>
  </si>
  <si>
    <t>Watch for "Pop-Up" information windows for many of the cells.  If the "Pop-Up" windows are covering the body of the budget, you may "drag and drop" them to a different area.</t>
  </si>
  <si>
    <t>Consumer Name</t>
  </si>
  <si>
    <t>Medicaid Number</t>
  </si>
  <si>
    <t>Dollars Needed to Meet Minimum Compensation:</t>
  </si>
  <si>
    <t>Available Amounts</t>
  </si>
  <si>
    <t>Pay Rate</t>
  </si>
  <si>
    <t>Wages</t>
  </si>
  <si>
    <t>Total Annual Wages</t>
  </si>
  <si>
    <t>Annual Taxes</t>
  </si>
  <si>
    <t>Annual Total</t>
  </si>
  <si>
    <t>Weeks</t>
  </si>
  <si>
    <t>Begin Date</t>
  </si>
  <si>
    <t>End Date</t>
  </si>
  <si>
    <t>Hours per Week</t>
  </si>
  <si>
    <t>Amount</t>
  </si>
  <si>
    <t>OT Pay Rate</t>
  </si>
  <si>
    <t>Other -Specify</t>
  </si>
  <si>
    <t>S.U.T.A. Rate</t>
  </si>
  <si>
    <t>Hourly Pay</t>
  </si>
  <si>
    <t>Other Compensation</t>
  </si>
  <si>
    <t>Number of Payments</t>
  </si>
  <si>
    <t>Notes</t>
  </si>
  <si>
    <t>Dollars Left in Budget:</t>
  </si>
  <si>
    <t>Within Total Budget for Consumer?</t>
  </si>
  <si>
    <t>THIS PAGE IS NOT CONSIDERED PART OF THE BUDGET</t>
  </si>
  <si>
    <t>You can use the keyboard to move between the pages in the workbook.  Press "CTRL" and "Page Down" at the same time to move to the next worksheet; Press "CTRL" and "Page Up" at the same time to move to the previous worksheet.</t>
  </si>
  <si>
    <t>Budget Calculations are:</t>
  </si>
  <si>
    <t>Funds Available for Taxable Compensation Costs</t>
  </si>
  <si>
    <t>Total Estimated Non-Taxable Compensation Costs:</t>
  </si>
  <si>
    <t>Total Available for Taxable Compensation:</t>
  </si>
  <si>
    <t>Total Taxable Compensation:</t>
  </si>
  <si>
    <t>Quarterly Report</t>
  </si>
  <si>
    <t>Quarterly Report Coverage Period From:</t>
  </si>
  <si>
    <t>Quarter Number:</t>
  </si>
  <si>
    <t>Budgeted</t>
  </si>
  <si>
    <t>Actual</t>
  </si>
  <si>
    <t>Quarter 1 Dollars</t>
  </si>
  <si>
    <t>Quarter 2 Dollars</t>
  </si>
  <si>
    <t>Quarter 3 Dollars</t>
  </si>
  <si>
    <t>Quarter 4 Dollars</t>
  </si>
  <si>
    <t>Quarter 1 Units</t>
  </si>
  <si>
    <t>Quarter 2 Units</t>
  </si>
  <si>
    <t>Quarter 3 Units</t>
  </si>
  <si>
    <t>Quarter 4 Units</t>
  </si>
  <si>
    <t>NOTE - All Budgeted Amounts on the Quarterly Report are Estimates</t>
  </si>
  <si>
    <t>Authorized</t>
  </si>
  <si>
    <t>Dollars</t>
  </si>
  <si>
    <t>Percent of Budgeted Dollars Spent (negative amount indicates the consumer has overspent):</t>
  </si>
  <si>
    <t>Dollars Remaining (negative indicates the consumer has overspent):</t>
  </si>
  <si>
    <t>CDS Agency Representative Signature</t>
  </si>
  <si>
    <t>Phone Number (with Area Code)</t>
  </si>
  <si>
    <t>CERTIFICATION:  By signature below I certify that the numbers entered into this quarterly report are accurate as reported to me.</t>
  </si>
  <si>
    <t>CDS Agency Representative Printed Name</t>
  </si>
  <si>
    <t>F.U.T.A. Max Wage:</t>
  </si>
  <si>
    <t>F.U.T.A.:</t>
  </si>
  <si>
    <t>Taxable Wage and Compensation Validation</t>
  </si>
  <si>
    <t>S.U.T.A. Max Wage:</t>
  </si>
  <si>
    <t>Change in Number of Authorized Units for Hourly Services</t>
  </si>
  <si>
    <t>Use of Respite Services</t>
  </si>
  <si>
    <t>Consumer's Address:</t>
  </si>
  <si>
    <t>Consumer's City, State, Zip Code:</t>
  </si>
  <si>
    <t>Consumer's Telephone Number:</t>
  </si>
  <si>
    <t>Yes</t>
  </si>
  <si>
    <t>No</t>
  </si>
  <si>
    <t>Employer (Consumer or Legally Authorized Representative)</t>
  </si>
  <si>
    <t>Service</t>
  </si>
  <si>
    <t>Total Annual CDS Budget</t>
  </si>
  <si>
    <t>Total  Annual CDS Budget:</t>
  </si>
  <si>
    <t>Estimated Employer Support Services Costs</t>
  </si>
  <si>
    <t>Total Estimated Employer Support Services Costs:</t>
  </si>
  <si>
    <r>
      <t>Maximum</t>
    </r>
    <r>
      <rPr>
        <sz val="10"/>
        <rFont val="Arial"/>
        <family val="0"/>
      </rPr>
      <t xml:space="preserve"> Amount Available for Employer Support Services Costs:</t>
    </r>
  </si>
  <si>
    <t>Weeks Employed</t>
  </si>
  <si>
    <t>Do the Total Employee Compensation Costs Fall Within the Required Parameters for Employee Compensation?</t>
  </si>
  <si>
    <t>Amount Available for Employee Compensation Costs:</t>
  </si>
  <si>
    <t>Non-Taxable Employee Compensation Costs</t>
  </si>
  <si>
    <t>Complete the entire Workbook for each Consumer at the following times (and when required by program policy):</t>
  </si>
  <si>
    <t>CERTIFICATION:  By signature below I acknowledge that all calculations must fall within the allowable budget, and that all budget calculations are VALID, as indicated above. I acknowledge these budget calculations are not exact, and may need adjustment throughout the budget period. I also acknowledge receipt of a copy of the CDS Budget.  I agree to remain within the boundaries of the budget set forth.  I understand that failure to follow this budget may result in removal from the CDS Option and I accept personal liability for expenses that may be incurred due to my failure to follow the budget or program requirements.  The budget does not imply eligibility for the entire budget period.</t>
  </si>
  <si>
    <t>Total Tax:</t>
  </si>
  <si>
    <t>Submit a copy of the current Budget Workbook to the appropriate Case Manager/Service Coordinator initially, annually, and as required by program policy.</t>
  </si>
  <si>
    <t>DR's Name:</t>
  </si>
  <si>
    <t>LAR's Name:</t>
  </si>
  <si>
    <t>Consumer Information &amp; Budget Approval</t>
  </si>
  <si>
    <t>Authorized Units and Budget Calculations</t>
  </si>
  <si>
    <t>Taxable Wage and Compensation Costs</t>
  </si>
  <si>
    <t>Employee Hours, Pay Rates and Other Compensation</t>
  </si>
  <si>
    <t>Employee Name</t>
  </si>
  <si>
    <t>Minimum Employee Compensation %</t>
  </si>
  <si>
    <t>NOTE - The consumer must not develop a regular employee schedule that contains fewer than or more than the weekly authorized units.</t>
  </si>
  <si>
    <t>Employee Compensation</t>
  </si>
  <si>
    <t>Annual Dollars Budgeted for Employee Compensation:</t>
  </si>
  <si>
    <t>Minimum Dollars Required for Employee Compensation:</t>
  </si>
  <si>
    <t>Employee Compensation Totals (Dollars):</t>
  </si>
  <si>
    <t>Employee Compensation Totals (Units):</t>
  </si>
  <si>
    <t>Remaining Units</t>
  </si>
  <si>
    <t>Region:</t>
  </si>
  <si>
    <t>Region 1</t>
  </si>
  <si>
    <t>Region 2</t>
  </si>
  <si>
    <t>Region 3</t>
  </si>
  <si>
    <t>Region 4</t>
  </si>
  <si>
    <t>Region 5</t>
  </si>
  <si>
    <t>Region 6</t>
  </si>
  <si>
    <t>Region 7</t>
  </si>
  <si>
    <t>Region 8</t>
  </si>
  <si>
    <t>Region 9</t>
  </si>
  <si>
    <t>Region 10</t>
  </si>
  <si>
    <t>Region 11</t>
  </si>
  <si>
    <t>Change in Employee</t>
  </si>
  <si>
    <t>Change in Number of Hours Employee Works, Rate of Pay, Bonus, or Benefits</t>
  </si>
  <si>
    <t xml:space="preserve">Change in Employee Pay Rate or Benefits </t>
  </si>
  <si>
    <t>Does the Consumer Have a  Designated Representative (DR) or Legally Authorized Representative (LAR)?</t>
  </si>
  <si>
    <t>Designated Representative (If Applicable)</t>
  </si>
  <si>
    <t>Minimum Amount for Employee Compensation Costs met?</t>
  </si>
  <si>
    <t>Employer Support Services &amp; Non-Taxable Costs</t>
  </si>
  <si>
    <t>Taxable and Non-Taxable Employee Compensation</t>
  </si>
  <si>
    <t>THIS PAGE IS NOT CONSIDERED PART OF CLIENT BUDGET</t>
  </si>
  <si>
    <t>TAXABLE EMPLOYEE COMPENSATION</t>
  </si>
  <si>
    <t>SALARIES/WAGES</t>
  </si>
  <si>
    <t>MILEAGE (MAXIMUM IS 48.5¢ PER MILE)</t>
  </si>
  <si>
    <t>(Includes Employee-Paid Payroll Taxes:)</t>
  </si>
  <si>
    <t>(Not Directly Related to Client Care)</t>
  </si>
  <si>
    <t>Regular Time</t>
  </si>
  <si>
    <t>Communiting Costs &amp; Assistance</t>
  </si>
  <si>
    <t>Bonus</t>
  </si>
  <si>
    <t>Paid Vacation Leave</t>
  </si>
  <si>
    <t>Paid Sick Leave</t>
  </si>
  <si>
    <t>Paid Other Leave (Jury Duty, Funeral, etc.)</t>
  </si>
  <si>
    <t>NON-TAXABLE EMPLOYEE COMPENSATION</t>
  </si>
  <si>
    <t>EMPLOYEE BENEFITS/INSURANCE</t>
  </si>
  <si>
    <t>Insurance Premiums and Paid Claims,</t>
  </si>
  <si>
    <t>(Use of Employee's Personal Car Directly Related</t>
  </si>
  <si>
    <t xml:space="preserve">     Including Health/Medical/Dental/Disability</t>
  </si>
  <si>
    <t>Related to Client Care)</t>
  </si>
  <si>
    <t>Life Insurance Premiums</t>
  </si>
  <si>
    <t>Client Appointments</t>
  </si>
  <si>
    <t>Employer-Paid Contributions to:</t>
  </si>
  <si>
    <t>Shopping</t>
  </si>
  <si>
    <t xml:space="preserve">     Deferred Compensation Plans</t>
  </si>
  <si>
    <t>Escort</t>
  </si>
  <si>
    <t xml:space="preserve">     Retirement &amp; Pension Plans</t>
  </si>
  <si>
    <t xml:space="preserve">     Child Day Care</t>
  </si>
  <si>
    <t>WORKERS' COMPENSATION COSTS</t>
  </si>
  <si>
    <t xml:space="preserve">     Accrued Leave</t>
  </si>
  <si>
    <t>Premium Costs</t>
  </si>
  <si>
    <t>Paid Claims</t>
  </si>
  <si>
    <t>PAYROLL TAXES  (EMPLOYER-PAID)</t>
  </si>
  <si>
    <t xml:space="preserve">Other Premium/Claims for Employee </t>
  </si>
  <si>
    <t>FICA</t>
  </si>
  <si>
    <t>Work-Related Injury/Illness Coverage</t>
  </si>
  <si>
    <t>MEDICARE</t>
  </si>
  <si>
    <t>SUTA</t>
  </si>
  <si>
    <t>CONTRACTED SERVICE FEE</t>
  </si>
  <si>
    <t>FUTA</t>
  </si>
  <si>
    <t>(When Contracted With an Agency)</t>
  </si>
  <si>
    <t>Other as applicable</t>
  </si>
  <si>
    <t>Back-Up PAS</t>
  </si>
  <si>
    <t>In-Home Respite</t>
  </si>
  <si>
    <t>Be sure both the Employer (Consumer or Legal Guardian), Designated Representative (if applicable), and the CDS Agency Representative sign Consumer Information &amp; Budget Approval Page of the workbook, and that the budget Calculations are listed as "VALID".</t>
  </si>
  <si>
    <r>
      <t xml:space="preserve">Personal Care Services
</t>
    </r>
    <r>
      <rPr>
        <sz val="12"/>
        <rFont val="Arial"/>
        <family val="2"/>
      </rPr>
      <t>Consumer Directed Services Budget</t>
    </r>
  </si>
  <si>
    <t>Attendant Services</t>
  </si>
  <si>
    <t>Weekly Authorized Hours</t>
  </si>
  <si>
    <t>Employer Support Services</t>
  </si>
  <si>
    <t>Attendant Services Behavioral Health PCS</t>
  </si>
  <si>
    <t>Hourly Rate</t>
  </si>
  <si>
    <t>*Total PAS Dollars</t>
  </si>
  <si>
    <t>* Total PAS Dollars includes the reimbursement reduction of 1% adopted by HHSC based upon LBB direction effective September 1, 2010.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</si>
</sst>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mm/dd/yy"/>
    <numFmt numFmtId="167" formatCode="0.00000%"/>
    <numFmt numFmtId="168" formatCode="00000"/>
    <numFmt numFmtId="169" formatCode="0.0000%"/>
    <numFmt numFmtId="170" formatCode="&quot;$&quot;#,##0.0000"/>
    <numFmt numFmtId="171" formatCode="&quot;$&quot;#,##0.00000"/>
    <numFmt numFmtId="172" formatCode="#,##0.0000000"/>
    <numFmt numFmtId="173" formatCode="_(* #,##0.0000_);_(* \(#,##0.0000\);_(* &quot;-&quot;????_);_(@_)"/>
    <numFmt numFmtId="174" formatCode="m/d"/>
    <numFmt numFmtId="175" formatCode="0.0000"/>
    <numFmt numFmtId="176" formatCode="#,##0.0000"/>
    <numFmt numFmtId="177" formatCode="0.000%"/>
    <numFmt numFmtId="178" formatCode="0.000"/>
    <numFmt numFmtId="179" formatCode="[$-409]dddd\,\ mmmm\ dd\,\ yyyy"/>
  </numFmts>
  <fonts count="22">
    <font>
      <sz val="10"/>
      <name val="Arial"/>
      <family val="0"/>
    </font>
    <font>
      <b/>
      <sz val="10"/>
      <name val="Arial"/>
      <family val="2"/>
    </font>
    <font>
      <b/>
      <i/>
      <sz val="10"/>
      <name val="Arial"/>
      <family val="2"/>
    </font>
    <font>
      <b/>
      <i/>
      <sz val="9"/>
      <name val="Arial"/>
      <family val="2"/>
    </font>
    <font>
      <b/>
      <sz val="16"/>
      <name val="Arial"/>
      <family val="2"/>
    </font>
    <font>
      <b/>
      <sz val="12"/>
      <name val="Arial"/>
      <family val="2"/>
    </font>
    <font>
      <sz val="11"/>
      <name val="Arial"/>
      <family val="2"/>
    </font>
    <font>
      <b/>
      <sz val="11"/>
      <name val="Arial"/>
      <family val="2"/>
    </font>
    <font>
      <b/>
      <i/>
      <sz val="14"/>
      <name val="Arial"/>
      <family val="2"/>
    </font>
    <font>
      <b/>
      <u val="single"/>
      <sz val="12"/>
      <name val="Arial"/>
      <family val="2"/>
    </font>
    <font>
      <sz val="8"/>
      <name val="Arial"/>
      <family val="2"/>
    </font>
    <font>
      <sz val="12"/>
      <name val="Arial"/>
      <family val="2"/>
    </font>
    <font>
      <sz val="14"/>
      <name val="Arial"/>
      <family val="2"/>
    </font>
    <font>
      <u val="single"/>
      <sz val="10"/>
      <color indexed="12"/>
      <name val="Arial"/>
      <family val="0"/>
    </font>
    <font>
      <u val="single"/>
      <sz val="10"/>
      <color indexed="36"/>
      <name val="Arial"/>
      <family val="0"/>
    </font>
    <font>
      <b/>
      <sz val="8"/>
      <name val="Arial"/>
      <family val="2"/>
    </font>
    <font>
      <sz val="9"/>
      <name val="Arial"/>
      <family val="2"/>
    </font>
    <font>
      <b/>
      <sz val="10"/>
      <color indexed="10"/>
      <name val="Arial"/>
      <family val="2"/>
    </font>
    <font>
      <i/>
      <sz val="9"/>
      <name val="Arial"/>
      <family val="2"/>
    </font>
    <font>
      <i/>
      <sz val="10"/>
      <name val="Arial"/>
      <family val="2"/>
    </font>
    <font>
      <i/>
      <sz val="11"/>
      <name val="Arial"/>
      <family val="2"/>
    </font>
    <font>
      <sz val="20"/>
      <name val="Arial"/>
      <family val="0"/>
    </font>
  </fonts>
  <fills count="9">
    <fill>
      <patternFill/>
    </fill>
    <fill>
      <patternFill patternType="gray125"/>
    </fill>
    <fill>
      <patternFill patternType="solid">
        <fgColor indexed="41"/>
        <bgColor indexed="64"/>
      </patternFill>
    </fill>
    <fill>
      <patternFill patternType="solid">
        <fgColor indexed="27"/>
        <bgColor indexed="64"/>
      </patternFill>
    </fill>
    <fill>
      <patternFill patternType="lightUp">
        <bgColor indexed="9"/>
      </patternFill>
    </fill>
    <fill>
      <patternFill patternType="solid">
        <fgColor indexed="65"/>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105">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DashDot"/>
      <right style="mediumDashDot"/>
      <top style="mediumDashDot"/>
      <bottom style="mediumDashDot"/>
    </border>
    <border>
      <left style="medium"/>
      <right style="thin"/>
      <top style="mediumDashDot"/>
      <bottom style="mediumDashDot"/>
    </border>
    <border>
      <left style="medium"/>
      <right style="thin"/>
      <top style="mediumDashDot"/>
      <bottom>
        <color indexed="63"/>
      </bottom>
    </border>
    <border>
      <left style="medium"/>
      <right style="thin"/>
      <top>
        <color indexed="63"/>
      </top>
      <bottom style="mediumDashDot"/>
    </border>
    <border>
      <left style="medium"/>
      <right style="thin"/>
      <top style="medium"/>
      <bottom style="mediumDashDot"/>
    </border>
    <border>
      <left style="medium"/>
      <right style="medium"/>
      <top style="medium"/>
      <bottom style="medium"/>
    </border>
    <border>
      <left style="medium"/>
      <right style="medium"/>
      <top>
        <color indexed="63"/>
      </top>
      <bottom style="medium"/>
    </border>
    <border>
      <left style="mediumDashDot"/>
      <right style="thin"/>
      <top style="mediumDashDot"/>
      <bottom style="thin"/>
    </border>
    <border>
      <left style="mediumDashDot"/>
      <right style="thin"/>
      <top style="thin"/>
      <bottom style="thin"/>
    </border>
    <border>
      <left style="thin"/>
      <right style="thin"/>
      <top style="thin"/>
      <bottom>
        <color indexed="63"/>
      </bottom>
    </border>
    <border>
      <left style="thin"/>
      <right style="thin"/>
      <top style="thin"/>
      <bottom style="thin"/>
    </border>
    <border>
      <left style="thin"/>
      <right style="thin"/>
      <top style="thin"/>
      <bottom style="mediumDashDot"/>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color indexed="63"/>
      </bottom>
    </border>
    <border>
      <left>
        <color indexed="63"/>
      </left>
      <right style="thin"/>
      <top style="thin"/>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medium"/>
      <bottom style="mediumDashDot"/>
    </border>
    <border>
      <left style="medium"/>
      <right style="thin"/>
      <top>
        <color indexed="63"/>
      </top>
      <bottom>
        <color indexed="63"/>
      </bottom>
    </border>
    <border>
      <left style="medium"/>
      <right>
        <color indexed="63"/>
      </right>
      <top style="medium"/>
      <bottom style="medium"/>
    </border>
    <border>
      <left style="medium"/>
      <right style="medium"/>
      <top>
        <color indexed="63"/>
      </top>
      <bottom>
        <color indexed="63"/>
      </bottom>
    </border>
    <border>
      <left style="medium"/>
      <right>
        <color indexed="63"/>
      </right>
      <top>
        <color indexed="63"/>
      </top>
      <bottom style="medium"/>
    </border>
    <border>
      <left style="mediumDashDot"/>
      <right>
        <color indexed="63"/>
      </right>
      <top>
        <color indexed="63"/>
      </top>
      <bottom>
        <color indexed="63"/>
      </bottom>
    </border>
    <border>
      <left>
        <color indexed="63"/>
      </left>
      <right style="medium"/>
      <top style="medium"/>
      <bottom style="medium"/>
    </border>
    <border>
      <left>
        <color indexed="63"/>
      </left>
      <right style="thin"/>
      <top>
        <color indexed="63"/>
      </top>
      <bottom style="thin"/>
    </border>
    <border>
      <left>
        <color indexed="63"/>
      </left>
      <right>
        <color indexed="63"/>
      </right>
      <top style="mediumDashDot"/>
      <bottom style="mediumDashDot"/>
    </border>
    <border>
      <left>
        <color indexed="63"/>
      </left>
      <right style="mediumDashDot"/>
      <top style="mediumDashDot"/>
      <bottom style="mediumDashDot"/>
    </border>
    <border>
      <left style="mediumDashDot"/>
      <right style="mediumDashDot"/>
      <top>
        <color indexed="63"/>
      </top>
      <bottom style="mediumDashDot"/>
    </border>
    <border>
      <left>
        <color indexed="63"/>
      </left>
      <right style="mediumDashDot"/>
      <top>
        <color indexed="63"/>
      </top>
      <bottom style="mediumDashDot"/>
    </border>
    <border>
      <left>
        <color indexed="63"/>
      </left>
      <right style="mediumDashDot"/>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mediumDashDot"/>
    </border>
    <border>
      <left>
        <color indexed="63"/>
      </left>
      <right style="medium"/>
      <top>
        <color indexed="63"/>
      </top>
      <bottom style="mediumDashDot"/>
    </border>
    <border>
      <left style="medium"/>
      <right style="thin"/>
      <top style="mediumDashDot"/>
      <bottom style="medium"/>
    </border>
    <border>
      <left style="medium"/>
      <right style="mediumDashDot"/>
      <top style="medium"/>
      <bottom style="thin"/>
    </border>
    <border>
      <left>
        <color indexed="63"/>
      </left>
      <right style="thin"/>
      <top style="medium"/>
      <bottom>
        <color indexed="63"/>
      </bottom>
    </border>
    <border>
      <left>
        <color indexed="63"/>
      </left>
      <right style="thin"/>
      <top style="medium"/>
      <bottom style="medium"/>
    </border>
    <border>
      <left>
        <color indexed="63"/>
      </left>
      <right>
        <color indexed="63"/>
      </right>
      <top style="medium"/>
      <bottom style="medium"/>
    </border>
    <border>
      <left>
        <color indexed="63"/>
      </left>
      <right style="thin"/>
      <top>
        <color indexed="63"/>
      </top>
      <bottom style="medium"/>
    </border>
    <border>
      <left style="medium">
        <color indexed="8"/>
      </left>
      <right style="thin"/>
      <top style="medium">
        <color indexed="8"/>
      </top>
      <bottom>
        <color indexed="63"/>
      </bottom>
    </border>
    <border>
      <left>
        <color indexed="63"/>
      </left>
      <right>
        <color indexed="63"/>
      </right>
      <top style="medium">
        <color indexed="8"/>
      </top>
      <bottom>
        <color indexed="63"/>
      </bottom>
    </border>
    <border>
      <left>
        <color indexed="63"/>
      </left>
      <right style="thin"/>
      <top style="medium">
        <color indexed="8"/>
      </top>
      <bottom>
        <color indexed="63"/>
      </bottom>
    </border>
    <border>
      <left>
        <color indexed="63"/>
      </left>
      <right style="medium">
        <color indexed="8"/>
      </right>
      <top style="medium">
        <color indexed="8"/>
      </top>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style="mediumDashDot"/>
      <top style="medium"/>
      <bottom style="medium"/>
    </border>
    <border>
      <left style="mediumDashDot"/>
      <right>
        <color indexed="63"/>
      </right>
      <top style="mediumDashDot"/>
      <bottom style="mediumDashDot"/>
    </border>
    <border>
      <left style="thin"/>
      <right>
        <color indexed="63"/>
      </right>
      <top style="mediumDashDot"/>
      <bottom style="mediumDashDot"/>
    </border>
    <border>
      <left>
        <color indexed="63"/>
      </left>
      <right style="medium"/>
      <top style="mediumDashDot"/>
      <bottom style="mediumDashDot"/>
    </border>
    <border>
      <left style="thin"/>
      <right>
        <color indexed="63"/>
      </right>
      <top style="medium"/>
      <bottom style="mediumDashDot"/>
    </border>
    <border>
      <left style="thin"/>
      <right>
        <color indexed="63"/>
      </right>
      <top style="mediumDashDot"/>
      <bottom>
        <color indexed="63"/>
      </bottom>
    </border>
    <border>
      <left>
        <color indexed="63"/>
      </left>
      <right style="medium"/>
      <top style="mediumDashDot"/>
      <bottom>
        <color indexed="63"/>
      </bottom>
    </border>
    <border>
      <left style="thin"/>
      <right>
        <color indexed="63"/>
      </right>
      <top style="mediumDashDot"/>
      <bottom style="medium"/>
    </border>
    <border>
      <left>
        <color indexed="63"/>
      </left>
      <right style="medium"/>
      <top style="mediumDashDot"/>
      <bottom style="mediu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style="medium"/>
      <right>
        <color indexed="63"/>
      </right>
      <top style="mediumDashDot"/>
      <bottom style="medium"/>
    </border>
    <border>
      <left>
        <color indexed="63"/>
      </left>
      <right>
        <color indexed="63"/>
      </right>
      <top style="mediumDashDot"/>
      <bottom style="medium"/>
    </border>
    <border>
      <left style="mediumDashDot"/>
      <right>
        <color indexed="63"/>
      </right>
      <top style="thin"/>
      <bottom style="mediumDashDot"/>
    </border>
    <border>
      <left>
        <color indexed="63"/>
      </left>
      <right style="thin"/>
      <top style="thin"/>
      <bottom style="mediumDashDot"/>
    </border>
    <border>
      <left style="thin"/>
      <right>
        <color indexed="63"/>
      </right>
      <top style="thin"/>
      <bottom style="mediumDashDot"/>
    </border>
    <border>
      <left>
        <color indexed="63"/>
      </left>
      <right>
        <color indexed="63"/>
      </right>
      <top style="thin"/>
      <bottom style="mediumDashDot"/>
    </border>
    <border>
      <left>
        <color indexed="63"/>
      </left>
      <right style="mediumDashDot"/>
      <top style="thin"/>
      <bottom style="mediumDashDot"/>
    </border>
    <border>
      <left style="thin"/>
      <right>
        <color indexed="63"/>
      </right>
      <top style="thin"/>
      <bottom style="thin"/>
    </border>
    <border>
      <left>
        <color indexed="63"/>
      </left>
      <right>
        <color indexed="63"/>
      </right>
      <top style="thin"/>
      <bottom style="thin"/>
    </border>
    <border>
      <left>
        <color indexed="63"/>
      </left>
      <right style="mediumDashDot"/>
      <top style="thin"/>
      <bottom style="thin"/>
    </border>
    <border>
      <left style="mediumDashDot"/>
      <right>
        <color indexed="63"/>
      </right>
      <top style="mediumDashDot"/>
      <bottom style="thin"/>
    </border>
    <border>
      <left>
        <color indexed="63"/>
      </left>
      <right style="thin"/>
      <top style="mediumDashDot"/>
      <bottom style="thin"/>
    </border>
    <border>
      <left style="medium"/>
      <right>
        <color indexed="63"/>
      </right>
      <top style="thin"/>
      <bottom style="mediumDashDot"/>
    </border>
    <border>
      <left>
        <color indexed="63"/>
      </left>
      <right style="medium"/>
      <top style="thin"/>
      <bottom style="mediumDashDot"/>
    </border>
    <border>
      <left style="medium"/>
      <right>
        <color indexed="63"/>
      </right>
      <top>
        <color indexed="63"/>
      </top>
      <bottom style="thin"/>
    </border>
    <border>
      <left style="thin"/>
      <right>
        <color indexed="63"/>
      </right>
      <top style="mediumDashDot"/>
      <bottom style="thin"/>
    </border>
    <border>
      <left>
        <color indexed="63"/>
      </left>
      <right>
        <color indexed="63"/>
      </right>
      <top style="mediumDashDot"/>
      <bottom style="thin"/>
    </border>
    <border>
      <left>
        <color indexed="63"/>
      </left>
      <right style="mediumDashDot"/>
      <top style="mediumDashDot"/>
      <bottom style="thin"/>
    </border>
    <border>
      <left style="medium"/>
      <right>
        <color indexed="63"/>
      </right>
      <top style="mediumDashDot"/>
      <bottom style="thin"/>
    </border>
    <border>
      <left>
        <color indexed="63"/>
      </left>
      <right style="thin"/>
      <top>
        <color indexed="63"/>
      </top>
      <bottom>
        <color indexed="63"/>
      </bottom>
    </border>
    <border>
      <left style="mediumDashDot"/>
      <right>
        <color indexed="63"/>
      </right>
      <top style="mediumDashDot"/>
      <bottom style="medium"/>
    </border>
    <border>
      <left>
        <color indexed="63"/>
      </left>
      <right style="mediumDashDot">
        <color indexed="8"/>
      </right>
      <top style="mediumDashDot"/>
      <bottom style="medium"/>
    </border>
    <border>
      <left>
        <color indexed="63"/>
      </left>
      <right style="medium">
        <color indexed="8"/>
      </right>
      <top>
        <color indexed="63"/>
      </top>
      <bottom style="medium"/>
    </border>
    <border>
      <left>
        <color indexed="63"/>
      </left>
      <right style="mediumDashDot"/>
      <top style="medium"/>
      <bottom style="thin"/>
    </border>
    <border>
      <left style="thin"/>
      <right style="medium"/>
      <top style="medium"/>
      <bottom>
        <color indexed="63"/>
      </bottom>
    </border>
    <border>
      <left style="thin"/>
      <right style="medium"/>
      <top>
        <color indexed="63"/>
      </top>
      <bottom style="medium"/>
    </border>
    <border>
      <left style="thin"/>
      <right>
        <color indexed="63"/>
      </right>
      <top style="medium"/>
      <bottom style="thin"/>
    </border>
    <border>
      <left>
        <color indexed="63"/>
      </left>
      <right>
        <color indexed="63"/>
      </right>
      <top>
        <color indexed="63"/>
      </top>
      <bottom style="thin"/>
    </border>
    <border>
      <left style="thin"/>
      <right>
        <color indexed="63"/>
      </right>
      <top style="thin"/>
      <bottom style="medium"/>
    </border>
    <border>
      <left style="mediumDashDot"/>
      <right>
        <color indexed="63"/>
      </right>
      <top>
        <color indexed="63"/>
      </top>
      <bottom style="medium"/>
    </border>
    <border>
      <left style="mediumDashDot"/>
      <right style="mediumDashDot"/>
      <top style="mediumDashDot"/>
      <bottom>
        <color indexed="63"/>
      </bottom>
    </border>
    <border>
      <left style="mediumDashDot"/>
      <right style="mediumDashDo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445">
    <xf numFmtId="0" fontId="0" fillId="0" borderId="0" xfId="0" applyAlignment="1">
      <alignment/>
    </xf>
    <xf numFmtId="0" fontId="0" fillId="0" borderId="0" xfId="0" applyAlignment="1" applyProtection="1">
      <alignment/>
      <protection/>
    </xf>
    <xf numFmtId="0" fontId="4" fillId="0" borderId="0" xfId="0" applyFont="1" applyAlignment="1" applyProtection="1">
      <alignment horizontal="center"/>
      <protection/>
    </xf>
    <xf numFmtId="0" fontId="5" fillId="0" borderId="0" xfId="0" applyFont="1"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horizontal="right"/>
      <protection/>
    </xf>
    <xf numFmtId="0" fontId="0" fillId="0" borderId="0" xfId="0" applyFill="1" applyBorder="1" applyAlignment="1" applyProtection="1">
      <alignment horizontal="left"/>
      <protection/>
    </xf>
    <xf numFmtId="0" fontId="0" fillId="0" borderId="0" xfId="0" applyBorder="1" applyAlignment="1" applyProtection="1">
      <alignment horizontal="left"/>
      <protection/>
    </xf>
    <xf numFmtId="0" fontId="0" fillId="0" borderId="0" xfId="0" applyFill="1" applyBorder="1" applyAlignment="1" applyProtection="1">
      <alignment/>
      <protection/>
    </xf>
    <xf numFmtId="0" fontId="5" fillId="0" borderId="1" xfId="0" applyFont="1" applyFill="1" applyBorder="1" applyAlignment="1" applyProtection="1">
      <alignment horizontal="right"/>
      <protection/>
    </xf>
    <xf numFmtId="0" fontId="0" fillId="0" borderId="2" xfId="0"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right"/>
      <protection/>
    </xf>
    <xf numFmtId="0" fontId="1"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0" fillId="0" borderId="0" xfId="0" applyFont="1" applyAlignment="1" applyProtection="1">
      <alignment wrapText="1"/>
      <protection/>
    </xf>
    <xf numFmtId="164" fontId="0" fillId="0" borderId="0" xfId="0" applyNumberFormat="1" applyAlignment="1" applyProtection="1">
      <alignment horizontal="center"/>
      <protection/>
    </xf>
    <xf numFmtId="0" fontId="2" fillId="0" borderId="0" xfId="0" applyFont="1" applyBorder="1" applyAlignment="1" applyProtection="1">
      <alignment horizontal="center" wrapText="1"/>
      <protection/>
    </xf>
    <xf numFmtId="0" fontId="7" fillId="0" borderId="0" xfId="0" applyFont="1" applyAlignment="1" applyProtection="1">
      <alignment horizontal="center"/>
      <protection/>
    </xf>
    <xf numFmtId="0" fontId="7" fillId="0" borderId="2" xfId="0" applyFont="1" applyBorder="1" applyAlignment="1" applyProtection="1">
      <alignment horizontal="center"/>
      <protection/>
    </xf>
    <xf numFmtId="0" fontId="6" fillId="0" borderId="0" xfId="0" applyFont="1" applyAlignment="1" applyProtection="1">
      <alignment horizontal="center"/>
      <protection/>
    </xf>
    <xf numFmtId="0" fontId="6" fillId="0" borderId="0" xfId="0" applyFont="1" applyAlignment="1" applyProtection="1">
      <alignment horizontal="right"/>
      <protection/>
    </xf>
    <xf numFmtId="14" fontId="7" fillId="0" borderId="0" xfId="0" applyNumberFormat="1" applyFont="1" applyBorder="1" applyAlignment="1" applyProtection="1">
      <alignment horizontal="center"/>
      <protection/>
    </xf>
    <xf numFmtId="0" fontId="0" fillId="0" borderId="3" xfId="0" applyBorder="1" applyAlignment="1" applyProtection="1">
      <alignment/>
      <protection/>
    </xf>
    <xf numFmtId="0" fontId="0" fillId="0" borderId="0" xfId="0" applyAlignment="1" applyProtection="1">
      <alignment horizontal="right"/>
      <protection/>
    </xf>
    <xf numFmtId="0" fontId="7" fillId="0" borderId="0"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0" xfId="0" applyFont="1" applyBorder="1" applyAlignment="1" applyProtection="1">
      <alignment horizontal="center"/>
      <protection/>
    </xf>
    <xf numFmtId="164" fontId="0" fillId="0" borderId="0" xfId="0" applyNumberFormat="1" applyBorder="1" applyAlignment="1" applyProtection="1">
      <alignment/>
      <protection/>
    </xf>
    <xf numFmtId="164" fontId="1"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164" fontId="2" fillId="0" borderId="0" xfId="0" applyNumberFormat="1" applyFont="1" applyFill="1" applyBorder="1" applyAlignment="1" applyProtection="1">
      <alignment/>
      <protection/>
    </xf>
    <xf numFmtId="14" fontId="5" fillId="2" borderId="4" xfId="0" applyNumberFormat="1"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14" fontId="7" fillId="0" borderId="2" xfId="0" applyNumberFormat="1" applyFont="1" applyBorder="1" applyAlignment="1" applyProtection="1">
      <alignment horizontal="center"/>
      <protection/>
    </xf>
    <xf numFmtId="0" fontId="0" fillId="0" borderId="0" xfId="0" applyFont="1" applyFill="1" applyBorder="1" applyAlignment="1" applyProtection="1">
      <alignment horizontal="right"/>
      <protection/>
    </xf>
    <xf numFmtId="0" fontId="5" fillId="0" borderId="0" xfId="0" applyFont="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0" fillId="0" borderId="7" xfId="0" applyBorder="1" applyAlignment="1">
      <alignment horizontal="center" vertical="center"/>
    </xf>
    <xf numFmtId="0" fontId="0" fillId="0" borderId="0" xfId="0" applyAlignment="1">
      <alignment wrapText="1"/>
    </xf>
    <xf numFmtId="0" fontId="1" fillId="0" borderId="8" xfId="0" applyFont="1" applyBorder="1" applyAlignment="1">
      <alignment horizontal="center" vertical="center" wrapText="1"/>
    </xf>
    <xf numFmtId="164" fontId="5" fillId="0" borderId="9" xfId="0" applyNumberFormat="1" applyFont="1" applyBorder="1" applyAlignment="1" applyProtection="1">
      <alignment horizontal="right"/>
      <protection/>
    </xf>
    <xf numFmtId="0" fontId="11" fillId="0" borderId="0" xfId="0" applyFont="1" applyAlignment="1" applyProtection="1">
      <alignment/>
      <protection/>
    </xf>
    <xf numFmtId="0" fontId="5" fillId="0" borderId="0" xfId="0" applyFont="1" applyFill="1" applyBorder="1" applyAlignment="1" applyProtection="1">
      <alignment horizontal="center"/>
      <protection/>
    </xf>
    <xf numFmtId="0" fontId="10" fillId="0" borderId="0" xfId="0" applyFont="1" applyBorder="1" applyAlignment="1" applyProtection="1">
      <alignment/>
      <protection/>
    </xf>
    <xf numFmtId="0" fontId="0" fillId="0" borderId="1" xfId="0" applyBorder="1" applyAlignment="1" applyProtection="1">
      <alignment/>
      <protection/>
    </xf>
    <xf numFmtId="164" fontId="5" fillId="0" borderId="10" xfId="0" applyNumberFormat="1" applyFont="1" applyBorder="1" applyAlignment="1" applyProtection="1">
      <alignment horizontal="right"/>
      <protection/>
    </xf>
    <xf numFmtId="164" fontId="5" fillId="0" borderId="10" xfId="0" applyNumberFormat="1" applyFont="1" applyBorder="1" applyAlignment="1" applyProtection="1">
      <alignment/>
      <protection/>
    </xf>
    <xf numFmtId="164" fontId="0" fillId="2" borderId="11" xfId="0" applyNumberFormat="1" applyFill="1" applyBorder="1" applyAlignment="1" applyProtection="1">
      <alignment/>
      <protection locked="0"/>
    </xf>
    <xf numFmtId="164" fontId="0" fillId="2" borderId="12" xfId="0" applyNumberFormat="1" applyFill="1" applyBorder="1" applyAlignment="1" applyProtection="1">
      <alignment/>
      <protection locked="0"/>
    </xf>
    <xf numFmtId="0" fontId="0" fillId="0" borderId="13" xfId="0" applyBorder="1" applyAlignment="1" applyProtection="1">
      <alignment horizontal="right"/>
      <protection/>
    </xf>
    <xf numFmtId="164" fontId="0" fillId="2" borderId="12" xfId="0" applyNumberFormat="1" applyFill="1" applyBorder="1" applyAlignment="1" applyProtection="1">
      <alignment horizontal="right"/>
      <protection locked="0"/>
    </xf>
    <xf numFmtId="164" fontId="0" fillId="2" borderId="14" xfId="0" applyNumberFormat="1" applyFill="1" applyBorder="1" applyAlignment="1" applyProtection="1">
      <alignment horizontal="right"/>
      <protection locked="0"/>
    </xf>
    <xf numFmtId="164" fontId="0" fillId="2" borderId="15" xfId="0" applyNumberFormat="1" applyFill="1" applyBorder="1" applyAlignment="1" applyProtection="1">
      <alignment horizontal="right"/>
      <protection locked="0"/>
    </xf>
    <xf numFmtId="0" fontId="11" fillId="0" borderId="0" xfId="0" applyFont="1" applyAlignment="1">
      <alignment horizontal="center"/>
    </xf>
    <xf numFmtId="0" fontId="0" fillId="0" borderId="0" xfId="0" applyAlignment="1" applyProtection="1">
      <alignment wrapText="1"/>
      <protection/>
    </xf>
    <xf numFmtId="0" fontId="4" fillId="0" borderId="0" xfId="0" applyFont="1" applyAlignment="1" applyProtection="1">
      <alignment horizontal="center" wrapText="1"/>
      <protection/>
    </xf>
    <xf numFmtId="0" fontId="1" fillId="0" borderId="0" xfId="0" applyFont="1" applyBorder="1" applyAlignment="1">
      <alignment horizontal="center" vertical="center"/>
    </xf>
    <xf numFmtId="0" fontId="1" fillId="0" borderId="0" xfId="0" applyFont="1" applyBorder="1" applyAlignment="1">
      <alignment wrapText="1"/>
    </xf>
    <xf numFmtId="0" fontId="5" fillId="0" borderId="0" xfId="0" applyFont="1" applyFill="1" applyBorder="1" applyAlignment="1" applyProtection="1">
      <alignment/>
      <protection/>
    </xf>
    <xf numFmtId="0" fontId="5" fillId="0" borderId="0" xfId="0" applyFont="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horizontal="right"/>
      <protection/>
    </xf>
    <xf numFmtId="49" fontId="0" fillId="0" borderId="0" xfId="0" applyNumberFormat="1" applyFill="1" applyAlignment="1" applyProtection="1">
      <alignment/>
      <protection/>
    </xf>
    <xf numFmtId="164" fontId="5" fillId="0" borderId="16" xfId="0" applyNumberFormat="1" applyFont="1" applyBorder="1" applyAlignment="1" applyProtection="1">
      <alignment/>
      <protection/>
    </xf>
    <xf numFmtId="164" fontId="0" fillId="0" borderId="0" xfId="0" applyNumberFormat="1" applyFont="1" applyFill="1" applyBorder="1" applyAlignment="1" applyProtection="1">
      <alignment/>
      <protection/>
    </xf>
    <xf numFmtId="169" fontId="0" fillId="0" borderId="0" xfId="0" applyNumberFormat="1" applyFont="1" applyFill="1" applyBorder="1" applyAlignment="1" applyProtection="1">
      <alignment/>
      <protection/>
    </xf>
    <xf numFmtId="169" fontId="0" fillId="0" borderId="0" xfId="0" applyNumberFormat="1" applyFont="1" applyFill="1" applyBorder="1" applyAlignment="1" applyProtection="1">
      <alignment horizontal="right"/>
      <protection/>
    </xf>
    <xf numFmtId="0" fontId="0" fillId="0" borderId="0" xfId="0" applyFill="1" applyBorder="1" applyAlignment="1" applyProtection="1">
      <alignment horizontal="center" wrapText="1"/>
      <protection/>
    </xf>
    <xf numFmtId="0" fontId="5" fillId="0" borderId="0" xfId="0" applyFont="1" applyAlignment="1" applyProtection="1">
      <alignment/>
      <protection/>
    </xf>
    <xf numFmtId="0" fontId="0" fillId="0" borderId="0" xfId="0" applyFill="1" applyBorder="1" applyAlignment="1" applyProtection="1">
      <alignment horizontal="right"/>
      <protection/>
    </xf>
    <xf numFmtId="2" fontId="0" fillId="2" borderId="4" xfId="0" applyNumberFormat="1" applyFill="1" applyBorder="1" applyAlignment="1" applyProtection="1">
      <alignment/>
      <protection locked="0"/>
    </xf>
    <xf numFmtId="164" fontId="0" fillId="0" borderId="17" xfId="0" applyNumberFormat="1" applyBorder="1" applyAlignment="1" applyProtection="1">
      <alignment/>
      <protection/>
    </xf>
    <xf numFmtId="0" fontId="0" fillId="0" borderId="0" xfId="0" applyAlignment="1" applyProtection="1">
      <alignment horizontal="left"/>
      <protection/>
    </xf>
    <xf numFmtId="1" fontId="0" fillId="0" borderId="0" xfId="0" applyNumberFormat="1" applyAlignment="1" applyProtection="1">
      <alignment/>
      <protection/>
    </xf>
    <xf numFmtId="2" fontId="0" fillId="0" borderId="0" xfId="0" applyNumberFormat="1" applyAlignment="1" applyProtection="1">
      <alignment/>
      <protection/>
    </xf>
    <xf numFmtId="164" fontId="0" fillId="0" borderId="0" xfId="0" applyNumberFormat="1" applyAlignment="1" applyProtection="1">
      <alignment/>
      <protection/>
    </xf>
    <xf numFmtId="164" fontId="0" fillId="0" borderId="18" xfId="0" applyNumberFormat="1" applyFont="1" applyFill="1" applyBorder="1" applyAlignment="1" applyProtection="1">
      <alignment horizontal="left"/>
      <protection/>
    </xf>
    <xf numFmtId="4" fontId="0" fillId="0" borderId="0" xfId="0" applyNumberFormat="1" applyFill="1" applyAlignment="1" applyProtection="1">
      <alignment/>
      <protection/>
    </xf>
    <xf numFmtId="164" fontId="0" fillId="0" borderId="19" xfId="0" applyNumberFormat="1" applyFont="1" applyFill="1" applyBorder="1" applyAlignment="1" applyProtection="1">
      <alignment horizontal="center"/>
      <protection/>
    </xf>
    <xf numFmtId="0" fontId="8" fillId="0" borderId="20" xfId="0" applyFont="1" applyBorder="1" applyAlignment="1" applyProtection="1">
      <alignment horizontal="center"/>
      <protection/>
    </xf>
    <xf numFmtId="0" fontId="8" fillId="0" borderId="1" xfId="0" applyFont="1" applyBorder="1" applyAlignment="1" applyProtection="1">
      <alignment horizontal="center"/>
      <protection/>
    </xf>
    <xf numFmtId="0" fontId="8" fillId="0" borderId="18" xfId="0" applyFont="1" applyBorder="1" applyAlignment="1" applyProtection="1">
      <alignment horizontal="center"/>
      <protection/>
    </xf>
    <xf numFmtId="0" fontId="0" fillId="0" borderId="16" xfId="0" applyBorder="1" applyAlignment="1" applyProtection="1">
      <alignment/>
      <protection/>
    </xf>
    <xf numFmtId="0" fontId="17" fillId="0" borderId="0" xfId="0" applyFont="1" applyBorder="1" applyAlignment="1" applyProtection="1">
      <alignment horizontal="center"/>
      <protection/>
    </xf>
    <xf numFmtId="0" fontId="5" fillId="0" borderId="0" xfId="0" applyFont="1" applyFill="1" applyAlignment="1" applyProtection="1">
      <alignment horizontal="right"/>
      <protection/>
    </xf>
    <xf numFmtId="0" fontId="6" fillId="0" borderId="20" xfId="0" applyFont="1" applyBorder="1" applyAlignment="1" applyProtection="1">
      <alignment horizontal="right" vertical="center"/>
      <protection/>
    </xf>
    <xf numFmtId="164" fontId="6" fillId="0" borderId="18" xfId="0" applyNumberFormat="1" applyFont="1" applyBorder="1" applyAlignment="1" applyProtection="1">
      <alignment horizontal="left"/>
      <protection/>
    </xf>
    <xf numFmtId="164" fontId="6" fillId="0" borderId="21" xfId="0" applyNumberFormat="1" applyFont="1" applyBorder="1" applyAlignment="1" applyProtection="1">
      <alignment horizontal="left"/>
      <protection/>
    </xf>
    <xf numFmtId="164" fontId="6" fillId="0" borderId="16" xfId="0" applyNumberFormat="1" applyFont="1" applyBorder="1" applyAlignment="1" applyProtection="1">
      <alignment horizontal="left"/>
      <protection/>
    </xf>
    <xf numFmtId="0" fontId="6" fillId="0" borderId="0" xfId="0" applyFont="1" applyBorder="1" applyAlignment="1" applyProtection="1">
      <alignment horizontal="right" vertical="center"/>
      <protection/>
    </xf>
    <xf numFmtId="164" fontId="6" fillId="0" borderId="0" xfId="0" applyNumberFormat="1" applyFont="1" applyBorder="1" applyAlignment="1" applyProtection="1">
      <alignment horizontal="left"/>
      <protection/>
    </xf>
    <xf numFmtId="0" fontId="6" fillId="0" borderId="3" xfId="0" applyFont="1" applyBorder="1" applyAlignment="1" applyProtection="1">
      <alignment/>
      <protection/>
    </xf>
    <xf numFmtId="0" fontId="0" fillId="0" borderId="21" xfId="0" applyBorder="1" applyAlignment="1" applyProtection="1">
      <alignment/>
      <protection/>
    </xf>
    <xf numFmtId="0" fontId="6" fillId="0" borderId="22" xfId="0" applyFont="1" applyBorder="1" applyAlignment="1" applyProtection="1">
      <alignment horizontal="right"/>
      <protection/>
    </xf>
    <xf numFmtId="0" fontId="6" fillId="0" borderId="23" xfId="0" applyFont="1" applyBorder="1" applyAlignment="1" applyProtection="1">
      <alignment horizontal="right"/>
      <protection/>
    </xf>
    <xf numFmtId="0" fontId="7" fillId="0" borderId="24" xfId="0" applyFont="1" applyBorder="1" applyAlignment="1" applyProtection="1">
      <alignment horizontal="right"/>
      <protection/>
    </xf>
    <xf numFmtId="164" fontId="7" fillId="0" borderId="16" xfId="0" applyNumberFormat="1" applyFont="1" applyFill="1" applyBorder="1" applyAlignment="1" applyProtection="1">
      <alignment/>
      <protection/>
    </xf>
    <xf numFmtId="0" fontId="7" fillId="0" borderId="0" xfId="0" applyFont="1" applyBorder="1" applyAlignment="1" applyProtection="1">
      <alignment horizontal="right"/>
      <protection/>
    </xf>
    <xf numFmtId="164" fontId="7" fillId="0" borderId="0" xfId="0" applyNumberFormat="1" applyFont="1" applyBorder="1" applyAlignment="1" applyProtection="1">
      <alignment/>
      <protection/>
    </xf>
    <xf numFmtId="164" fontId="7" fillId="0" borderId="0" xfId="0" applyNumberFormat="1" applyFont="1" applyFill="1" applyBorder="1" applyAlignment="1" applyProtection="1">
      <alignment/>
      <protection/>
    </xf>
    <xf numFmtId="0" fontId="6" fillId="0" borderId="20" xfId="0" applyFont="1" applyBorder="1" applyAlignment="1" applyProtection="1">
      <alignment horizontal="right"/>
      <protection/>
    </xf>
    <xf numFmtId="164" fontId="6" fillId="0" borderId="18" xfId="0" applyNumberFormat="1" applyFont="1" applyFill="1" applyBorder="1" applyAlignment="1" applyProtection="1">
      <alignment horizontal="right"/>
      <protection/>
    </xf>
    <xf numFmtId="0" fontId="6" fillId="0" borderId="3" xfId="0" applyFont="1" applyBorder="1" applyAlignment="1" applyProtection="1">
      <alignment horizontal="right"/>
      <protection/>
    </xf>
    <xf numFmtId="2" fontId="7" fillId="0" borderId="16" xfId="0" applyNumberFormat="1" applyFont="1" applyFill="1" applyBorder="1" applyAlignment="1" applyProtection="1">
      <alignment/>
      <protection/>
    </xf>
    <xf numFmtId="177" fontId="7" fillId="0" borderId="25" xfId="0" applyNumberFormat="1" applyFont="1" applyBorder="1" applyAlignment="1" applyProtection="1">
      <alignment horizontal="right"/>
      <protection/>
    </xf>
    <xf numFmtId="2" fontId="7" fillId="0" borderId="25" xfId="0" applyNumberFormat="1" applyFont="1" applyBorder="1" applyAlignment="1" applyProtection="1">
      <alignment horizontal="right"/>
      <protection/>
    </xf>
    <xf numFmtId="0" fontId="0" fillId="0" borderId="26" xfId="0" applyBorder="1" applyAlignment="1" applyProtection="1">
      <alignment/>
      <protection/>
    </xf>
    <xf numFmtId="14" fontId="7" fillId="2" borderId="4" xfId="0" applyNumberFormat="1" applyFont="1" applyFill="1" applyBorder="1" applyAlignment="1" applyProtection="1">
      <alignment horizontal="center"/>
      <protection locked="0"/>
    </xf>
    <xf numFmtId="164" fontId="6" fillId="2" borderId="4" xfId="0" applyNumberFormat="1" applyFont="1" applyFill="1" applyBorder="1" applyAlignment="1" applyProtection="1">
      <alignment horizontal="right"/>
      <protection locked="0"/>
    </xf>
    <xf numFmtId="2" fontId="6" fillId="2" borderId="4" xfId="0" applyNumberFormat="1" applyFont="1" applyFill="1" applyBorder="1" applyAlignment="1" applyProtection="1">
      <alignment horizontal="right"/>
      <protection locked="0"/>
    </xf>
    <xf numFmtId="0" fontId="5" fillId="0" borderId="0" xfId="0" applyFont="1" applyBorder="1" applyAlignment="1" applyProtection="1">
      <alignment horizontal="right"/>
      <protection/>
    </xf>
    <xf numFmtId="0" fontId="5" fillId="0" borderId="0" xfId="0" applyFont="1" applyFill="1" applyBorder="1" applyAlignment="1" applyProtection="1">
      <alignment horizontal="center"/>
      <protection locked="0"/>
    </xf>
    <xf numFmtId="0" fontId="5" fillId="0" borderId="0" xfId="0" applyFont="1" applyBorder="1" applyAlignment="1" applyProtection="1">
      <alignment horizontal="center" wrapText="1"/>
      <protection/>
    </xf>
    <xf numFmtId="0" fontId="5" fillId="0" borderId="27" xfId="0" applyFont="1" applyFill="1" applyBorder="1" applyAlignment="1" applyProtection="1">
      <alignment horizontal="center"/>
      <protection/>
    </xf>
    <xf numFmtId="1" fontId="0" fillId="0" borderId="0" xfId="0" applyNumberFormat="1" applyFont="1" applyFill="1" applyBorder="1" applyAlignment="1" applyProtection="1">
      <alignment/>
      <protection/>
    </xf>
    <xf numFmtId="164" fontId="0" fillId="0" borderId="0" xfId="0" applyNumberFormat="1" applyFill="1" applyAlignment="1" applyProtection="1">
      <alignment/>
      <protection/>
    </xf>
    <xf numFmtId="164" fontId="8" fillId="0" borderId="28" xfId="0" applyNumberFormat="1" applyFont="1" applyBorder="1" applyAlignment="1" applyProtection="1">
      <alignment horizontal="center"/>
      <protection/>
    </xf>
    <xf numFmtId="10" fontId="0" fillId="0" borderId="0" xfId="0" applyNumberFormat="1" applyFill="1" applyAlignment="1" applyProtection="1">
      <alignment/>
      <protection/>
    </xf>
    <xf numFmtId="0" fontId="4" fillId="0" borderId="0" xfId="0" applyFont="1" applyAlignment="1">
      <alignment horizontal="center" vertical="center" wrapText="1"/>
    </xf>
    <xf numFmtId="0" fontId="0" fillId="0" borderId="0" xfId="0" applyBorder="1" applyAlignment="1" applyProtection="1">
      <alignment horizontal="center" wrapText="1"/>
      <protection/>
    </xf>
    <xf numFmtId="3" fontId="0" fillId="0" borderId="0" xfId="0" applyNumberFormat="1" applyFill="1" applyAlignment="1" applyProtection="1">
      <alignment/>
      <protection/>
    </xf>
    <xf numFmtId="164" fontId="0" fillId="0" borderId="29" xfId="0" applyNumberFormat="1" applyFill="1" applyBorder="1" applyAlignment="1" applyProtection="1">
      <alignment horizontal="center"/>
      <protection/>
    </xf>
    <xf numFmtId="0" fontId="8" fillId="0" borderId="0" xfId="0" applyFont="1" applyBorder="1" applyAlignment="1" applyProtection="1">
      <alignment horizontal="center"/>
      <protection/>
    </xf>
    <xf numFmtId="164" fontId="5" fillId="0" borderId="0" xfId="0" applyNumberFormat="1" applyFont="1" applyBorder="1" applyAlignment="1" applyProtection="1">
      <alignment/>
      <protection/>
    </xf>
    <xf numFmtId="0" fontId="0"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164" fontId="0" fillId="0" borderId="0" xfId="0" applyNumberFormat="1" applyFill="1" applyBorder="1" applyAlignment="1" applyProtection="1">
      <alignment horizontal="right"/>
      <protection/>
    </xf>
    <xf numFmtId="0" fontId="0" fillId="0" borderId="0" xfId="0" applyFill="1" applyBorder="1" applyAlignment="1" applyProtection="1">
      <alignment horizontal="right" vertical="top"/>
      <protection/>
    </xf>
    <xf numFmtId="0" fontId="17" fillId="0" borderId="0" xfId="0" applyFont="1" applyFill="1" applyBorder="1" applyAlignment="1" applyProtection="1">
      <alignment horizontal="center" wrapText="1"/>
      <protection/>
    </xf>
    <xf numFmtId="14" fontId="0" fillId="3" borderId="30" xfId="0" applyNumberFormat="1" applyFill="1" applyBorder="1" applyAlignment="1" applyProtection="1">
      <alignment/>
      <protection locked="0"/>
    </xf>
    <xf numFmtId="14" fontId="0" fillId="3" borderId="4" xfId="0" applyNumberFormat="1" applyFill="1" applyBorder="1" applyAlignment="1" applyProtection="1">
      <alignment/>
      <protection locked="0"/>
    </xf>
    <xf numFmtId="169" fontId="0" fillId="3" borderId="4" xfId="0" applyNumberFormat="1" applyFill="1" applyBorder="1" applyAlignment="1" applyProtection="1">
      <alignment/>
      <protection locked="0"/>
    </xf>
    <xf numFmtId="164" fontId="0" fillId="3" borderId="4" xfId="0" applyNumberFormat="1" applyFill="1" applyBorder="1" applyAlignment="1" applyProtection="1">
      <alignment/>
      <protection locked="0"/>
    </xf>
    <xf numFmtId="0" fontId="0" fillId="3" borderId="31" xfId="0" applyFill="1" applyBorder="1" applyAlignment="1" applyProtection="1">
      <alignment/>
      <protection locked="0"/>
    </xf>
    <xf numFmtId="164" fontId="0" fillId="3" borderId="32" xfId="0" applyNumberFormat="1" applyFill="1" applyBorder="1" applyAlignment="1" applyProtection="1">
      <alignment/>
      <protection locked="0"/>
    </xf>
    <xf numFmtId="0" fontId="0" fillId="3" borderId="33" xfId="0" applyFill="1" applyBorder="1" applyAlignment="1" applyProtection="1">
      <alignment/>
      <protection locked="0"/>
    </xf>
    <xf numFmtId="164" fontId="0" fillId="3" borderId="34" xfId="0" applyNumberFormat="1" applyFill="1" applyBorder="1" applyAlignment="1" applyProtection="1">
      <alignment/>
      <protection locked="0"/>
    </xf>
    <xf numFmtId="0" fontId="0" fillId="3" borderId="34" xfId="0" applyFill="1" applyBorder="1" applyAlignment="1" applyProtection="1">
      <alignment/>
      <protection locked="0"/>
    </xf>
    <xf numFmtId="164" fontId="5" fillId="0" borderId="0" xfId="0" applyNumberFormat="1" applyFont="1" applyBorder="1" applyAlignment="1" applyProtection="1">
      <alignment horizontal="right"/>
      <protection/>
    </xf>
    <xf numFmtId="164" fontId="0" fillId="2" borderId="14" xfId="0" applyNumberFormat="1" applyFill="1" applyBorder="1" applyAlignment="1" applyProtection="1">
      <alignment/>
      <protection locked="0"/>
    </xf>
    <xf numFmtId="164" fontId="0" fillId="2" borderId="15" xfId="0" applyNumberFormat="1" applyFill="1" applyBorder="1" applyAlignment="1" applyProtection="1">
      <alignment/>
      <protection locked="0"/>
    </xf>
    <xf numFmtId="10" fontId="0" fillId="0" borderId="0" xfId="0" applyNumberFormat="1" applyFont="1" applyBorder="1" applyAlignment="1" applyProtection="1">
      <alignment/>
      <protection/>
    </xf>
    <xf numFmtId="169" fontId="0" fillId="0" borderId="0" xfId="0" applyNumberFormat="1" applyAlignment="1" applyProtection="1">
      <alignment/>
      <protection/>
    </xf>
    <xf numFmtId="0" fontId="6" fillId="0" borderId="35" xfId="0" applyFont="1" applyBorder="1" applyAlignment="1" applyProtection="1">
      <alignment horizontal="right"/>
      <protection/>
    </xf>
    <xf numFmtId="0" fontId="6" fillId="0" borderId="36" xfId="0" applyFont="1" applyBorder="1" applyAlignment="1" applyProtection="1">
      <alignment horizontal="right"/>
      <protection/>
    </xf>
    <xf numFmtId="0" fontId="6" fillId="0" borderId="37" xfId="0" applyFont="1" applyBorder="1" applyAlignment="1" applyProtection="1">
      <alignment horizontal="right"/>
      <protection/>
    </xf>
    <xf numFmtId="2" fontId="7" fillId="0" borderId="0" xfId="0" applyNumberFormat="1" applyFont="1" applyFill="1" applyBorder="1" applyAlignment="1" applyProtection="1">
      <alignment/>
      <protection/>
    </xf>
    <xf numFmtId="0" fontId="0" fillId="0" borderId="3" xfId="0" applyBorder="1" applyAlignment="1" applyProtection="1">
      <alignment horizontal="right"/>
      <protection/>
    </xf>
    <xf numFmtId="0" fontId="0" fillId="0" borderId="1" xfId="0" applyBorder="1" applyAlignment="1" applyProtection="1">
      <alignment wrapText="1"/>
      <protection/>
    </xf>
    <xf numFmtId="0" fontId="0" fillId="0" borderId="1" xfId="0" applyBorder="1" applyAlignment="1" applyProtection="1">
      <alignment horizontal="center" wrapText="1"/>
      <protection/>
    </xf>
    <xf numFmtId="0" fontId="1" fillId="0" borderId="6" xfId="0" applyFont="1" applyFill="1" applyBorder="1" applyAlignment="1">
      <alignment horizontal="center" vertical="center"/>
    </xf>
    <xf numFmtId="0" fontId="0" fillId="0" borderId="0" xfId="0" applyFill="1" applyAlignment="1">
      <alignment/>
    </xf>
    <xf numFmtId="0" fontId="1" fillId="0" borderId="23" xfId="0" applyFont="1" applyFill="1" applyBorder="1" applyAlignment="1">
      <alignment horizontal="center" vertical="center"/>
    </xf>
    <xf numFmtId="0" fontId="1" fillId="0" borderId="0" xfId="0" applyFont="1" applyFill="1" applyBorder="1" applyAlignment="1">
      <alignment/>
    </xf>
    <xf numFmtId="0" fontId="1" fillId="0" borderId="21" xfId="0" applyFont="1" applyFill="1" applyBorder="1" applyAlignment="1">
      <alignment/>
    </xf>
    <xf numFmtId="0" fontId="0" fillId="0" borderId="23" xfId="0" applyFill="1" applyBorder="1" applyAlignment="1">
      <alignment horizontal="center" vertical="center"/>
    </xf>
    <xf numFmtId="0" fontId="0" fillId="0" borderId="0" xfId="0" applyFill="1" applyBorder="1" applyAlignment="1">
      <alignment/>
    </xf>
    <xf numFmtId="0" fontId="0" fillId="0" borderId="7" xfId="0" applyFill="1" applyBorder="1" applyAlignment="1">
      <alignment horizontal="center" vertical="center"/>
    </xf>
    <xf numFmtId="0" fontId="0" fillId="0" borderId="38" xfId="0" applyFill="1" applyBorder="1" applyAlignment="1">
      <alignment/>
    </xf>
    <xf numFmtId="0" fontId="1" fillId="0" borderId="39" xfId="0" applyFont="1" applyFill="1" applyBorder="1" applyAlignment="1">
      <alignment/>
    </xf>
    <xf numFmtId="0" fontId="1" fillId="0" borderId="40" xfId="0" applyFont="1" applyFill="1" applyBorder="1" applyAlignment="1">
      <alignment horizontal="center" vertical="center"/>
    </xf>
    <xf numFmtId="2" fontId="7" fillId="0" borderId="0" xfId="0" applyNumberFormat="1" applyFont="1" applyFill="1" applyBorder="1" applyAlignment="1" applyProtection="1">
      <alignment horizontal="right"/>
      <protection/>
    </xf>
    <xf numFmtId="0" fontId="6" fillId="0" borderId="41" xfId="0" applyFont="1" applyBorder="1" applyAlignment="1" applyProtection="1">
      <alignment horizontal="right"/>
      <protection/>
    </xf>
    <xf numFmtId="0" fontId="4" fillId="0" borderId="0" xfId="0" applyFont="1" applyAlignment="1" applyProtection="1">
      <alignment horizontal="center" vertical="center" wrapText="1"/>
      <protection/>
    </xf>
    <xf numFmtId="164" fontId="0" fillId="0" borderId="21" xfId="0" applyNumberFormat="1" applyBorder="1" applyAlignment="1" applyProtection="1">
      <alignment/>
      <protection/>
    </xf>
    <xf numFmtId="49" fontId="0" fillId="0" borderId="0" xfId="0" applyNumberFormat="1" applyAlignment="1" applyProtection="1">
      <alignment/>
      <protection/>
    </xf>
    <xf numFmtId="0" fontId="0" fillId="0" borderId="15" xfId="0" applyBorder="1" applyAlignment="1" applyProtection="1">
      <alignment horizontal="right"/>
      <protection/>
    </xf>
    <xf numFmtId="164" fontId="0" fillId="0" borderId="0" xfId="0" applyNumberFormat="1" applyFill="1" applyBorder="1" applyAlignment="1" applyProtection="1">
      <alignment/>
      <protection/>
    </xf>
    <xf numFmtId="0" fontId="0" fillId="0" borderId="0" xfId="0" applyAlignment="1" applyProtection="1">
      <alignment horizontal="center"/>
      <protection/>
    </xf>
    <xf numFmtId="0" fontId="0" fillId="0" borderId="20" xfId="0" applyBorder="1" applyAlignment="1" applyProtection="1">
      <alignment horizontal="center" wrapText="1"/>
      <protection/>
    </xf>
    <xf numFmtId="0" fontId="0" fillId="0" borderId="42" xfId="0" applyBorder="1" applyAlignment="1" applyProtection="1">
      <alignment horizontal="center" wrapText="1"/>
      <protection/>
    </xf>
    <xf numFmtId="0" fontId="0" fillId="0" borderId="43" xfId="0" applyFont="1" applyBorder="1" applyAlignment="1" applyProtection="1">
      <alignment horizontal="center" wrapText="1"/>
      <protection/>
    </xf>
    <xf numFmtId="0" fontId="0" fillId="0" borderId="43" xfId="0" applyBorder="1" applyAlignment="1" applyProtection="1">
      <alignment horizontal="center" wrapText="1"/>
      <protection/>
    </xf>
    <xf numFmtId="0" fontId="0" fillId="0" borderId="28" xfId="0" applyBorder="1" applyAlignment="1" applyProtection="1">
      <alignment horizontal="center" wrapText="1"/>
      <protection/>
    </xf>
    <xf numFmtId="2" fontId="0" fillId="0" borderId="44" xfId="0" applyNumberFormat="1" applyBorder="1" applyAlignment="1" applyProtection="1">
      <alignment/>
      <protection/>
    </xf>
    <xf numFmtId="164" fontId="0" fillId="0" borderId="45" xfId="0" applyNumberFormat="1" applyBorder="1" applyAlignment="1" applyProtection="1">
      <alignment/>
      <protection/>
    </xf>
    <xf numFmtId="164" fontId="0" fillId="0" borderId="45" xfId="0" applyNumberFormat="1" applyBorder="1" applyAlignment="1" applyProtection="1">
      <alignment horizontal="right"/>
      <protection/>
    </xf>
    <xf numFmtId="164" fontId="0" fillId="0" borderId="16" xfId="0" applyNumberFormat="1" applyBorder="1" applyAlignment="1" applyProtection="1">
      <alignment horizontal="right"/>
      <protection/>
    </xf>
    <xf numFmtId="0" fontId="0" fillId="0" borderId="3" xfId="0" applyFill="1" applyBorder="1" applyAlignment="1" applyProtection="1">
      <alignment/>
      <protection/>
    </xf>
    <xf numFmtId="14" fontId="0" fillId="0" borderId="0" xfId="0" applyNumberFormat="1" applyFill="1" applyBorder="1" applyAlignment="1" applyProtection="1">
      <alignment/>
      <protection/>
    </xf>
    <xf numFmtId="169" fontId="0" fillId="0" borderId="0" xfId="0" applyNumberFormat="1" applyFill="1" applyBorder="1" applyAlignment="1" applyProtection="1">
      <alignment/>
      <protection/>
    </xf>
    <xf numFmtId="164" fontId="0" fillId="0" borderId="0" xfId="0" applyNumberFormat="1" applyBorder="1" applyAlignment="1" applyProtection="1">
      <alignment horizontal="right"/>
      <protection/>
    </xf>
    <xf numFmtId="164" fontId="0" fillId="0" borderId="21" xfId="0" applyNumberFormat="1" applyBorder="1" applyAlignment="1" applyProtection="1">
      <alignment horizontal="right"/>
      <protection/>
    </xf>
    <xf numFmtId="0" fontId="5" fillId="0" borderId="3" xfId="0" applyFont="1" applyBorder="1" applyAlignment="1" applyProtection="1">
      <alignment/>
      <protection/>
    </xf>
    <xf numFmtId="0" fontId="0" fillId="0" borderId="46" xfId="0" applyBorder="1" applyAlignment="1" applyProtection="1">
      <alignment horizontal="center" wrapText="1"/>
      <protection/>
    </xf>
    <xf numFmtId="0" fontId="0" fillId="0" borderId="47" xfId="0" applyBorder="1" applyAlignment="1" applyProtection="1">
      <alignment/>
      <protection/>
    </xf>
    <xf numFmtId="0" fontId="0" fillId="0" borderId="48" xfId="0" applyBorder="1" applyAlignment="1" applyProtection="1">
      <alignment horizontal="center" wrapText="1"/>
      <protection/>
    </xf>
    <xf numFmtId="0" fontId="0" fillId="0" borderId="49" xfId="0" applyBorder="1" applyAlignment="1" applyProtection="1">
      <alignment horizontal="center"/>
      <protection/>
    </xf>
    <xf numFmtId="2" fontId="0" fillId="0" borderId="50" xfId="0" applyNumberFormat="1" applyFill="1" applyBorder="1" applyAlignment="1" applyProtection="1">
      <alignment/>
      <protection/>
    </xf>
    <xf numFmtId="0" fontId="0" fillId="4" borderId="51" xfId="0" applyFill="1" applyBorder="1" applyAlignment="1" applyProtection="1">
      <alignment/>
      <protection/>
    </xf>
    <xf numFmtId="164" fontId="0" fillId="0" borderId="52" xfId="0" applyNumberFormat="1" applyFill="1" applyBorder="1" applyAlignment="1" applyProtection="1">
      <alignment/>
      <protection/>
    </xf>
    <xf numFmtId="2" fontId="0" fillId="0" borderId="53" xfId="0" applyNumberFormat="1" applyFill="1" applyBorder="1" applyAlignment="1" applyProtection="1">
      <alignment/>
      <protection/>
    </xf>
    <xf numFmtId="164" fontId="0" fillId="0" borderId="53" xfId="0" applyNumberFormat="1" applyFill="1" applyBorder="1" applyAlignment="1" applyProtection="1">
      <alignment/>
      <protection/>
    </xf>
    <xf numFmtId="164" fontId="0" fillId="0" borderId="54" xfId="0" applyNumberFormat="1" applyFill="1" applyBorder="1" applyAlignment="1" applyProtection="1">
      <alignment/>
      <protection/>
    </xf>
    <xf numFmtId="0" fontId="17" fillId="0" borderId="21" xfId="0" applyFont="1" applyBorder="1" applyAlignment="1" applyProtection="1">
      <alignment horizontal="center"/>
      <protection/>
    </xf>
    <xf numFmtId="0" fontId="17" fillId="0" borderId="3" xfId="0" applyFont="1" applyBorder="1" applyAlignment="1" applyProtection="1">
      <alignment horizontal="center"/>
      <protection/>
    </xf>
    <xf numFmtId="0" fontId="0" fillId="0" borderId="21" xfId="0" applyBorder="1" applyAlignment="1" applyProtection="1">
      <alignment horizontal="right"/>
      <protection/>
    </xf>
    <xf numFmtId="0" fontId="0" fillId="5" borderId="42" xfId="0" applyFill="1" applyBorder="1" applyAlignment="1" applyProtection="1">
      <alignment horizontal="center"/>
      <protection/>
    </xf>
    <xf numFmtId="0" fontId="0" fillId="5" borderId="42" xfId="0" applyFill="1" applyBorder="1" applyAlignment="1" applyProtection="1">
      <alignment horizontal="center" wrapText="1"/>
      <protection/>
    </xf>
    <xf numFmtId="0" fontId="0" fillId="0" borderId="28" xfId="0" applyBorder="1" applyAlignment="1" applyProtection="1">
      <alignment horizontal="center"/>
      <protection/>
    </xf>
    <xf numFmtId="0" fontId="0" fillId="0" borderId="26" xfId="0" applyBorder="1" applyAlignment="1" applyProtection="1">
      <alignment horizontal="right"/>
      <protection/>
    </xf>
    <xf numFmtId="164" fontId="0" fillId="0" borderId="16" xfId="0" applyNumberFormat="1" applyBorder="1" applyAlignment="1" applyProtection="1">
      <alignment/>
      <protection/>
    </xf>
    <xf numFmtId="164" fontId="0" fillId="0" borderId="2" xfId="0" applyNumberFormat="1" applyBorder="1" applyAlignment="1" applyProtection="1">
      <alignment horizontal="right"/>
      <protection/>
    </xf>
    <xf numFmtId="164" fontId="0" fillId="2" borderId="4" xfId="0" applyNumberFormat="1" applyFill="1" applyBorder="1" applyAlignment="1" applyProtection="1">
      <alignment/>
      <protection locked="0"/>
    </xf>
    <xf numFmtId="2" fontId="7" fillId="0" borderId="9" xfId="0" applyNumberFormat="1" applyFont="1" applyFill="1" applyBorder="1" applyAlignment="1" applyProtection="1">
      <alignment/>
      <protection/>
    </xf>
    <xf numFmtId="0" fontId="11" fillId="0" borderId="55" xfId="0" applyFont="1" applyFill="1" applyBorder="1" applyAlignment="1" applyProtection="1">
      <alignment/>
      <protection/>
    </xf>
    <xf numFmtId="164" fontId="5" fillId="0" borderId="56" xfId="0" applyNumberFormat="1" applyFont="1" applyFill="1" applyBorder="1" applyAlignment="1" applyProtection="1">
      <alignment horizontal="left"/>
      <protection/>
    </xf>
    <xf numFmtId="0" fontId="5" fillId="0" borderId="57" xfId="0" applyFont="1" applyFill="1" applyBorder="1" applyAlignment="1" applyProtection="1">
      <alignment horizontal="right" wrapText="1"/>
      <protection/>
    </xf>
    <xf numFmtId="10" fontId="5" fillId="0" borderId="58" xfId="0" applyNumberFormat="1" applyFont="1" applyFill="1" applyBorder="1" applyAlignment="1" applyProtection="1">
      <alignment horizontal="left"/>
      <protection/>
    </xf>
    <xf numFmtId="164" fontId="0" fillId="4" borderId="45" xfId="0" applyNumberFormat="1" applyFill="1" applyBorder="1" applyAlignment="1" applyProtection="1">
      <alignment/>
      <protection/>
    </xf>
    <xf numFmtId="0" fontId="5" fillId="0" borderId="0" xfId="0" applyFont="1" applyFill="1" applyAlignment="1">
      <alignment horizontal="center"/>
    </xf>
    <xf numFmtId="0" fontId="9" fillId="0" borderId="0" xfId="0" applyFont="1" applyFill="1" applyAlignment="1">
      <alignment horizontal="center"/>
    </xf>
    <xf numFmtId="0" fontId="0" fillId="0" borderId="0" xfId="0" applyFill="1" applyBorder="1" applyAlignment="1">
      <alignment horizontal="center"/>
    </xf>
    <xf numFmtId="0" fontId="0"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0" fillId="0" borderId="0" xfId="0" applyFont="1" applyFill="1" applyBorder="1" applyAlignment="1">
      <alignment horizontal="right"/>
    </xf>
    <xf numFmtId="0" fontId="1" fillId="0" borderId="0" xfId="0" applyFont="1" applyFill="1" applyBorder="1" applyAlignment="1">
      <alignment horizontal="center"/>
    </xf>
    <xf numFmtId="0" fontId="0" fillId="0" borderId="0" xfId="0" applyFont="1" applyFill="1" applyBorder="1" applyAlignment="1">
      <alignment horizontal="left"/>
    </xf>
    <xf numFmtId="3" fontId="0" fillId="0" borderId="0" xfId="0" applyNumberFormat="1" applyAlignment="1" applyProtection="1">
      <alignment/>
      <protection/>
    </xf>
    <xf numFmtId="164" fontId="5" fillId="0" borderId="9" xfId="0" applyNumberFormat="1" applyFont="1" applyBorder="1" applyAlignment="1" applyProtection="1">
      <alignment horizontal="center"/>
      <protection/>
    </xf>
    <xf numFmtId="0" fontId="5" fillId="0" borderId="20" xfId="0" applyFont="1" applyBorder="1" applyAlignment="1" applyProtection="1">
      <alignment horizontal="right" wrapText="1"/>
      <protection/>
    </xf>
    <xf numFmtId="0" fontId="5" fillId="0" borderId="1" xfId="0" applyFont="1" applyBorder="1" applyAlignment="1" applyProtection="1">
      <alignment horizontal="right" wrapText="1"/>
      <protection/>
    </xf>
    <xf numFmtId="0" fontId="5" fillId="0" borderId="18" xfId="0" applyFont="1" applyBorder="1" applyAlignment="1" applyProtection="1">
      <alignment horizontal="right" wrapText="1"/>
      <protection/>
    </xf>
    <xf numFmtId="0" fontId="5" fillId="6" borderId="24" xfId="0" applyFont="1" applyFill="1" applyBorder="1" applyAlignment="1" applyProtection="1">
      <alignment horizontal="center"/>
      <protection/>
    </xf>
    <xf numFmtId="0" fontId="5" fillId="6" borderId="28" xfId="0" applyFont="1" applyFill="1" applyBorder="1" applyAlignment="1" applyProtection="1">
      <alignment horizontal="center"/>
      <protection/>
    </xf>
    <xf numFmtId="0" fontId="10" fillId="0" borderId="28" xfId="0" applyFont="1" applyFill="1" applyBorder="1" applyAlignment="1" applyProtection="1">
      <alignment vertical="center" wrapText="1"/>
      <protection/>
    </xf>
    <xf numFmtId="0" fontId="10" fillId="0" borderId="24" xfId="0" applyFont="1" applyFill="1" applyBorder="1" applyAlignment="1" applyProtection="1">
      <alignment vertical="center" wrapText="1"/>
      <protection/>
    </xf>
    <xf numFmtId="0" fontId="10" fillId="0" borderId="44" xfId="0" applyFont="1" applyFill="1" applyBorder="1" applyAlignment="1" applyProtection="1">
      <alignment vertical="center" wrapText="1"/>
      <protection/>
    </xf>
    <xf numFmtId="0" fontId="5" fillId="0" borderId="24" xfId="0" applyFont="1" applyBorder="1" applyAlignment="1" applyProtection="1">
      <alignment horizontal="right" wrapText="1"/>
      <protection/>
    </xf>
    <xf numFmtId="0" fontId="5" fillId="0" borderId="59" xfId="0" applyFont="1" applyBorder="1" applyAlignment="1" applyProtection="1">
      <alignment horizontal="right" wrapText="1"/>
      <protection/>
    </xf>
    <xf numFmtId="14" fontId="5" fillId="2" borderId="60" xfId="0" applyNumberFormat="1" applyFont="1" applyFill="1" applyBorder="1" applyAlignment="1" applyProtection="1">
      <alignment horizontal="center"/>
      <protection locked="0"/>
    </xf>
    <xf numFmtId="14" fontId="5" fillId="2" borderId="31" xfId="0" applyNumberFormat="1" applyFont="1" applyFill="1" applyBorder="1" applyAlignment="1" applyProtection="1">
      <alignment horizontal="center"/>
      <protection locked="0"/>
    </xf>
    <xf numFmtId="0" fontId="5" fillId="0" borderId="44" xfId="0" applyFont="1" applyBorder="1" applyAlignment="1" applyProtection="1">
      <alignment horizontal="right" wrapText="1"/>
      <protection/>
    </xf>
    <xf numFmtId="0" fontId="5" fillId="2" borderId="31" xfId="0" applyFont="1" applyFill="1" applyBorder="1" applyAlignment="1" applyProtection="1">
      <alignment horizontal="center"/>
      <protection locked="0"/>
    </xf>
    <xf numFmtId="0" fontId="5" fillId="0" borderId="44" xfId="0" applyFont="1" applyBorder="1" applyAlignment="1" applyProtection="1">
      <alignment horizontal="right"/>
      <protection/>
    </xf>
    <xf numFmtId="0" fontId="5" fillId="2" borderId="60" xfId="0" applyFont="1" applyFill="1" applyBorder="1" applyAlignment="1" applyProtection="1">
      <alignment horizontal="center" wrapText="1"/>
      <protection locked="0"/>
    </xf>
    <xf numFmtId="0" fontId="5" fillId="2" borderId="30" xfId="0" applyFont="1" applyFill="1" applyBorder="1" applyAlignment="1" applyProtection="1">
      <alignment horizontal="center" wrapText="1"/>
      <protection locked="0"/>
    </xf>
    <xf numFmtId="0" fontId="5" fillId="2" borderId="31" xfId="0" applyFont="1" applyFill="1" applyBorder="1" applyAlignment="1" applyProtection="1">
      <alignment horizontal="center" wrapText="1"/>
      <protection locked="0"/>
    </xf>
    <xf numFmtId="0" fontId="5" fillId="2" borderId="60" xfId="0" applyFont="1" applyFill="1" applyBorder="1" applyAlignment="1" applyProtection="1">
      <alignment horizontal="center"/>
      <protection locked="0"/>
    </xf>
    <xf numFmtId="0" fontId="5" fillId="2" borderId="30" xfId="0" applyFont="1" applyFill="1" applyBorder="1" applyAlignment="1" applyProtection="1">
      <alignment horizontal="center"/>
      <protection locked="0"/>
    </xf>
    <xf numFmtId="44" fontId="0" fillId="0" borderId="0" xfId="17"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12"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xf>
    <xf numFmtId="0" fontId="1" fillId="0" borderId="61" xfId="0" applyFont="1" applyBorder="1" applyAlignment="1">
      <alignment wrapText="1"/>
    </xf>
    <xf numFmtId="0" fontId="1" fillId="0" borderId="62" xfId="0" applyFont="1" applyBorder="1" applyAlignment="1">
      <alignment wrapText="1"/>
    </xf>
    <xf numFmtId="0" fontId="9" fillId="0" borderId="0" xfId="0" applyFont="1" applyAlignment="1">
      <alignment horizontal="center"/>
    </xf>
    <xf numFmtId="0" fontId="1" fillId="0" borderId="63" xfId="0" applyFont="1" applyBorder="1" applyAlignment="1">
      <alignment wrapText="1"/>
    </xf>
    <xf numFmtId="0" fontId="1" fillId="0" borderId="22" xfId="0" applyFont="1" applyBorder="1" applyAlignment="1">
      <alignment wrapText="1"/>
    </xf>
    <xf numFmtId="0" fontId="1" fillId="0" borderId="64" xfId="0" applyFont="1" applyFill="1" applyBorder="1" applyAlignment="1">
      <alignment wrapText="1"/>
    </xf>
    <xf numFmtId="0" fontId="1" fillId="0" borderId="65" xfId="0" applyFont="1" applyFill="1" applyBorder="1" applyAlignment="1">
      <alignment wrapText="1"/>
    </xf>
    <xf numFmtId="0" fontId="1" fillId="0" borderId="66" xfId="0" applyFont="1" applyFill="1" applyBorder="1" applyAlignment="1">
      <alignment wrapText="1"/>
    </xf>
    <xf numFmtId="0" fontId="1" fillId="0" borderId="67" xfId="0" applyFont="1" applyFill="1" applyBorder="1" applyAlignment="1">
      <alignment wrapText="1"/>
    </xf>
    <xf numFmtId="0" fontId="4" fillId="0" borderId="0" xfId="0" applyFont="1" applyAlignment="1" applyProtection="1">
      <alignment horizontal="center" vertical="center" wrapText="1"/>
      <protection/>
    </xf>
    <xf numFmtId="0" fontId="5" fillId="0" borderId="0" xfId="0" applyFont="1" applyAlignment="1" applyProtection="1">
      <alignment horizontal="center"/>
      <protection/>
    </xf>
    <xf numFmtId="0" fontId="5" fillId="0" borderId="24" xfId="0" applyFont="1" applyBorder="1" applyAlignment="1" applyProtection="1">
      <alignment horizontal="right"/>
      <protection/>
    </xf>
    <xf numFmtId="0" fontId="5" fillId="0" borderId="59" xfId="0" applyFont="1" applyBorder="1" applyAlignment="1" applyProtection="1">
      <alignment horizontal="right"/>
      <protection/>
    </xf>
    <xf numFmtId="0" fontId="5" fillId="0" borderId="26" xfId="0" applyFont="1" applyBorder="1" applyAlignment="1" applyProtection="1">
      <alignment horizontal="right" wrapText="1"/>
      <protection/>
    </xf>
    <xf numFmtId="0" fontId="5" fillId="0" borderId="2" xfId="0" applyFont="1" applyBorder="1" applyAlignment="1" applyProtection="1">
      <alignment horizontal="right" wrapText="1"/>
      <protection/>
    </xf>
    <xf numFmtId="0" fontId="7" fillId="0" borderId="2" xfId="0" applyFont="1" applyBorder="1" applyAlignment="1" applyProtection="1">
      <alignment horizontal="center"/>
      <protection/>
    </xf>
    <xf numFmtId="0" fontId="6" fillId="0" borderId="0" xfId="0" applyFont="1" applyAlignment="1" applyProtection="1">
      <alignment horizontal="center"/>
      <protection/>
    </xf>
    <xf numFmtId="0" fontId="0" fillId="2" borderId="68" xfId="0" applyFont="1" applyFill="1" applyBorder="1" applyAlignment="1" applyProtection="1">
      <alignment horizontal="center" vertical="top" wrapText="1"/>
      <protection locked="0"/>
    </xf>
    <xf numFmtId="0" fontId="0" fillId="2" borderId="69" xfId="0" applyFont="1" applyFill="1" applyBorder="1" applyAlignment="1" applyProtection="1">
      <alignment horizontal="center" vertical="top" wrapText="1"/>
      <protection locked="0"/>
    </xf>
    <xf numFmtId="0" fontId="0" fillId="2" borderId="70" xfId="0" applyFont="1" applyFill="1" applyBorder="1" applyAlignment="1" applyProtection="1">
      <alignment horizontal="center" vertical="top" wrapText="1"/>
      <protection locked="0"/>
    </xf>
    <xf numFmtId="0" fontId="0" fillId="2" borderId="27" xfId="0" applyFont="1" applyFill="1" applyBorder="1" applyAlignment="1" applyProtection="1">
      <alignment horizontal="center" vertical="top" wrapText="1"/>
      <protection locked="0"/>
    </xf>
    <xf numFmtId="0" fontId="0" fillId="2" borderId="0" xfId="0" applyFont="1" applyFill="1" applyBorder="1" applyAlignment="1" applyProtection="1">
      <alignment horizontal="center" vertical="top" wrapText="1"/>
      <protection locked="0"/>
    </xf>
    <xf numFmtId="0" fontId="0" fillId="2" borderId="71" xfId="0" applyFont="1" applyFill="1" applyBorder="1" applyAlignment="1" applyProtection="1">
      <alignment horizontal="center" vertical="top" wrapText="1"/>
      <protection locked="0"/>
    </xf>
    <xf numFmtId="0" fontId="0" fillId="2" borderId="72" xfId="0" applyFont="1" applyFill="1" applyBorder="1" applyAlignment="1" applyProtection="1">
      <alignment horizontal="center" vertical="top" wrapText="1"/>
      <protection locked="0"/>
    </xf>
    <xf numFmtId="0" fontId="0" fillId="2" borderId="38" xfId="0" applyFont="1" applyFill="1" applyBorder="1" applyAlignment="1" applyProtection="1">
      <alignment horizontal="center" vertical="top" wrapText="1"/>
      <protection locked="0"/>
    </xf>
    <xf numFmtId="0" fontId="0" fillId="2" borderId="33" xfId="0" applyFont="1" applyFill="1" applyBorder="1" applyAlignment="1" applyProtection="1">
      <alignment horizontal="center" vertical="top" wrapText="1"/>
      <protection locked="0"/>
    </xf>
    <xf numFmtId="0" fontId="20" fillId="7" borderId="0" xfId="0" applyFont="1" applyFill="1" applyAlignment="1" applyProtection="1">
      <alignment horizontal="left" vertical="top" wrapText="1"/>
      <protection/>
    </xf>
    <xf numFmtId="0" fontId="6" fillId="8" borderId="20" xfId="0" applyFont="1" applyFill="1" applyBorder="1" applyAlignment="1" applyProtection="1">
      <alignment horizontal="center"/>
      <protection/>
    </xf>
    <xf numFmtId="0" fontId="6" fillId="8" borderId="1" xfId="0" applyFont="1" applyFill="1" applyBorder="1" applyAlignment="1" applyProtection="1">
      <alignment horizontal="center"/>
      <protection/>
    </xf>
    <xf numFmtId="0" fontId="6" fillId="8" borderId="18" xfId="0" applyFont="1" applyFill="1" applyBorder="1" applyAlignment="1" applyProtection="1">
      <alignment horizontal="center"/>
      <protection/>
    </xf>
    <xf numFmtId="164" fontId="6" fillId="7" borderId="26" xfId="0" applyNumberFormat="1" applyFont="1" applyFill="1" applyBorder="1" applyAlignment="1" applyProtection="1">
      <alignment horizontal="center"/>
      <protection/>
    </xf>
    <xf numFmtId="164" fontId="6" fillId="7" borderId="2" xfId="0" applyNumberFormat="1" applyFont="1" applyFill="1" applyBorder="1" applyAlignment="1" applyProtection="1">
      <alignment horizontal="center"/>
      <protection/>
    </xf>
    <xf numFmtId="164" fontId="6" fillId="7" borderId="16" xfId="0" applyNumberFormat="1" applyFont="1" applyFill="1" applyBorder="1" applyAlignment="1" applyProtection="1">
      <alignment horizontal="center"/>
      <protection/>
    </xf>
    <xf numFmtId="2" fontId="6" fillId="2" borderId="60" xfId="0" applyNumberFormat="1" applyFont="1" applyFill="1" applyBorder="1" applyAlignment="1" applyProtection="1">
      <alignment horizontal="center"/>
      <protection locked="0"/>
    </xf>
    <xf numFmtId="2" fontId="6" fillId="2" borderId="30" xfId="0" applyNumberFormat="1" applyFont="1" applyFill="1" applyBorder="1" applyAlignment="1" applyProtection="1">
      <alignment horizontal="center"/>
      <protection locked="0"/>
    </xf>
    <xf numFmtId="2" fontId="6" fillId="2" borderId="31" xfId="0" applyNumberFormat="1" applyFont="1" applyFill="1" applyBorder="1" applyAlignment="1" applyProtection="1">
      <alignment horizontal="center"/>
      <protection locked="0"/>
    </xf>
    <xf numFmtId="0" fontId="8" fillId="0" borderId="24" xfId="0" applyFont="1" applyBorder="1" applyAlignment="1" applyProtection="1">
      <alignment horizontal="center"/>
      <protection/>
    </xf>
    <xf numFmtId="0" fontId="8" fillId="0" borderId="44" xfId="0" applyFont="1" applyBorder="1" applyAlignment="1" applyProtection="1">
      <alignment horizontal="center"/>
      <protection/>
    </xf>
    <xf numFmtId="0" fontId="5" fillId="0" borderId="73" xfId="0" applyFont="1" applyBorder="1" applyAlignment="1" applyProtection="1">
      <alignment horizontal="right"/>
      <protection/>
    </xf>
    <xf numFmtId="0" fontId="5" fillId="0" borderId="74" xfId="0" applyFont="1" applyBorder="1" applyAlignment="1" applyProtection="1">
      <alignment horizontal="right"/>
      <protection/>
    </xf>
    <xf numFmtId="0" fontId="5" fillId="0" borderId="67" xfId="0" applyFont="1" applyBorder="1" applyAlignment="1" applyProtection="1">
      <alignment horizontal="right"/>
      <protection/>
    </xf>
    <xf numFmtId="0" fontId="0" fillId="2" borderId="75" xfId="0" applyFill="1" applyBorder="1" applyAlignment="1" applyProtection="1">
      <alignment/>
      <protection locked="0"/>
    </xf>
    <xf numFmtId="0" fontId="0" fillId="2" borderId="76" xfId="0" applyFill="1" applyBorder="1" applyAlignment="1" applyProtection="1">
      <alignment/>
      <protection locked="0"/>
    </xf>
    <xf numFmtId="0" fontId="0" fillId="2" borderId="77" xfId="0" applyFill="1" applyBorder="1" applyAlignment="1" applyProtection="1">
      <alignment/>
      <protection locked="0"/>
    </xf>
    <xf numFmtId="0" fontId="0" fillId="2" borderId="78" xfId="0" applyFill="1" applyBorder="1" applyAlignment="1" applyProtection="1">
      <alignment/>
      <protection locked="0"/>
    </xf>
    <xf numFmtId="0" fontId="0" fillId="2" borderId="79" xfId="0" applyFill="1" applyBorder="1" applyAlignment="1" applyProtection="1">
      <alignment/>
      <protection locked="0"/>
    </xf>
    <xf numFmtId="14" fontId="7" fillId="0" borderId="2" xfId="0" applyNumberFormat="1" applyFont="1" applyBorder="1" applyAlignment="1" applyProtection="1">
      <alignment horizontal="center"/>
      <protection/>
    </xf>
    <xf numFmtId="0" fontId="0" fillId="2" borderId="80" xfId="0" applyFill="1" applyBorder="1" applyAlignment="1" applyProtection="1">
      <alignment/>
      <protection locked="0"/>
    </xf>
    <xf numFmtId="0" fontId="0" fillId="2" borderId="81" xfId="0" applyFill="1" applyBorder="1" applyAlignment="1" applyProtection="1">
      <alignment/>
      <protection locked="0"/>
    </xf>
    <xf numFmtId="0" fontId="0" fillId="2" borderId="82" xfId="0" applyFill="1" applyBorder="1" applyAlignment="1" applyProtection="1">
      <alignment/>
      <protection locked="0"/>
    </xf>
    <xf numFmtId="0" fontId="0" fillId="2" borderId="83" xfId="0" applyFill="1" applyBorder="1" applyAlignment="1" applyProtection="1">
      <alignment/>
      <protection locked="0"/>
    </xf>
    <xf numFmtId="0" fontId="0" fillId="2" borderId="84" xfId="0" applyFill="1" applyBorder="1" applyAlignment="1" applyProtection="1">
      <alignment/>
      <protection locked="0"/>
    </xf>
    <xf numFmtId="0" fontId="0" fillId="0" borderId="85" xfId="0" applyBorder="1" applyAlignment="1" applyProtection="1">
      <alignment/>
      <protection/>
    </xf>
    <xf numFmtId="0" fontId="0" fillId="0" borderId="79" xfId="0" applyBorder="1" applyAlignment="1" applyProtection="1">
      <alignment/>
      <protection/>
    </xf>
    <xf numFmtId="164" fontId="0" fillId="0" borderId="77" xfId="0" applyNumberFormat="1" applyFill="1" applyBorder="1" applyAlignment="1" applyProtection="1">
      <alignment horizontal="right"/>
      <protection/>
    </xf>
    <xf numFmtId="164" fontId="0" fillId="0" borderId="78" xfId="0" applyNumberFormat="1" applyFill="1" applyBorder="1" applyAlignment="1" applyProtection="1">
      <alignment horizontal="right"/>
      <protection/>
    </xf>
    <xf numFmtId="164" fontId="0" fillId="0" borderId="86" xfId="0" applyNumberFormat="1" applyFill="1" applyBorder="1" applyAlignment="1" applyProtection="1">
      <alignment horizontal="right"/>
      <protection/>
    </xf>
    <xf numFmtId="0" fontId="5" fillId="0" borderId="26" xfId="0" applyFont="1" applyBorder="1" applyAlignment="1" applyProtection="1">
      <alignment horizontal="right"/>
      <protection/>
    </xf>
    <xf numFmtId="0" fontId="5" fillId="0" borderId="2" xfId="0" applyFont="1" applyBorder="1" applyAlignment="1" applyProtection="1">
      <alignment horizontal="right"/>
      <protection/>
    </xf>
    <xf numFmtId="0" fontId="5" fillId="0" borderId="16" xfId="0" applyFont="1" applyBorder="1" applyAlignment="1" applyProtection="1">
      <alignment horizontal="right"/>
      <protection/>
    </xf>
    <xf numFmtId="0" fontId="0" fillId="0" borderId="87" xfId="0" applyBorder="1" applyAlignment="1" applyProtection="1">
      <alignment horizontal="right"/>
      <protection/>
    </xf>
    <xf numFmtId="0" fontId="0" fillId="0" borderId="29" xfId="0" applyBorder="1" applyAlignment="1" applyProtection="1">
      <alignment horizontal="right"/>
      <protection/>
    </xf>
    <xf numFmtId="0" fontId="6" fillId="0" borderId="1" xfId="0" applyFont="1" applyBorder="1" applyAlignment="1" applyProtection="1">
      <alignment horizontal="center"/>
      <protection/>
    </xf>
    <xf numFmtId="0" fontId="0" fillId="2" borderId="88" xfId="0" applyFill="1" applyBorder="1" applyAlignment="1" applyProtection="1">
      <alignment/>
      <protection locked="0"/>
    </xf>
    <xf numFmtId="0" fontId="0" fillId="2" borderId="89" xfId="0" applyFill="1" applyBorder="1" applyAlignment="1" applyProtection="1">
      <alignment/>
      <protection locked="0"/>
    </xf>
    <xf numFmtId="0" fontId="0" fillId="2" borderId="90" xfId="0" applyFill="1" applyBorder="1" applyAlignment="1" applyProtection="1">
      <alignment/>
      <protection locked="0"/>
    </xf>
    <xf numFmtId="0" fontId="0" fillId="2" borderId="91" xfId="0" applyFill="1" applyBorder="1" applyAlignment="1" applyProtection="1">
      <alignment/>
      <protection locked="0"/>
    </xf>
    <xf numFmtId="0" fontId="0" fillId="0" borderId="36" xfId="0" applyBorder="1" applyAlignment="1" applyProtection="1">
      <alignment/>
      <protection/>
    </xf>
    <xf numFmtId="0" fontId="0" fillId="0" borderId="82" xfId="0" applyBorder="1" applyAlignment="1" applyProtection="1">
      <alignment/>
      <protection/>
    </xf>
    <xf numFmtId="0" fontId="8" fillId="0" borderId="24" xfId="0" applyFont="1" applyFill="1" applyBorder="1" applyAlignment="1" applyProtection="1">
      <alignment horizontal="center"/>
      <protection/>
    </xf>
    <xf numFmtId="0" fontId="8" fillId="0" borderId="44" xfId="0" applyFont="1" applyFill="1" applyBorder="1" applyAlignment="1" applyProtection="1">
      <alignment horizontal="center"/>
      <protection/>
    </xf>
    <xf numFmtId="0" fontId="8" fillId="0" borderId="28" xfId="0" applyFont="1" applyFill="1" applyBorder="1" applyAlignment="1" applyProtection="1">
      <alignment horizontal="center"/>
      <protection/>
    </xf>
    <xf numFmtId="0" fontId="0" fillId="2" borderId="85" xfId="0" applyFill="1" applyBorder="1" applyAlignment="1" applyProtection="1">
      <alignment/>
      <protection locked="0"/>
    </xf>
    <xf numFmtId="0" fontId="16" fillId="0" borderId="20" xfId="0" applyFont="1" applyFill="1" applyBorder="1" applyAlignment="1" applyProtection="1">
      <alignment horizontal="right"/>
      <protection/>
    </xf>
    <xf numFmtId="0" fontId="16" fillId="0" borderId="1" xfId="0" applyFont="1" applyFill="1" applyBorder="1" applyAlignment="1" applyProtection="1">
      <alignment horizontal="right"/>
      <protection/>
    </xf>
    <xf numFmtId="0" fontId="5" fillId="0" borderId="28" xfId="0" applyFont="1" applyBorder="1" applyAlignment="1" applyProtection="1">
      <alignment horizontal="right"/>
      <protection/>
    </xf>
    <xf numFmtId="0" fontId="1" fillId="0" borderId="20" xfId="0" applyFont="1" applyBorder="1" applyAlignment="1" applyProtection="1">
      <alignment horizontal="right"/>
      <protection/>
    </xf>
    <xf numFmtId="0" fontId="1" fillId="0" borderId="1" xfId="0" applyFont="1" applyBorder="1" applyAlignment="1" applyProtection="1">
      <alignment horizontal="right"/>
      <protection/>
    </xf>
    <xf numFmtId="0" fontId="0" fillId="0" borderId="3" xfId="0" applyBorder="1" applyAlignment="1" applyProtection="1">
      <alignment horizontal="right"/>
      <protection/>
    </xf>
    <xf numFmtId="0" fontId="0" fillId="0" borderId="92" xfId="0" applyBorder="1" applyAlignment="1" applyProtection="1">
      <alignment horizontal="right"/>
      <protection/>
    </xf>
    <xf numFmtId="0" fontId="0" fillId="0" borderId="77" xfId="0" applyBorder="1" applyAlignment="1" applyProtection="1">
      <alignment horizontal="right"/>
      <protection/>
    </xf>
    <xf numFmtId="0" fontId="0" fillId="0" borderId="78" xfId="0" applyBorder="1" applyAlignment="1" applyProtection="1">
      <alignment horizontal="right"/>
      <protection/>
    </xf>
    <xf numFmtId="0" fontId="0" fillId="0" borderId="86" xfId="0" applyBorder="1" applyAlignment="1" applyProtection="1">
      <alignment horizontal="right"/>
      <protection/>
    </xf>
    <xf numFmtId="0" fontId="0" fillId="5" borderId="36" xfId="0" applyFill="1" applyBorder="1" applyAlignment="1" applyProtection="1">
      <alignment horizontal="right"/>
      <protection/>
    </xf>
    <xf numFmtId="0" fontId="0" fillId="5" borderId="82" xfId="0" applyFill="1" applyBorder="1" applyAlignment="1" applyProtection="1">
      <alignment horizontal="right"/>
      <protection/>
    </xf>
    <xf numFmtId="0" fontId="0" fillId="5" borderId="85" xfId="0" applyFill="1" applyBorder="1" applyAlignment="1" applyProtection="1">
      <alignment horizontal="right"/>
      <protection/>
    </xf>
    <xf numFmtId="0" fontId="0" fillId="5" borderId="79" xfId="0" applyFill="1" applyBorder="1" applyAlignment="1" applyProtection="1">
      <alignment horizontal="right"/>
      <protection/>
    </xf>
    <xf numFmtId="0" fontId="0" fillId="3" borderId="93" xfId="0" applyFill="1" applyBorder="1" applyAlignment="1" applyProtection="1">
      <alignment horizontal="right"/>
      <protection locked="0"/>
    </xf>
    <xf numFmtId="0" fontId="0" fillId="3" borderId="94" xfId="0" applyFill="1" applyBorder="1" applyAlignment="1" applyProtection="1">
      <alignment horizontal="right"/>
      <protection locked="0"/>
    </xf>
    <xf numFmtId="0" fontId="0" fillId="0" borderId="20" xfId="0" applyFill="1" applyBorder="1" applyAlignment="1" applyProtection="1">
      <alignment horizontal="right" vertical="top"/>
      <protection/>
    </xf>
    <xf numFmtId="0" fontId="0" fillId="0" borderId="3" xfId="0" applyFill="1" applyBorder="1" applyAlignment="1" applyProtection="1">
      <alignment horizontal="right" vertical="top"/>
      <protection/>
    </xf>
    <xf numFmtId="0" fontId="0" fillId="0" borderId="26" xfId="0" applyFill="1" applyBorder="1" applyAlignment="1" applyProtection="1">
      <alignment horizontal="right" vertical="top"/>
      <protection/>
    </xf>
    <xf numFmtId="0" fontId="0" fillId="3" borderId="60" xfId="0" applyFill="1" applyBorder="1" applyAlignment="1" applyProtection="1">
      <alignment horizontal="right"/>
      <protection locked="0"/>
    </xf>
    <xf numFmtId="0" fontId="0" fillId="3" borderId="30" xfId="0" applyFill="1" applyBorder="1" applyAlignment="1" applyProtection="1">
      <alignment horizontal="right"/>
      <protection locked="0"/>
    </xf>
    <xf numFmtId="0" fontId="0" fillId="3" borderId="31" xfId="0" applyFill="1" applyBorder="1" applyAlignment="1" applyProtection="1">
      <alignment horizontal="right"/>
      <protection locked="0"/>
    </xf>
    <xf numFmtId="0" fontId="0" fillId="0" borderId="3" xfId="0" applyBorder="1" applyAlignment="1" applyProtection="1">
      <alignment/>
      <protection/>
    </xf>
    <xf numFmtId="0" fontId="0" fillId="0" borderId="0" xfId="0" applyBorder="1" applyAlignment="1" applyProtection="1">
      <alignment/>
      <protection/>
    </xf>
    <xf numFmtId="0" fontId="0" fillId="0" borderId="21" xfId="0" applyBorder="1" applyAlignment="1" applyProtection="1">
      <alignment/>
      <protection/>
    </xf>
    <xf numFmtId="0" fontId="0" fillId="0" borderId="2" xfId="0" applyBorder="1" applyAlignment="1" applyProtection="1">
      <alignment/>
      <protection/>
    </xf>
    <xf numFmtId="0" fontId="0" fillId="0" borderId="95" xfId="0" applyBorder="1" applyAlignment="1" applyProtection="1">
      <alignment/>
      <protection/>
    </xf>
    <xf numFmtId="0" fontId="0" fillId="0" borderId="35" xfId="0" applyBorder="1" applyAlignment="1" applyProtection="1">
      <alignment horizontal="right"/>
      <protection/>
    </xf>
    <xf numFmtId="0" fontId="0" fillId="0" borderId="96" xfId="0" applyBorder="1" applyAlignment="1" applyProtection="1">
      <alignment horizontal="right"/>
      <protection/>
    </xf>
    <xf numFmtId="0" fontId="0" fillId="0" borderId="37" xfId="0" applyBorder="1" applyAlignment="1" applyProtection="1">
      <alignment horizontal="right"/>
      <protection/>
    </xf>
    <xf numFmtId="0" fontId="0" fillId="0" borderId="57" xfId="0" applyBorder="1" applyAlignment="1" applyProtection="1">
      <alignment horizontal="right"/>
      <protection/>
    </xf>
    <xf numFmtId="0" fontId="17" fillId="0" borderId="0" xfId="0" applyFont="1" applyBorder="1" applyAlignment="1" applyProtection="1">
      <alignment horizontal="center" wrapText="1"/>
      <protection/>
    </xf>
    <xf numFmtId="2" fontId="11" fillId="0" borderId="2" xfId="0" applyNumberFormat="1" applyFont="1" applyBorder="1" applyAlignment="1" applyProtection="1">
      <alignment/>
      <protection/>
    </xf>
    <xf numFmtId="2" fontId="11" fillId="0" borderId="95" xfId="0" applyNumberFormat="1" applyFont="1" applyBorder="1" applyAlignment="1" applyProtection="1">
      <alignment/>
      <protection/>
    </xf>
    <xf numFmtId="0" fontId="0" fillId="5" borderId="35" xfId="0" applyFill="1" applyBorder="1" applyAlignment="1" applyProtection="1">
      <alignment horizontal="right"/>
      <protection/>
    </xf>
    <xf numFmtId="0" fontId="0" fillId="5" borderId="96" xfId="0" applyFill="1" applyBorder="1" applyAlignment="1" applyProtection="1">
      <alignment horizontal="right"/>
      <protection/>
    </xf>
    <xf numFmtId="0" fontId="0" fillId="0" borderId="0" xfId="0" applyFont="1" applyFill="1" applyBorder="1" applyAlignment="1" applyProtection="1">
      <alignment horizontal="right"/>
      <protection/>
    </xf>
    <xf numFmtId="0" fontId="0" fillId="0" borderId="0" xfId="0" applyFont="1" applyBorder="1" applyAlignment="1" applyProtection="1">
      <alignment horizontal="right"/>
      <protection/>
    </xf>
    <xf numFmtId="0" fontId="8" fillId="0" borderId="28" xfId="0" applyFont="1" applyBorder="1" applyAlignment="1" applyProtection="1">
      <alignment horizontal="center"/>
      <protection/>
    </xf>
    <xf numFmtId="0" fontId="1" fillId="0" borderId="97" xfId="0" applyFont="1" applyBorder="1" applyAlignment="1" applyProtection="1">
      <alignment horizontal="center" vertical="center"/>
      <protection/>
    </xf>
    <xf numFmtId="0" fontId="1" fillId="0" borderId="98"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0" borderId="1" xfId="0" applyFont="1" applyBorder="1" applyAlignment="1" applyProtection="1">
      <alignment horizontal="center" vertical="center" wrapText="1"/>
      <protection/>
    </xf>
    <xf numFmtId="0" fontId="0" fillId="0" borderId="42"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2" xfId="0" applyFont="1" applyBorder="1" applyAlignment="1" applyProtection="1">
      <alignment horizontal="center" vertical="center" wrapText="1"/>
      <protection/>
    </xf>
    <xf numFmtId="0" fontId="0" fillId="0" borderId="45" xfId="0" applyFont="1" applyBorder="1" applyAlignment="1" applyProtection="1">
      <alignment horizontal="center" vertical="center" wrapText="1"/>
      <protection/>
    </xf>
    <xf numFmtId="0" fontId="1" fillId="0" borderId="20" xfId="0" applyFont="1" applyBorder="1" applyAlignment="1" applyProtection="1">
      <alignment horizontal="right" vertical="center" wrapText="1"/>
      <protection/>
    </xf>
    <xf numFmtId="0" fontId="1" fillId="0" borderId="1" xfId="0" applyFont="1" applyBorder="1" applyAlignment="1" applyProtection="1">
      <alignment horizontal="right" vertical="center" wrapText="1"/>
      <protection/>
    </xf>
    <xf numFmtId="0" fontId="1" fillId="0" borderId="3" xfId="0" applyFont="1" applyBorder="1" applyAlignment="1" applyProtection="1">
      <alignment horizontal="right" vertical="center" wrapText="1"/>
      <protection/>
    </xf>
    <xf numFmtId="0" fontId="1" fillId="0" borderId="0" xfId="0" applyFont="1" applyBorder="1" applyAlignment="1" applyProtection="1">
      <alignment horizontal="right" vertical="center" wrapText="1"/>
      <protection/>
    </xf>
    <xf numFmtId="0" fontId="1" fillId="0" borderId="26" xfId="0" applyFont="1" applyBorder="1" applyAlignment="1" applyProtection="1">
      <alignment horizontal="right" vertical="center" wrapText="1"/>
      <protection/>
    </xf>
    <xf numFmtId="0" fontId="1" fillId="0" borderId="2" xfId="0" applyFont="1" applyBorder="1" applyAlignment="1" applyProtection="1">
      <alignment horizontal="right" vertical="center" wrapText="1"/>
      <protection/>
    </xf>
    <xf numFmtId="0" fontId="0" fillId="0" borderId="99" xfId="0" applyBorder="1" applyAlignment="1" applyProtection="1">
      <alignment horizontal="right"/>
      <protection/>
    </xf>
    <xf numFmtId="0" fontId="0" fillId="0" borderId="55" xfId="0" applyBorder="1" applyAlignment="1" applyProtection="1">
      <alignment horizontal="right"/>
      <protection/>
    </xf>
    <xf numFmtId="0" fontId="0" fillId="0" borderId="87" xfId="0" applyFill="1" applyBorder="1" applyAlignment="1" applyProtection="1">
      <alignment horizontal="right"/>
      <protection/>
    </xf>
    <xf numFmtId="0" fontId="0" fillId="0" borderId="100" xfId="0" applyFill="1" applyBorder="1" applyAlignment="1" applyProtection="1">
      <alignment horizontal="right"/>
      <protection/>
    </xf>
    <xf numFmtId="0" fontId="0" fillId="0" borderId="20" xfId="0" applyFont="1" applyBorder="1" applyAlignment="1" applyProtection="1">
      <alignment horizontal="center" wrapText="1"/>
      <protection/>
    </xf>
    <xf numFmtId="0" fontId="0" fillId="0" borderId="1" xfId="0" applyFont="1" applyBorder="1" applyAlignment="1" applyProtection="1">
      <alignment horizontal="center" wrapText="1"/>
      <protection/>
    </xf>
    <xf numFmtId="0" fontId="0" fillId="0" borderId="26" xfId="0" applyFont="1" applyBorder="1" applyAlignment="1" applyProtection="1">
      <alignment horizontal="center" wrapText="1"/>
      <protection/>
    </xf>
    <xf numFmtId="0" fontId="0" fillId="0" borderId="2" xfId="0" applyFont="1" applyBorder="1" applyAlignment="1" applyProtection="1">
      <alignment horizontal="center" wrapText="1"/>
      <protection/>
    </xf>
    <xf numFmtId="0" fontId="5" fillId="0" borderId="53" xfId="0" applyFont="1" applyFill="1" applyBorder="1" applyAlignment="1" applyProtection="1">
      <alignment horizontal="right"/>
      <protection/>
    </xf>
    <xf numFmtId="0" fontId="5" fillId="0" borderId="101" xfId="0" applyFont="1" applyFill="1" applyBorder="1" applyAlignment="1" applyProtection="1">
      <alignment horizontal="right"/>
      <protection/>
    </xf>
    <xf numFmtId="0" fontId="0" fillId="0" borderId="37" xfId="0" applyFont="1" applyBorder="1" applyAlignment="1" applyProtection="1">
      <alignment horizontal="right"/>
      <protection/>
    </xf>
    <xf numFmtId="0" fontId="0" fillId="0" borderId="57" xfId="0" applyFont="1" applyBorder="1" applyAlignment="1" applyProtection="1">
      <alignment horizontal="right"/>
      <protection/>
    </xf>
    <xf numFmtId="164" fontId="6" fillId="0" borderId="80" xfId="0" applyNumberFormat="1" applyFont="1" applyBorder="1" applyAlignment="1" applyProtection="1">
      <alignment/>
      <protection/>
    </xf>
    <xf numFmtId="164" fontId="6" fillId="0" borderId="81" xfId="0" applyNumberFormat="1" applyFont="1" applyBorder="1" applyAlignment="1" applyProtection="1">
      <alignment/>
      <protection/>
    </xf>
    <xf numFmtId="164" fontId="7" fillId="0" borderId="44" xfId="0" applyNumberFormat="1" applyFont="1" applyBorder="1" applyAlignment="1" applyProtection="1">
      <alignment/>
      <protection/>
    </xf>
    <xf numFmtId="0" fontId="5" fillId="0" borderId="24"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6" fillId="0" borderId="55" xfId="0" applyFont="1" applyBorder="1" applyAlignment="1" applyProtection="1">
      <alignment horizontal="right"/>
      <protection/>
    </xf>
    <xf numFmtId="164" fontId="6" fillId="0" borderId="1" xfId="0" applyNumberFormat="1" applyFont="1" applyBorder="1" applyAlignment="1" applyProtection="1">
      <alignment horizontal="right"/>
      <protection/>
    </xf>
    <xf numFmtId="2" fontId="6" fillId="0" borderId="80" xfId="0" applyNumberFormat="1" applyFont="1" applyBorder="1" applyAlignment="1" applyProtection="1">
      <alignment/>
      <protection/>
    </xf>
    <xf numFmtId="2" fontId="6" fillId="0" borderId="81" xfId="0" applyNumberFormat="1" applyFont="1" applyBorder="1" applyAlignment="1" applyProtection="1">
      <alignment/>
      <protection/>
    </xf>
    <xf numFmtId="0" fontId="7" fillId="0" borderId="24" xfId="0" applyFont="1" applyBorder="1" applyAlignment="1" applyProtection="1">
      <alignment horizontal="right"/>
      <protection/>
    </xf>
    <xf numFmtId="0" fontId="7" fillId="0" borderId="44" xfId="0" applyFont="1" applyBorder="1" applyAlignment="1" applyProtection="1">
      <alignment horizontal="right"/>
      <protection/>
    </xf>
    <xf numFmtId="0" fontId="7" fillId="0" borderId="28" xfId="0" applyFont="1" applyBorder="1" applyAlignment="1" applyProtection="1">
      <alignment horizontal="right"/>
      <protection/>
    </xf>
    <xf numFmtId="2" fontId="7" fillId="0" borderId="44" xfId="0" applyNumberFormat="1" applyFont="1" applyBorder="1" applyAlignment="1" applyProtection="1">
      <alignment/>
      <protection/>
    </xf>
    <xf numFmtId="0" fontId="7" fillId="0" borderId="0" xfId="0" applyFont="1" applyAlignment="1" applyProtection="1">
      <alignment horizontal="center"/>
      <protection/>
    </xf>
    <xf numFmtId="0" fontId="6" fillId="0" borderId="20" xfId="0" applyFont="1" applyBorder="1" applyAlignment="1" applyProtection="1">
      <alignment horizontal="right" vertical="center"/>
      <protection/>
    </xf>
    <xf numFmtId="0" fontId="6" fillId="0" borderId="1" xfId="0" applyFont="1" applyBorder="1" applyAlignment="1" applyProtection="1">
      <alignment horizontal="right" vertical="center"/>
      <protection/>
    </xf>
    <xf numFmtId="0" fontId="6" fillId="0" borderId="26" xfId="0" applyFont="1" applyBorder="1" applyAlignment="1" applyProtection="1">
      <alignment horizontal="right" vertical="center"/>
      <protection/>
    </xf>
    <xf numFmtId="0" fontId="6" fillId="0" borderId="2" xfId="0" applyFont="1" applyBorder="1" applyAlignment="1" applyProtection="1">
      <alignment horizontal="right" vertical="center"/>
      <protection/>
    </xf>
    <xf numFmtId="0" fontId="17" fillId="0" borderId="2" xfId="0" applyFont="1" applyBorder="1" applyAlignment="1" applyProtection="1">
      <alignment horizontal="center" wrapText="1"/>
      <protection/>
    </xf>
    <xf numFmtId="0" fontId="5" fillId="0" borderId="24" xfId="0" applyFont="1" applyFill="1" applyBorder="1" applyAlignment="1" applyProtection="1">
      <alignment horizontal="center"/>
      <protection/>
    </xf>
    <xf numFmtId="0" fontId="5" fillId="0" borderId="44" xfId="0" applyFont="1" applyFill="1" applyBorder="1" applyAlignment="1" applyProtection="1">
      <alignment horizontal="center"/>
      <protection/>
    </xf>
    <xf numFmtId="0" fontId="5" fillId="0" borderId="28" xfId="0" applyFont="1" applyFill="1" applyBorder="1" applyAlignment="1" applyProtection="1">
      <alignment horizontal="center"/>
      <protection/>
    </xf>
    <xf numFmtId="0" fontId="5" fillId="0" borderId="35" xfId="0" applyFont="1" applyFill="1" applyBorder="1" applyAlignment="1" applyProtection="1">
      <alignment horizontal="right" wrapText="1"/>
      <protection/>
    </xf>
    <xf numFmtId="0" fontId="5" fillId="0" borderId="50" xfId="0" applyFont="1" applyFill="1" applyBorder="1" applyAlignment="1" applyProtection="1">
      <alignment horizontal="right" wrapText="1"/>
      <protection/>
    </xf>
    <xf numFmtId="0" fontId="5" fillId="0" borderId="37" xfId="0" applyFont="1" applyFill="1" applyBorder="1" applyAlignment="1" applyProtection="1">
      <alignment horizontal="right" wrapText="1"/>
      <protection/>
    </xf>
    <xf numFmtId="0" fontId="5" fillId="0" borderId="19" xfId="0" applyFont="1" applyFill="1" applyBorder="1" applyAlignment="1" applyProtection="1">
      <alignment horizontal="right" wrapText="1"/>
      <protection/>
    </xf>
    <xf numFmtId="0" fontId="0" fillId="0" borderId="1" xfId="0" applyBorder="1" applyAlignment="1" applyProtection="1">
      <alignment horizontal="center"/>
      <protection/>
    </xf>
    <xf numFmtId="0" fontId="0" fillId="0" borderId="20" xfId="0" applyBorder="1" applyAlignment="1" applyProtection="1">
      <alignment wrapText="1"/>
      <protection/>
    </xf>
    <xf numFmtId="0" fontId="0" fillId="0" borderId="1" xfId="0" applyBorder="1" applyAlignment="1" applyProtection="1">
      <alignment wrapText="1"/>
      <protection/>
    </xf>
    <xf numFmtId="0" fontId="0" fillId="0" borderId="18" xfId="0" applyBorder="1" applyAlignment="1" applyProtection="1">
      <alignment wrapText="1"/>
      <protection/>
    </xf>
    <xf numFmtId="0" fontId="0" fillId="0" borderId="26" xfId="0" applyBorder="1" applyAlignment="1" applyProtection="1">
      <alignment wrapText="1"/>
      <protection/>
    </xf>
    <xf numFmtId="0" fontId="0" fillId="0" borderId="2" xfId="0" applyBorder="1" applyAlignment="1" applyProtection="1">
      <alignment wrapText="1"/>
      <protection/>
    </xf>
    <xf numFmtId="0" fontId="0" fillId="0" borderId="16" xfId="0" applyBorder="1" applyAlignment="1" applyProtection="1">
      <alignment wrapText="1"/>
      <protection/>
    </xf>
    <xf numFmtId="49" fontId="5" fillId="2" borderId="68" xfId="0" applyNumberFormat="1" applyFont="1" applyFill="1" applyBorder="1" applyAlignment="1" applyProtection="1">
      <alignment/>
      <protection locked="0"/>
    </xf>
    <xf numFmtId="49" fontId="5" fillId="2" borderId="70" xfId="0" applyNumberFormat="1" applyFont="1" applyFill="1" applyBorder="1" applyAlignment="1" applyProtection="1">
      <alignment/>
      <protection locked="0"/>
    </xf>
    <xf numFmtId="49" fontId="5" fillId="2" borderId="102" xfId="0" applyNumberFormat="1" applyFont="1" applyFill="1" applyBorder="1" applyAlignment="1" applyProtection="1">
      <alignment/>
      <protection locked="0"/>
    </xf>
    <xf numFmtId="49" fontId="5" fillId="2" borderId="34" xfId="0" applyNumberFormat="1" applyFont="1" applyFill="1" applyBorder="1" applyAlignment="1" applyProtection="1">
      <alignment/>
      <protection locked="0"/>
    </xf>
    <xf numFmtId="49" fontId="0" fillId="2" borderId="103" xfId="0" applyNumberFormat="1" applyFill="1" applyBorder="1" applyAlignment="1" applyProtection="1">
      <alignment/>
      <protection locked="0"/>
    </xf>
    <xf numFmtId="49" fontId="0" fillId="2" borderId="104" xfId="0" applyNumberFormat="1" applyFill="1" applyBorder="1" applyAlignment="1" applyProtection="1">
      <alignment/>
      <protection locked="0"/>
    </xf>
    <xf numFmtId="0" fontId="0" fillId="0" borderId="1" xfId="0" applyBorder="1" applyAlignment="1" applyProtection="1">
      <alignment horizontal="center" wrapText="1"/>
      <protection/>
    </xf>
    <xf numFmtId="0" fontId="0" fillId="0" borderId="0" xfId="0" applyBorder="1" applyAlignment="1" applyProtection="1">
      <alignment horizontal="center" wrapText="1"/>
      <protection/>
    </xf>
    <xf numFmtId="0" fontId="4" fillId="0" borderId="0" xfId="0" applyFont="1" applyFill="1" applyAlignment="1" applyProtection="1">
      <alignment horizontal="center" vertical="center" wrapText="1"/>
      <protection/>
    </xf>
    <xf numFmtId="0" fontId="5" fillId="0" borderId="0" xfId="0" applyFont="1" applyFill="1" applyAlignment="1">
      <alignment horizontal="center"/>
    </xf>
    <xf numFmtId="0" fontId="9" fillId="0" borderId="0" xfId="0" applyFont="1" applyFill="1" applyAlignment="1">
      <alignment horizontal="center"/>
    </xf>
    <xf numFmtId="0" fontId="19" fillId="0" borderId="0" xfId="0" applyFont="1" applyFill="1" applyBorder="1" applyAlignment="1">
      <alignment/>
    </xf>
    <xf numFmtId="0" fontId="1" fillId="0" borderId="0" xfId="0" applyFont="1" applyFill="1" applyBorder="1" applyAlignment="1">
      <alignment horizontal="left" vertical="center" wrapText="1"/>
    </xf>
    <xf numFmtId="0" fontId="1" fillId="0" borderId="0" xfId="0" applyFont="1" applyFill="1" applyBorder="1" applyAlignment="1">
      <alignment/>
    </xf>
    <xf numFmtId="0" fontId="1" fillId="0" borderId="0" xfId="0" applyFont="1" applyFill="1" applyBorder="1" applyAlignment="1">
      <alignment horizontal="left"/>
    </xf>
    <xf numFmtId="0" fontId="19" fillId="0" borderId="0" xfId="0" applyFont="1" applyFill="1" applyBorder="1" applyAlignment="1">
      <alignment horizontal="left" vertical="center" wrapText="1"/>
    </xf>
    <xf numFmtId="0" fontId="18" fillId="0" borderId="0" xfId="0" applyFont="1" applyFill="1" applyBorder="1" applyAlignment="1">
      <alignment/>
    </xf>
    <xf numFmtId="164" fontId="6" fillId="0" borderId="73" xfId="0" applyNumberFormat="1" applyFont="1" applyBorder="1" applyAlignment="1" applyProtection="1">
      <alignment horizontal="center"/>
      <protection/>
    </xf>
    <xf numFmtId="164" fontId="6" fillId="0" borderId="74" xfId="0" applyNumberFormat="1" applyFont="1" applyBorder="1" applyAlignment="1" applyProtection="1">
      <alignment horizontal="center"/>
      <protection/>
    </xf>
    <xf numFmtId="164" fontId="6" fillId="0" borderId="67" xfId="0" applyNumberFormat="1" applyFont="1" applyBorder="1" applyAlignment="1" applyProtection="1">
      <alignment horizontal="center"/>
      <protection/>
    </xf>
    <xf numFmtId="0" fontId="21" fillId="0" borderId="0" xfId="0" applyFont="1" applyFill="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webb\Local%20Settings\Temporary%20Internet%20Files\OLKEB\Copy%20of%202006-08-08%20Form%201546%20-%20PAS%20Budget%20Workbo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Information"/>
      <sheetName val="Client Information"/>
      <sheetName val="Admin &amp; Compensation"/>
      <sheetName val="Category Allocations"/>
      <sheetName val="Hourly Wages"/>
      <sheetName val="Definitions"/>
    </sheetNames>
    <sheetDataSet>
      <sheetData sheetId="2">
        <row r="38">
          <cell r="F38">
            <v>3705.200000000001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G29"/>
  <sheetViews>
    <sheetView zoomScale="75" zoomScaleNormal="75" workbookViewId="0" topLeftCell="A1">
      <selection activeCell="F10" sqref="F10"/>
    </sheetView>
  </sheetViews>
  <sheetFormatPr defaultColWidth="9.140625" defaultRowHeight="12.75"/>
  <cols>
    <col min="1" max="1" width="8.8515625" style="0" customWidth="1"/>
    <col min="2" max="3" width="3.140625" style="0" customWidth="1"/>
    <col min="4" max="4" width="77.28125" style="0" customWidth="1"/>
    <col min="5" max="5" width="9.421875" style="0" customWidth="1"/>
  </cols>
  <sheetData>
    <row r="2" spans="2:5" ht="18">
      <c r="B2" s="249"/>
      <c r="C2" s="249"/>
      <c r="D2" s="249"/>
      <c r="E2" s="57"/>
    </row>
    <row r="3" spans="2:7" ht="39.75" customHeight="1">
      <c r="B3" s="250" t="s">
        <v>192</v>
      </c>
      <c r="C3" s="250"/>
      <c r="D3" s="250"/>
      <c r="E3" s="122"/>
      <c r="F3" s="122"/>
      <c r="G3" s="122"/>
    </row>
    <row r="4" spans="2:5" ht="15.75">
      <c r="B4" s="251" t="s">
        <v>11</v>
      </c>
      <c r="C4" s="251"/>
      <c r="D4" s="251"/>
      <c r="E4" s="38"/>
    </row>
    <row r="5" spans="2:4" ht="15.75">
      <c r="B5" s="38"/>
      <c r="C5" s="38"/>
      <c r="D5" s="38"/>
    </row>
    <row r="6" spans="2:4" ht="15.75">
      <c r="B6" s="254" t="s">
        <v>59</v>
      </c>
      <c r="C6" s="254"/>
      <c r="D6" s="254"/>
    </row>
    <row r="7" ht="13.5" thickBot="1"/>
    <row r="8" spans="2:4" s="42" customFormat="1" ht="50.25" customHeight="1" thickBot="1">
      <c r="B8" s="43" t="s">
        <v>7</v>
      </c>
      <c r="C8" s="255" t="s">
        <v>13</v>
      </c>
      <c r="D8" s="256"/>
    </row>
    <row r="9" spans="2:4" ht="36" customHeight="1" thickBot="1">
      <c r="B9" s="39" t="s">
        <v>7</v>
      </c>
      <c r="C9" s="252" t="s">
        <v>32</v>
      </c>
      <c r="D9" s="253"/>
    </row>
    <row r="10" spans="2:4" ht="48" customHeight="1" thickBot="1">
      <c r="B10" s="40" t="s">
        <v>7</v>
      </c>
      <c r="C10" s="252" t="s">
        <v>60</v>
      </c>
      <c r="D10" s="253"/>
    </row>
    <row r="11" spans="2:4" ht="48" customHeight="1" thickBot="1">
      <c r="B11" s="39" t="s">
        <v>7</v>
      </c>
      <c r="C11" s="252" t="s">
        <v>35</v>
      </c>
      <c r="D11" s="253"/>
    </row>
    <row r="12" spans="2:4" ht="32.25" customHeight="1" thickBot="1">
      <c r="B12" s="39" t="s">
        <v>7</v>
      </c>
      <c r="C12" s="252" t="s">
        <v>12</v>
      </c>
      <c r="D12" s="253"/>
    </row>
    <row r="13" spans="2:4" s="155" customFormat="1" ht="30" customHeight="1">
      <c r="B13" s="154" t="s">
        <v>7</v>
      </c>
      <c r="C13" s="257" t="s">
        <v>110</v>
      </c>
      <c r="D13" s="258"/>
    </row>
    <row r="14" spans="2:4" s="155" customFormat="1" ht="12.75">
      <c r="B14" s="156"/>
      <c r="C14" s="157"/>
      <c r="D14" s="158" t="s">
        <v>21</v>
      </c>
    </row>
    <row r="15" spans="2:4" s="155" customFormat="1" ht="12.75">
      <c r="B15" s="156"/>
      <c r="C15" s="157"/>
      <c r="D15" s="158" t="s">
        <v>28</v>
      </c>
    </row>
    <row r="16" spans="2:4" s="155" customFormat="1" ht="12.75">
      <c r="B16" s="156"/>
      <c r="C16" s="157"/>
      <c r="D16" s="158" t="s">
        <v>141</v>
      </c>
    </row>
    <row r="17" spans="2:4" s="155" customFormat="1" ht="12.75">
      <c r="B17" s="156"/>
      <c r="C17" s="157"/>
      <c r="D17" s="158" t="s">
        <v>142</v>
      </c>
    </row>
    <row r="18" spans="2:4" s="155" customFormat="1" ht="12.75">
      <c r="B18" s="159"/>
      <c r="C18" s="160"/>
      <c r="D18" s="158" t="s">
        <v>143</v>
      </c>
    </row>
    <row r="19" spans="2:4" s="155" customFormat="1" ht="12.75">
      <c r="B19" s="159"/>
      <c r="C19" s="160"/>
      <c r="D19" s="158" t="s">
        <v>9</v>
      </c>
    </row>
    <row r="20" spans="2:4" s="155" customFormat="1" ht="12.75">
      <c r="B20" s="159"/>
      <c r="C20" s="160"/>
      <c r="D20" s="158" t="s">
        <v>8</v>
      </c>
    </row>
    <row r="21" spans="2:4" s="155" customFormat="1" ht="12.75">
      <c r="B21" s="159"/>
      <c r="C21" s="160"/>
      <c r="D21" s="158" t="s">
        <v>10</v>
      </c>
    </row>
    <row r="22" spans="2:4" s="155" customFormat="1" ht="12.75">
      <c r="B22" s="159"/>
      <c r="C22" s="160"/>
      <c r="D22" s="158" t="s">
        <v>92</v>
      </c>
    </row>
    <row r="23" spans="2:4" s="155" customFormat="1" ht="12.75">
      <c r="B23" s="159"/>
      <c r="C23" s="160"/>
      <c r="D23" s="158" t="s">
        <v>93</v>
      </c>
    </row>
    <row r="24" spans="2:4" s="155" customFormat="1" ht="13.5" thickBot="1">
      <c r="B24" s="161"/>
      <c r="C24" s="162"/>
      <c r="D24" s="163" t="s">
        <v>33</v>
      </c>
    </row>
    <row r="25" spans="2:4" ht="28.5" customHeight="1" thickBot="1">
      <c r="B25" s="41"/>
      <c r="C25" s="252" t="s">
        <v>34</v>
      </c>
      <c r="D25" s="253"/>
    </row>
    <row r="26" spans="2:4" ht="59.25" customHeight="1" thickBot="1">
      <c r="B26" s="39" t="s">
        <v>7</v>
      </c>
      <c r="C26" s="252" t="s">
        <v>191</v>
      </c>
      <c r="D26" s="253"/>
    </row>
    <row r="27" spans="2:4" s="155" customFormat="1" ht="32.25" customHeight="1" thickBot="1">
      <c r="B27" s="164" t="s">
        <v>7</v>
      </c>
      <c r="C27" s="259" t="s">
        <v>113</v>
      </c>
      <c r="D27" s="260"/>
    </row>
    <row r="28" spans="2:4" ht="26.25" customHeight="1">
      <c r="B28" s="60"/>
      <c r="C28" s="61"/>
      <c r="D28" s="61"/>
    </row>
    <row r="29" spans="2:4" ht="26.25" customHeight="1">
      <c r="B29" s="60"/>
      <c r="C29" s="61"/>
      <c r="D29" s="61"/>
    </row>
  </sheetData>
  <sheetProtection password="E7F0" sheet="1" objects="1" scenarios="1"/>
  <mergeCells count="13">
    <mergeCell ref="C13:D13"/>
    <mergeCell ref="C10:D10"/>
    <mergeCell ref="C9:D9"/>
    <mergeCell ref="C27:D27"/>
    <mergeCell ref="C26:D26"/>
    <mergeCell ref="C25:D25"/>
    <mergeCell ref="B2:D2"/>
    <mergeCell ref="B3:D3"/>
    <mergeCell ref="B4:D4"/>
    <mergeCell ref="C12:D12"/>
    <mergeCell ref="B6:D6"/>
    <mergeCell ref="C11:D11"/>
    <mergeCell ref="C8:D8"/>
  </mergeCells>
  <dataValidations count="1">
    <dataValidation allowBlank="1" showInputMessage="1" showErrorMessage="1" promptTitle="Information Only Page" prompt="This page is for Information only.  It contains instructions for how and when to complete the budget workbook.  It is not a part of the Consumer's budget." sqref="B2:D2"/>
  </dataValidations>
  <printOptions horizontalCentered="1"/>
  <pageMargins left="0.2" right="0.2" top="0.75" bottom="0.25" header="0" footer="0.25"/>
  <pageSetup horizontalDpi="600" verticalDpi="600" orientation="portrait" r:id="rId1"/>
  <headerFooter alignWithMargins="0">
    <oddHeader>&amp;L&amp;8Texas Department of 
Aging and Disability Services&amp;R&amp;8Personal Care Services CDS Budget
September 2009</oddHeader>
    <oddFooter>&amp;RDate and Time Created
&amp;D &amp;T</oddFooter>
  </headerFooter>
</worksheet>
</file>

<file path=xl/worksheets/sheet2.xml><?xml version="1.0" encoding="utf-8"?>
<worksheet xmlns="http://schemas.openxmlformats.org/spreadsheetml/2006/main" xmlns:r="http://schemas.openxmlformats.org/officeDocument/2006/relationships">
  <dimension ref="B2:K40"/>
  <sheetViews>
    <sheetView zoomScale="75" zoomScaleNormal="75" workbookViewId="0" topLeftCell="A1">
      <selection activeCell="D24" sqref="D24"/>
    </sheetView>
  </sheetViews>
  <sheetFormatPr defaultColWidth="9.140625" defaultRowHeight="12.75"/>
  <cols>
    <col min="1" max="1" width="4.140625" style="1" customWidth="1"/>
    <col min="2" max="2" width="44.8515625" style="1" customWidth="1"/>
    <col min="3" max="3" width="3.140625" style="1" customWidth="1"/>
    <col min="4" max="4" width="20.28125" style="1" customWidth="1"/>
    <col min="5" max="5" width="1.57421875" style="1" customWidth="1"/>
    <col min="6" max="6" width="14.421875" style="1" customWidth="1"/>
    <col min="7" max="7" width="3.140625" style="1" customWidth="1"/>
    <col min="8" max="8" width="4.140625" style="1" customWidth="1"/>
    <col min="9" max="9" width="14.57421875" style="1" hidden="1" customWidth="1"/>
    <col min="10" max="10" width="10.140625" style="1" hidden="1" customWidth="1"/>
    <col min="11" max="11" width="21.8515625" style="1" customWidth="1"/>
    <col min="12" max="16384" width="9.140625" style="1" customWidth="1"/>
  </cols>
  <sheetData>
    <row r="1" ht="10.5" customHeight="1"/>
    <row r="2" spans="2:8" s="58" customFormat="1" ht="39.75" customHeight="1">
      <c r="B2" s="261" t="s">
        <v>192</v>
      </c>
      <c r="C2" s="261"/>
      <c r="D2" s="261"/>
      <c r="E2" s="261"/>
      <c r="F2" s="261"/>
      <c r="G2" s="261"/>
      <c r="H2" s="59"/>
    </row>
    <row r="3" spans="2:8" ht="15.75" customHeight="1">
      <c r="B3" s="262" t="s">
        <v>116</v>
      </c>
      <c r="C3" s="262"/>
      <c r="D3" s="262"/>
      <c r="E3" s="262"/>
      <c r="F3" s="262"/>
      <c r="G3" s="262"/>
      <c r="H3" s="3"/>
    </row>
    <row r="4" spans="2:8" ht="10.5" customHeight="1" thickBot="1">
      <c r="B4" s="3"/>
      <c r="C4" s="3"/>
      <c r="D4" s="3"/>
      <c r="E4" s="3"/>
      <c r="F4" s="3"/>
      <c r="G4" s="3"/>
      <c r="H4" s="3"/>
    </row>
    <row r="5" spans="2:11" s="45" customFormat="1" ht="16.5" customHeight="1" thickBot="1">
      <c r="B5" s="263" t="s">
        <v>29</v>
      </c>
      <c r="C5" s="264"/>
      <c r="D5" s="244"/>
      <c r="E5" s="245"/>
      <c r="F5" s="245"/>
      <c r="G5" s="239"/>
      <c r="H5" s="46"/>
      <c r="I5" s="45" t="s">
        <v>130</v>
      </c>
      <c r="K5" s="76"/>
    </row>
    <row r="6" spans="2:9" ht="11.25" customHeight="1" thickBot="1">
      <c r="B6" s="5"/>
      <c r="C6" s="4"/>
      <c r="D6" s="6"/>
      <c r="E6" s="6"/>
      <c r="F6" s="6"/>
      <c r="G6" s="6"/>
      <c r="H6" s="7"/>
      <c r="I6" s="45" t="s">
        <v>131</v>
      </c>
    </row>
    <row r="7" spans="2:9" s="45" customFormat="1" ht="16.5" customHeight="1" thickBot="1">
      <c r="B7" s="263" t="s">
        <v>30</v>
      </c>
      <c r="C7" s="240"/>
      <c r="D7" s="35"/>
      <c r="E7" s="117"/>
      <c r="F7" s="46"/>
      <c r="G7" s="63"/>
      <c r="I7" s="45" t="s">
        <v>132</v>
      </c>
    </row>
    <row r="8" spans="2:9" s="45" customFormat="1" ht="11.25" customHeight="1" thickBot="1">
      <c r="B8" s="114"/>
      <c r="C8" s="114"/>
      <c r="D8" s="46"/>
      <c r="E8" s="46"/>
      <c r="F8" s="46"/>
      <c r="G8" s="63"/>
      <c r="I8" s="45" t="s">
        <v>133</v>
      </c>
    </row>
    <row r="9" spans="2:9" s="45" customFormat="1" ht="16.5" customHeight="1" thickBot="1">
      <c r="B9" s="263" t="s">
        <v>94</v>
      </c>
      <c r="C9" s="264"/>
      <c r="D9" s="244"/>
      <c r="E9" s="245"/>
      <c r="F9" s="245"/>
      <c r="G9" s="239"/>
      <c r="I9" s="45" t="s">
        <v>134</v>
      </c>
    </row>
    <row r="10" spans="2:9" s="45" customFormat="1" ht="11.25" customHeight="1" thickBot="1">
      <c r="B10" s="114"/>
      <c r="C10" s="114"/>
      <c r="D10" s="46"/>
      <c r="E10" s="46"/>
      <c r="F10" s="46"/>
      <c r="G10" s="63"/>
      <c r="I10" s="45" t="s">
        <v>135</v>
      </c>
    </row>
    <row r="11" spans="2:9" s="45" customFormat="1" ht="16.5" customHeight="1" thickBot="1">
      <c r="B11" s="263" t="s">
        <v>95</v>
      </c>
      <c r="C11" s="264"/>
      <c r="D11" s="244"/>
      <c r="E11" s="245"/>
      <c r="F11" s="245"/>
      <c r="G11" s="239"/>
      <c r="I11" s="45" t="s">
        <v>136</v>
      </c>
    </row>
    <row r="12" spans="2:9" s="45" customFormat="1" ht="11.25" customHeight="1" thickBot="1">
      <c r="B12" s="114"/>
      <c r="C12" s="114"/>
      <c r="D12" s="46"/>
      <c r="E12" s="46"/>
      <c r="F12" s="46"/>
      <c r="G12" s="63"/>
      <c r="I12" s="45" t="s">
        <v>137</v>
      </c>
    </row>
    <row r="13" spans="2:9" s="45" customFormat="1" ht="17.25" customHeight="1" thickBot="1">
      <c r="B13" s="263" t="s">
        <v>96</v>
      </c>
      <c r="C13" s="240"/>
      <c r="D13" s="35"/>
      <c r="E13" s="46"/>
      <c r="F13" s="46"/>
      <c r="G13" s="63"/>
      <c r="I13" s="45" t="s">
        <v>138</v>
      </c>
    </row>
    <row r="14" spans="2:9" s="45" customFormat="1" ht="11.25" customHeight="1" thickBot="1">
      <c r="B14" s="114"/>
      <c r="C14" s="114"/>
      <c r="D14" s="46"/>
      <c r="E14" s="46"/>
      <c r="F14" s="46"/>
      <c r="G14" s="63"/>
      <c r="I14" s="45" t="s">
        <v>139</v>
      </c>
    </row>
    <row r="15" spans="2:9" s="45" customFormat="1" ht="16.5" customHeight="1" thickBot="1">
      <c r="B15" s="263" t="s">
        <v>129</v>
      </c>
      <c r="C15" s="264"/>
      <c r="D15" s="35"/>
      <c r="E15" s="46"/>
      <c r="F15" s="46"/>
      <c r="G15" s="63"/>
      <c r="I15" s="45" t="s">
        <v>140</v>
      </c>
    </row>
    <row r="16" spans="2:7" s="45" customFormat="1" ht="11.25" customHeight="1" thickBot="1">
      <c r="B16" s="114"/>
      <c r="C16" s="114"/>
      <c r="D16" s="46"/>
      <c r="E16" s="46"/>
      <c r="F16" s="46"/>
      <c r="G16" s="63"/>
    </row>
    <row r="17" spans="2:9" s="45" customFormat="1" ht="16.5" customHeight="1" thickBot="1">
      <c r="B17" s="226" t="s">
        <v>144</v>
      </c>
      <c r="C17" s="227"/>
      <c r="D17" s="228"/>
      <c r="E17" s="116"/>
      <c r="F17" s="116"/>
      <c r="G17" s="116"/>
      <c r="I17" s="45" t="s">
        <v>97</v>
      </c>
    </row>
    <row r="18" spans="2:9" s="45" customFormat="1" ht="16.5" customHeight="1" thickBot="1">
      <c r="B18" s="265"/>
      <c r="C18" s="266"/>
      <c r="D18" s="266"/>
      <c r="E18" s="241"/>
      <c r="F18" s="242"/>
      <c r="G18" s="243"/>
      <c r="I18" s="45" t="s">
        <v>98</v>
      </c>
    </row>
    <row r="19" ht="11.25" customHeight="1" thickBot="1">
      <c r="I19" s="45"/>
    </row>
    <row r="20" spans="2:7" s="45" customFormat="1" ht="16.5" customHeight="1" thickBot="1">
      <c r="B20" s="234" t="s">
        <v>115</v>
      </c>
      <c r="C20" s="238"/>
      <c r="D20" s="241"/>
      <c r="E20" s="242"/>
      <c r="F20" s="242"/>
      <c r="G20" s="243"/>
    </row>
    <row r="21" spans="2:7" s="45" customFormat="1" ht="16.5" customHeight="1" thickBot="1">
      <c r="B21" s="234" t="s">
        <v>114</v>
      </c>
      <c r="C21" s="238"/>
      <c r="D21" s="241"/>
      <c r="E21" s="242"/>
      <c r="F21" s="242"/>
      <c r="G21" s="243"/>
    </row>
    <row r="22" spans="2:11" ht="10.5" customHeight="1" thickBot="1">
      <c r="B22" s="13"/>
      <c r="C22" s="37"/>
      <c r="D22" s="47"/>
      <c r="E22" s="13"/>
      <c r="F22" s="13"/>
      <c r="G22" s="12"/>
      <c r="H22" s="4"/>
      <c r="I22" s="66"/>
      <c r="K22" s="66"/>
    </row>
    <row r="23" spans="2:11" ht="36.75" customHeight="1" thickBot="1">
      <c r="B23" s="234" t="s">
        <v>31</v>
      </c>
      <c r="C23" s="235"/>
      <c r="D23" s="34">
        <v>40179</v>
      </c>
      <c r="E23" s="9"/>
      <c r="F23" s="236">
        <v>40451</v>
      </c>
      <c r="G23" s="237"/>
      <c r="H23" s="4"/>
      <c r="I23" s="118">
        <f>(F23-D23)+1</f>
        <v>273</v>
      </c>
      <c r="J23" s="124">
        <f>IF(OR(I23=366,I23=365),52,(ROUNDUP(I23/7,0)))</f>
        <v>39</v>
      </c>
      <c r="K23" s="66"/>
    </row>
    <row r="24" spans="2:11" ht="10.5" customHeight="1" thickBot="1">
      <c r="B24" s="14"/>
      <c r="D24" s="15"/>
      <c r="E24" s="15"/>
      <c r="H24" s="16"/>
      <c r="I24" s="66"/>
      <c r="J24" s="81"/>
      <c r="K24" s="66"/>
    </row>
    <row r="25" spans="2:11" ht="16.5" customHeight="1" thickBot="1">
      <c r="B25" s="263" t="s">
        <v>61</v>
      </c>
      <c r="C25" s="240"/>
      <c r="D25" s="240"/>
      <c r="E25" s="240"/>
      <c r="F25" s="229" t="str">
        <f>IF(AND(('Taxable Wage &amp; Compensation'!L14="Yes"),('Taxable Wage &amp; Compensation'!L16="Yes")),"VALID","INVALID")</f>
        <v>VALID</v>
      </c>
      <c r="G25" s="230"/>
      <c r="H25" s="16"/>
      <c r="I25" s="66"/>
      <c r="J25" s="81"/>
      <c r="K25" s="66"/>
    </row>
    <row r="26" spans="2:10" ht="72.75" customHeight="1" thickBot="1">
      <c r="B26" s="232" t="s">
        <v>111</v>
      </c>
      <c r="C26" s="233"/>
      <c r="D26" s="233"/>
      <c r="E26" s="233"/>
      <c r="F26" s="233"/>
      <c r="G26" s="231"/>
      <c r="H26" s="16"/>
      <c r="I26" s="77"/>
      <c r="J26" s="78"/>
    </row>
    <row r="27" spans="2:8" ht="12.75">
      <c r="B27" s="17"/>
      <c r="C27" s="17"/>
      <c r="D27" s="17"/>
      <c r="E27" s="17"/>
      <c r="F27" s="17"/>
      <c r="G27" s="17"/>
      <c r="H27" s="16"/>
    </row>
    <row r="28" spans="2:8" ht="12.75">
      <c r="B28" s="17"/>
      <c r="C28" s="17"/>
      <c r="D28" s="17"/>
      <c r="E28" s="17"/>
      <c r="F28" s="17"/>
      <c r="G28" s="17"/>
      <c r="H28" s="16"/>
    </row>
    <row r="29" spans="2:8" ht="13.5" thickBot="1">
      <c r="B29" s="10"/>
      <c r="C29" s="10"/>
      <c r="D29" s="4"/>
      <c r="E29" s="10"/>
      <c r="F29" s="10"/>
      <c r="G29" s="18"/>
      <c r="H29" s="4"/>
    </row>
    <row r="30" spans="2:7" ht="12.75">
      <c r="B30" s="1" t="s">
        <v>99</v>
      </c>
      <c r="E30" s="1" t="s">
        <v>0</v>
      </c>
      <c r="G30" s="18"/>
    </row>
    <row r="31" ht="12.75">
      <c r="G31" s="18"/>
    </row>
    <row r="32" spans="7:8" ht="12.75" customHeight="1">
      <c r="G32" s="18"/>
      <c r="H32" s="19"/>
    </row>
    <row r="33" spans="2:8" ht="13.5" thickBot="1">
      <c r="B33" s="10"/>
      <c r="C33" s="10"/>
      <c r="D33" s="4"/>
      <c r="E33" s="10"/>
      <c r="F33" s="10"/>
      <c r="G33" s="18"/>
      <c r="H33" s="19"/>
    </row>
    <row r="34" spans="2:8" ht="12.75">
      <c r="B34" s="1" t="s">
        <v>145</v>
      </c>
      <c r="E34" s="1" t="s">
        <v>0</v>
      </c>
      <c r="G34" s="18"/>
      <c r="H34" s="19"/>
    </row>
    <row r="35" spans="7:8" ht="12.75" customHeight="1">
      <c r="G35" s="18"/>
      <c r="H35" s="19"/>
    </row>
    <row r="36" spans="7:8" ht="12.75" customHeight="1">
      <c r="G36" s="18"/>
      <c r="H36" s="19"/>
    </row>
    <row r="37" spans="2:8" ht="13.5" thickBot="1">
      <c r="B37" s="10"/>
      <c r="C37" s="10"/>
      <c r="D37" s="4"/>
      <c r="E37" s="10"/>
      <c r="F37" s="10"/>
      <c r="G37" s="18"/>
      <c r="H37" s="19"/>
    </row>
    <row r="38" spans="2:7" ht="12.75">
      <c r="B38" s="1" t="s">
        <v>20</v>
      </c>
      <c r="E38" s="1" t="s">
        <v>0</v>
      </c>
      <c r="G38" s="18"/>
    </row>
    <row r="39" ht="12.75">
      <c r="G39" s="18"/>
    </row>
    <row r="40" spans="2:4" ht="12.75">
      <c r="B40" s="58"/>
      <c r="D40" s="58"/>
    </row>
  </sheetData>
  <sheetProtection password="E7F0" sheet="1" objects="1" scenarios="1"/>
  <mergeCells count="22">
    <mergeCell ref="B26:G26"/>
    <mergeCell ref="D9:G9"/>
    <mergeCell ref="D11:G11"/>
    <mergeCell ref="B13:C13"/>
    <mergeCell ref="F25:G25"/>
    <mergeCell ref="B25:E25"/>
    <mergeCell ref="B17:D18"/>
    <mergeCell ref="B20:C20"/>
    <mergeCell ref="B15:C15"/>
    <mergeCell ref="B11:C11"/>
    <mergeCell ref="B23:C23"/>
    <mergeCell ref="F23:G23"/>
    <mergeCell ref="B21:C21"/>
    <mergeCell ref="D21:G21"/>
    <mergeCell ref="B2:G2"/>
    <mergeCell ref="B3:G3"/>
    <mergeCell ref="B9:C9"/>
    <mergeCell ref="D20:G20"/>
    <mergeCell ref="E18:G18"/>
    <mergeCell ref="B5:C5"/>
    <mergeCell ref="D5:G5"/>
    <mergeCell ref="B7:C7"/>
  </mergeCells>
  <dataValidations count="14">
    <dataValidation errorStyle="warning" type="custom" allowBlank="1" showInputMessage="1" showErrorMessage="1" promptTitle="Coverage Period - End Date" prompt="Enter the end date of the budget." errorTitle="Coverage Period In Error" error="You have entered a coverage period range other than 1 year/52 weeks.  Please verify the dates and re-enter if in error." sqref="F23:G23">
      <formula1>IF(J23=52,F23,FALSE)</formula1>
    </dataValidation>
    <dataValidation allowBlank="1" showInputMessage="1" showErrorMessage="1" error="Blah&#10;" sqref="B46"/>
    <dataValidation showInputMessage="1" promptTitle="Coverage Period - From Date" prompt="Enter the effective date for this Budget Workbook." sqref="D23"/>
    <dataValidation type="custom" allowBlank="1" showInputMessage="1" showErrorMessage="1" sqref="B41">
      <formula1>IF(OR(Program="CBA",Program="CLASS",Program="DB-MD",Program="HMO",Program="MDCP PAS and Respite",(AND(Program="PHC/CA/FC Priority",#REF!&gt;2184)),(AND(Program="PHC/CA/FC Non-Priority",#REF!&gt;2600)),(AND(Program=LOOKUP(Program,I22:K23),#REF!&gt;2705))),,#REF!)</formula1>
    </dataValidation>
    <dataValidation type="textLength" operator="equal" showInputMessage="1" showErrorMessage="1" promptTitle="Consumer Medicaid Number" prompt="Enter the Consumer's Medicaid Number as it appears in DADS Records." errorTitle="Incorrect Medicaid Number" error="Medicaid Numbers are 9 digits in length.  Please verify the number and re-enter." sqref="D16">
      <formula1>9</formula1>
    </dataValidation>
    <dataValidation allowBlank="1" showInputMessage="1" promptTitle="Consumer's Name" prompt="Enter the Consumer's Name as it appears in DADS Records." sqref="D5:G5"/>
    <dataValidation allowBlank="1" showInputMessage="1" showErrorMessage="1" promptTitle="Consumer's Address" prompt="Enter the Consumer's Address as it appears in DADS Records." sqref="D9:G9"/>
    <dataValidation allowBlank="1" showInputMessage="1" showErrorMessage="1" promptTitle="Consumer's City, State, Zip Code" prompt="Enter the Consumer's Address as it appears in DADS Records." sqref="D11:G11"/>
    <dataValidation allowBlank="1" showInputMessage="1" showErrorMessage="1" promptTitle="Consumer's Telephone Number" prompt="Enter the Consumer's Telephone Number as it appears in DADS Records." sqref="D13"/>
    <dataValidation type="textLength" operator="equal" showInputMessage="1" showErrorMessage="1" promptTitle="Consumer's Medicaid Number" prompt="Enter the Consumer's Medicaid Number as it appears in DADS Records." errorTitle="Incorrect Medicaid Number" error="Medicaid Numbers are 9 digits in length.  Please verify the number and re-enter." sqref="D7">
      <formula1>9</formula1>
    </dataValidation>
    <dataValidation type="list" allowBlank="1" showInputMessage="1" showErrorMessage="1" promptTitle="Region" prompt="Select the Region the Consumer lives in from the list." sqref="D15">
      <formula1>$I$5:$I$15</formula1>
    </dataValidation>
    <dataValidation errorStyle="warning" type="list" allowBlank="1" showInputMessage="1" promptTitle="LAR / DR" prompt="Does the Consumer have a Designated Responsible Party or Legally Authorizied Representative?" sqref="E18:G18">
      <formula1>$I$17:$I$18</formula1>
    </dataValidation>
    <dataValidation errorStyle="warning" type="custom" allowBlank="1" showInputMessage="1" showErrorMessage="1" promptTitle="LAR's Name" prompt="Enter the name of the Consumer's Legally Authorized Representative, if applicable." errorTitle="No DR / LAR" error="You have indicated there is not an LAR or DR. If there is not an LAR, leave this cell blank; Otherwise, change the LAR / DR cell to &quot;Yes.&quot;" sqref="D20:G20">
      <formula1>IF(E18="Yes",D20,FALSE)</formula1>
    </dataValidation>
    <dataValidation errorStyle="warning" type="custom" allowBlank="1" showInputMessage="1" showErrorMessage="1" promptTitle="DR's Name" prompt="Enter the name of the Consumer's Designated Responsible Party, if applicable." errorTitle="No LAR / DR" error="You have indicated there is not an LAR or DR. If there is not a DR, leave this cell blank; Otherwise, change the LAR / DR cell to &quot;Yes.&quot;" sqref="D21:G21">
      <formula1>IF(E19="Yes",D21,FALSE)</formula1>
    </dataValidation>
  </dataValidations>
  <printOptions/>
  <pageMargins left="0.75" right="0.75" top="1" bottom="1" header="0.5" footer="0.5"/>
  <pageSetup horizontalDpi="600" verticalDpi="600" orientation="portrait" scale="86" r:id="rId1"/>
  <headerFooter alignWithMargins="0">
    <oddHeader>&amp;L&amp;8Texas Department of
Aging and Disability Services&amp;R&amp;8Personal Care Services CDS Budget
September 2009</oddHeader>
    <oddFooter>&amp;R&amp;8Date and Time Created:
&amp;D &amp;T</oddFooter>
  </headerFooter>
</worksheet>
</file>

<file path=xl/worksheets/sheet3.xml><?xml version="1.0" encoding="utf-8"?>
<worksheet xmlns="http://schemas.openxmlformats.org/spreadsheetml/2006/main" xmlns:r="http://schemas.openxmlformats.org/officeDocument/2006/relationships">
  <dimension ref="B2:K51"/>
  <sheetViews>
    <sheetView zoomScale="75" zoomScaleNormal="75" workbookViewId="0" topLeftCell="A1">
      <selection activeCell="B3" sqref="B3:F3"/>
    </sheetView>
  </sheetViews>
  <sheetFormatPr defaultColWidth="9.140625" defaultRowHeight="12.75"/>
  <cols>
    <col min="1" max="2" width="4.140625" style="1" customWidth="1"/>
    <col min="3" max="3" width="46.7109375" style="1" customWidth="1"/>
    <col min="4" max="4" width="16.421875" style="1" customWidth="1"/>
    <col min="5" max="5" width="4.28125" style="1" customWidth="1"/>
    <col min="6" max="6" width="16.421875" style="11" customWidth="1"/>
    <col min="7" max="7" width="4.140625" style="1" customWidth="1"/>
    <col min="8" max="8" width="9.140625" style="1" customWidth="1"/>
    <col min="9" max="9" width="22.00390625" style="1" customWidth="1"/>
    <col min="10" max="16384" width="9.140625" style="1" customWidth="1"/>
  </cols>
  <sheetData>
    <row r="1" ht="12.75" customHeight="1"/>
    <row r="2" spans="2:7" ht="41.25" customHeight="1">
      <c r="B2" s="261" t="s">
        <v>192</v>
      </c>
      <c r="C2" s="261"/>
      <c r="D2" s="261"/>
      <c r="E2" s="261"/>
      <c r="F2" s="261"/>
      <c r="G2" s="167"/>
    </row>
    <row r="3" spans="2:10" ht="15.75" customHeight="1">
      <c r="B3" s="262" t="s">
        <v>56</v>
      </c>
      <c r="C3" s="262"/>
      <c r="D3" s="262"/>
      <c r="E3" s="262"/>
      <c r="F3" s="262"/>
      <c r="I3" s="64"/>
      <c r="J3" s="65"/>
    </row>
    <row r="4" spans="3:11" ht="15.75" customHeight="1">
      <c r="C4" s="20"/>
      <c r="D4" s="20"/>
      <c r="E4" s="20"/>
      <c r="F4" s="20"/>
      <c r="H4" s="64"/>
      <c r="I4" s="66"/>
      <c r="J4" s="64"/>
      <c r="K4" s="64"/>
    </row>
    <row r="5" spans="3:11" ht="15.75" customHeight="1" thickBot="1">
      <c r="C5" s="21">
        <f>Consumer_Name</f>
        <v>0</v>
      </c>
      <c r="D5" s="20"/>
      <c r="E5" s="267">
        <f>Medicaid_Number</f>
        <v>0</v>
      </c>
      <c r="F5" s="267"/>
      <c r="H5" s="64"/>
      <c r="I5" s="66"/>
      <c r="J5" s="64"/>
      <c r="K5" s="64"/>
    </row>
    <row r="6" spans="3:11" ht="15.75" customHeight="1">
      <c r="C6" s="22" t="s">
        <v>36</v>
      </c>
      <c r="D6" s="22"/>
      <c r="E6" s="268" t="s">
        <v>37</v>
      </c>
      <c r="F6" s="268"/>
      <c r="H6" s="64"/>
      <c r="I6" s="66"/>
      <c r="J6" s="64"/>
      <c r="K6" s="64"/>
    </row>
    <row r="7" spans="3:11" ht="15.75" customHeight="1">
      <c r="C7" s="22"/>
      <c r="D7" s="22"/>
      <c r="E7" s="22"/>
      <c r="F7" s="22"/>
      <c r="H7" s="64"/>
      <c r="I7" s="66"/>
      <c r="J7" s="64"/>
      <c r="K7" s="64"/>
    </row>
    <row r="8" spans="3:11" ht="15.75" customHeight="1" thickBot="1">
      <c r="C8" s="23" t="s">
        <v>5</v>
      </c>
      <c r="D8" s="36">
        <f>From</f>
        <v>40179</v>
      </c>
      <c r="E8" s="22" t="s">
        <v>6</v>
      </c>
      <c r="F8" s="36">
        <f>To</f>
        <v>40451</v>
      </c>
      <c r="H8" s="64"/>
      <c r="I8" s="66"/>
      <c r="J8" s="64"/>
      <c r="K8" s="64"/>
    </row>
    <row r="9" spans="3:11" ht="15.75" customHeight="1" thickBot="1">
      <c r="C9" s="23"/>
      <c r="D9" s="24"/>
      <c r="E9" s="22"/>
      <c r="F9" s="24"/>
      <c r="H9" s="64"/>
      <c r="I9" s="66"/>
      <c r="J9" s="64"/>
      <c r="K9" s="64"/>
    </row>
    <row r="10" spans="2:11" ht="12.75" customHeight="1">
      <c r="B10" s="269"/>
      <c r="C10" s="270"/>
      <c r="D10" s="270"/>
      <c r="E10" s="270"/>
      <c r="F10" s="271"/>
      <c r="H10" s="64"/>
      <c r="I10" s="66"/>
      <c r="J10" s="64"/>
      <c r="K10" s="64"/>
    </row>
    <row r="11" spans="2:6" ht="12.75" customHeight="1">
      <c r="B11" s="272"/>
      <c r="C11" s="273"/>
      <c r="D11" s="273"/>
      <c r="E11" s="273"/>
      <c r="F11" s="274"/>
    </row>
    <row r="12" spans="2:6" ht="12.75">
      <c r="B12" s="272"/>
      <c r="C12" s="273"/>
      <c r="D12" s="273"/>
      <c r="E12" s="273"/>
      <c r="F12" s="274"/>
    </row>
    <row r="13" spans="2:6" ht="12.75">
      <c r="B13" s="272"/>
      <c r="C13" s="273"/>
      <c r="D13" s="273"/>
      <c r="E13" s="273"/>
      <c r="F13" s="274"/>
    </row>
    <row r="14" spans="2:6" ht="12.75">
      <c r="B14" s="272"/>
      <c r="C14" s="273"/>
      <c r="D14" s="273"/>
      <c r="E14" s="273"/>
      <c r="F14" s="274"/>
    </row>
    <row r="15" spans="2:6" ht="12.75">
      <c r="B15" s="272"/>
      <c r="C15" s="273"/>
      <c r="D15" s="273"/>
      <c r="E15" s="273"/>
      <c r="F15" s="274"/>
    </row>
    <row r="16" spans="2:6" ht="12.75">
      <c r="B16" s="272"/>
      <c r="C16" s="273"/>
      <c r="D16" s="273"/>
      <c r="E16" s="273"/>
      <c r="F16" s="274"/>
    </row>
    <row r="17" spans="2:6" ht="12.75">
      <c r="B17" s="272"/>
      <c r="C17" s="273"/>
      <c r="D17" s="273"/>
      <c r="E17" s="273"/>
      <c r="F17" s="274"/>
    </row>
    <row r="18" spans="2:6" ht="12.75">
      <c r="B18" s="272"/>
      <c r="C18" s="273"/>
      <c r="D18" s="273"/>
      <c r="E18" s="273"/>
      <c r="F18" s="274"/>
    </row>
    <row r="19" spans="2:6" ht="12.75">
      <c r="B19" s="272"/>
      <c r="C19" s="273"/>
      <c r="D19" s="273"/>
      <c r="E19" s="273"/>
      <c r="F19" s="274"/>
    </row>
    <row r="20" spans="2:6" ht="12.75">
      <c r="B20" s="272"/>
      <c r="C20" s="273"/>
      <c r="D20" s="273"/>
      <c r="E20" s="273"/>
      <c r="F20" s="274"/>
    </row>
    <row r="21" spans="2:6" ht="12.75">
      <c r="B21" s="272"/>
      <c r="C21" s="273"/>
      <c r="D21" s="273"/>
      <c r="E21" s="273"/>
      <c r="F21" s="274"/>
    </row>
    <row r="22" spans="2:6" ht="12.75">
      <c r="B22" s="272"/>
      <c r="C22" s="273"/>
      <c r="D22" s="273"/>
      <c r="E22" s="273"/>
      <c r="F22" s="274"/>
    </row>
    <row r="23" spans="2:6" ht="12.75">
      <c r="B23" s="272"/>
      <c r="C23" s="273"/>
      <c r="D23" s="273"/>
      <c r="E23" s="273"/>
      <c r="F23" s="274"/>
    </row>
    <row r="24" spans="2:6" ht="12.75">
      <c r="B24" s="272"/>
      <c r="C24" s="273"/>
      <c r="D24" s="273"/>
      <c r="E24" s="273"/>
      <c r="F24" s="274"/>
    </row>
    <row r="25" spans="2:6" ht="12.75">
      <c r="B25" s="272"/>
      <c r="C25" s="273"/>
      <c r="D25" s="273"/>
      <c r="E25" s="273"/>
      <c r="F25" s="274"/>
    </row>
    <row r="26" spans="2:6" ht="12.75">
      <c r="B26" s="272"/>
      <c r="C26" s="273"/>
      <c r="D26" s="273"/>
      <c r="E26" s="273"/>
      <c r="F26" s="274"/>
    </row>
    <row r="27" spans="2:6" ht="12.75">
      <c r="B27" s="272"/>
      <c r="C27" s="273"/>
      <c r="D27" s="273"/>
      <c r="E27" s="273"/>
      <c r="F27" s="274"/>
    </row>
    <row r="28" spans="2:6" ht="12.75">
      <c r="B28" s="272"/>
      <c r="C28" s="273"/>
      <c r="D28" s="273"/>
      <c r="E28" s="273"/>
      <c r="F28" s="274"/>
    </row>
    <row r="29" spans="2:6" ht="12.75">
      <c r="B29" s="272"/>
      <c r="C29" s="273"/>
      <c r="D29" s="273"/>
      <c r="E29" s="273"/>
      <c r="F29" s="274"/>
    </row>
    <row r="30" spans="2:6" ht="12.75">
      <c r="B30" s="272"/>
      <c r="C30" s="273"/>
      <c r="D30" s="273"/>
      <c r="E30" s="273"/>
      <c r="F30" s="274"/>
    </row>
    <row r="31" spans="2:6" ht="12.75">
      <c r="B31" s="272"/>
      <c r="C31" s="273"/>
      <c r="D31" s="273"/>
      <c r="E31" s="273"/>
      <c r="F31" s="274"/>
    </row>
    <row r="32" spans="2:6" ht="12.75">
      <c r="B32" s="272"/>
      <c r="C32" s="273"/>
      <c r="D32" s="273"/>
      <c r="E32" s="273"/>
      <c r="F32" s="274"/>
    </row>
    <row r="33" spans="2:6" ht="12.75">
      <c r="B33" s="272"/>
      <c r="C33" s="273"/>
      <c r="D33" s="273"/>
      <c r="E33" s="273"/>
      <c r="F33" s="274"/>
    </row>
    <row r="34" spans="2:6" ht="12.75">
      <c r="B34" s="272"/>
      <c r="C34" s="273"/>
      <c r="D34" s="273"/>
      <c r="E34" s="273"/>
      <c r="F34" s="274"/>
    </row>
    <row r="35" spans="2:6" ht="12.75">
      <c r="B35" s="272"/>
      <c r="C35" s="273"/>
      <c r="D35" s="273"/>
      <c r="E35" s="273"/>
      <c r="F35" s="274"/>
    </row>
    <row r="36" spans="2:6" ht="12.75">
      <c r="B36" s="272"/>
      <c r="C36" s="273"/>
      <c r="D36" s="273"/>
      <c r="E36" s="273"/>
      <c r="F36" s="274"/>
    </row>
    <row r="37" spans="2:6" ht="12.75">
      <c r="B37" s="272"/>
      <c r="C37" s="273"/>
      <c r="D37" s="273"/>
      <c r="E37" s="273"/>
      <c r="F37" s="274"/>
    </row>
    <row r="38" spans="2:6" ht="12.75">
      <c r="B38" s="272"/>
      <c r="C38" s="273"/>
      <c r="D38" s="273"/>
      <c r="E38" s="273"/>
      <c r="F38" s="274"/>
    </row>
    <row r="39" spans="2:6" ht="12.75">
      <c r="B39" s="272"/>
      <c r="C39" s="273"/>
      <c r="D39" s="273"/>
      <c r="E39" s="273"/>
      <c r="F39" s="274"/>
    </row>
    <row r="40" spans="2:6" ht="12.75">
      <c r="B40" s="272"/>
      <c r="C40" s="273"/>
      <c r="D40" s="273"/>
      <c r="E40" s="273"/>
      <c r="F40" s="274"/>
    </row>
    <row r="41" spans="2:6" ht="12.75">
      <c r="B41" s="272"/>
      <c r="C41" s="273"/>
      <c r="D41" s="273"/>
      <c r="E41" s="273"/>
      <c r="F41" s="274"/>
    </row>
    <row r="42" spans="2:6" ht="12.75">
      <c r="B42" s="272"/>
      <c r="C42" s="273"/>
      <c r="D42" s="273"/>
      <c r="E42" s="273"/>
      <c r="F42" s="274"/>
    </row>
    <row r="43" spans="2:6" ht="12.75">
      <c r="B43" s="272"/>
      <c r="C43" s="273"/>
      <c r="D43" s="273"/>
      <c r="E43" s="273"/>
      <c r="F43" s="274"/>
    </row>
    <row r="44" spans="2:6" ht="12.75">
      <c r="B44" s="272"/>
      <c r="C44" s="273"/>
      <c r="D44" s="273"/>
      <c r="E44" s="273"/>
      <c r="F44" s="274"/>
    </row>
    <row r="45" spans="2:6" ht="12.75">
      <c r="B45" s="272"/>
      <c r="C45" s="273"/>
      <c r="D45" s="273"/>
      <c r="E45" s="273"/>
      <c r="F45" s="274"/>
    </row>
    <row r="46" spans="2:6" ht="12.75">
      <c r="B46" s="272"/>
      <c r="C46" s="273"/>
      <c r="D46" s="273"/>
      <c r="E46" s="273"/>
      <c r="F46" s="274"/>
    </row>
    <row r="47" spans="2:6" ht="12.75">
      <c r="B47" s="272"/>
      <c r="C47" s="273"/>
      <c r="D47" s="273"/>
      <c r="E47" s="273"/>
      <c r="F47" s="274"/>
    </row>
    <row r="48" spans="2:6" ht="12.75">
      <c r="B48" s="272"/>
      <c r="C48" s="273"/>
      <c r="D48" s="273"/>
      <c r="E48" s="273"/>
      <c r="F48" s="274"/>
    </row>
    <row r="49" spans="2:6" ht="12.75">
      <c r="B49" s="272"/>
      <c r="C49" s="273"/>
      <c r="D49" s="273"/>
      <c r="E49" s="273"/>
      <c r="F49" s="274"/>
    </row>
    <row r="50" spans="2:6" ht="12.75">
      <c r="B50" s="272"/>
      <c r="C50" s="273"/>
      <c r="D50" s="273"/>
      <c r="E50" s="273"/>
      <c r="F50" s="274"/>
    </row>
    <row r="51" spans="2:6" ht="13.5" thickBot="1">
      <c r="B51" s="275"/>
      <c r="C51" s="276"/>
      <c r="D51" s="276"/>
      <c r="E51" s="276"/>
      <c r="F51" s="277"/>
    </row>
  </sheetData>
  <sheetProtection password="E7F0" sheet="1" objects="1" scenarios="1"/>
  <mergeCells count="5">
    <mergeCell ref="B2:F2"/>
    <mergeCell ref="E5:F5"/>
    <mergeCell ref="E6:F6"/>
    <mergeCell ref="B10:F51"/>
    <mergeCell ref="B3:F3"/>
  </mergeCells>
  <dataValidations count="1">
    <dataValidation allowBlank="1" showInputMessage="1" showErrorMessage="1" promptTitle="Notes" prompt="This space is provided for any notes to the budget." sqref="B10:F10"/>
  </dataValidations>
  <printOptions horizontalCentered="1"/>
  <pageMargins left="0.2" right="0.2" top="0.75" bottom="0.25" header="0" footer="0.25"/>
  <pageSetup horizontalDpi="300" verticalDpi="300" orientation="portrait" r:id="rId1"/>
  <headerFooter alignWithMargins="0">
    <oddHeader>&amp;L&amp;8Texas Department of 
Aging and Disability Services&amp;R&amp;8Personal Care Services CDS Budget
September 2009</oddHeader>
    <oddFooter>&amp;R&amp;8Date and Time Created
&amp;D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J36"/>
  <sheetViews>
    <sheetView tabSelected="1" zoomScale="75" zoomScaleNormal="75" workbookViewId="0" topLeftCell="A1">
      <selection activeCell="D10" sqref="D10"/>
    </sheetView>
  </sheetViews>
  <sheetFormatPr defaultColWidth="9.140625" defaultRowHeight="12.75"/>
  <cols>
    <col min="1" max="2" width="4.140625" style="1" customWidth="1"/>
    <col min="3" max="3" width="48.421875" style="1" bestFit="1" customWidth="1"/>
    <col min="4" max="4" width="16.421875" style="1" customWidth="1"/>
    <col min="5" max="5" width="4.28125" style="1" customWidth="1"/>
    <col min="6" max="6" width="20.28125" style="11" customWidth="1"/>
    <col min="7" max="8" width="4.140625" style="1" customWidth="1"/>
    <col min="9" max="9" width="9.140625" style="246" hidden="1" customWidth="1"/>
    <col min="10" max="10" width="9.140625" style="1" hidden="1" customWidth="1"/>
    <col min="11" max="16384" width="9.140625" style="1" customWidth="1"/>
  </cols>
  <sheetData>
    <row r="1" ht="12.75" customHeight="1"/>
    <row r="2" spans="2:7" ht="43.5" customHeight="1">
      <c r="B2" s="261" t="s">
        <v>192</v>
      </c>
      <c r="C2" s="261"/>
      <c r="D2" s="261"/>
      <c r="E2" s="261"/>
      <c r="F2" s="261"/>
      <c r="G2" s="261"/>
    </row>
    <row r="3" spans="2:6" ht="15.75" customHeight="1">
      <c r="B3" s="262" t="s">
        <v>117</v>
      </c>
      <c r="C3" s="262"/>
      <c r="D3" s="262"/>
      <c r="E3" s="262"/>
      <c r="F3" s="262"/>
    </row>
    <row r="4" spans="3:6" ht="15.75" customHeight="1">
      <c r="C4" s="20"/>
      <c r="D4" s="20"/>
      <c r="E4" s="20"/>
      <c r="F4" s="20"/>
    </row>
    <row r="5" spans="3:6" ht="15.75" customHeight="1" thickBot="1">
      <c r="C5" s="21">
        <f>Consumer_Name</f>
        <v>0</v>
      </c>
      <c r="D5" s="20"/>
      <c r="E5" s="267">
        <f>Medicaid_Number</f>
        <v>0</v>
      </c>
      <c r="F5" s="267"/>
    </row>
    <row r="6" spans="3:6" ht="15.75" customHeight="1">
      <c r="C6" s="22" t="s">
        <v>36</v>
      </c>
      <c r="D6" s="22"/>
      <c r="E6" s="268" t="s">
        <v>37</v>
      </c>
      <c r="F6" s="268"/>
    </row>
    <row r="7" spans="3:6" ht="15.75" customHeight="1">
      <c r="C7" s="22"/>
      <c r="D7" s="22"/>
      <c r="E7" s="22"/>
      <c r="F7" s="22"/>
    </row>
    <row r="8" spans="3:6" ht="15.75" customHeight="1" thickBot="1">
      <c r="C8" s="23" t="s">
        <v>5</v>
      </c>
      <c r="D8" s="36">
        <f>From</f>
        <v>40179</v>
      </c>
      <c r="E8" s="22" t="s">
        <v>6</v>
      </c>
      <c r="F8" s="36">
        <f>To</f>
        <v>40451</v>
      </c>
    </row>
    <row r="9" spans="3:6" ht="15.75" customHeight="1" thickBot="1">
      <c r="C9" s="23"/>
      <c r="D9" s="24"/>
      <c r="E9" s="22"/>
      <c r="F9" s="24"/>
    </row>
    <row r="10" spans="3:6" ht="30.75" customHeight="1" thickBot="1">
      <c r="C10" s="114" t="s">
        <v>101</v>
      </c>
      <c r="D10" s="225">
        <f>D17+D23</f>
        <v>0</v>
      </c>
      <c r="E10" s="22"/>
      <c r="F10" s="24"/>
    </row>
    <row r="11" spans="3:6" ht="15.75" customHeight="1">
      <c r="C11" s="23"/>
      <c r="D11" s="24"/>
      <c r="E11" s="22"/>
      <c r="F11" s="24"/>
    </row>
    <row r="12" spans="5:6" ht="15.75" customHeight="1">
      <c r="E12" s="165"/>
      <c r="F12" s="24"/>
    </row>
    <row r="13" spans="3:6" ht="15.75" customHeight="1" thickBot="1">
      <c r="C13" s="23"/>
      <c r="D13" s="24"/>
      <c r="E13" s="22"/>
      <c r="F13" s="24"/>
    </row>
    <row r="14" spans="3:6" ht="15.75" customHeight="1" thickBot="1">
      <c r="C14" s="147" t="s">
        <v>100</v>
      </c>
      <c r="D14" s="279" t="s">
        <v>193</v>
      </c>
      <c r="E14" s="280"/>
      <c r="F14" s="281"/>
    </row>
    <row r="15" spans="3:10" ht="15.75" customHeight="1" thickBot="1">
      <c r="C15" s="166" t="s">
        <v>194</v>
      </c>
      <c r="D15" s="285"/>
      <c r="E15" s="286"/>
      <c r="F15" s="287"/>
      <c r="J15" s="224">
        <f>Weekly_Authorized_Supported_Home_Living_Hours*1</f>
        <v>0</v>
      </c>
    </row>
    <row r="16" spans="3:10" ht="15.75" customHeight="1" thickBot="1">
      <c r="C16" s="148" t="s">
        <v>197</v>
      </c>
      <c r="D16" s="441">
        <v>10.88</v>
      </c>
      <c r="E16" s="442"/>
      <c r="F16" s="443"/>
      <c r="I16" s="246">
        <f>D16*0.99</f>
        <v>10.7712</v>
      </c>
      <c r="J16" s="79"/>
    </row>
    <row r="17" spans="3:8" ht="15.75" customHeight="1" thickBot="1">
      <c r="C17" s="149" t="s">
        <v>198</v>
      </c>
      <c r="D17" s="282">
        <f>I16*(D15*'Consumer Information &amp; Approval'!J23)</f>
        <v>0</v>
      </c>
      <c r="E17" s="283"/>
      <c r="F17" s="284"/>
      <c r="H17" s="79"/>
    </row>
    <row r="18" spans="8:10" ht="15.75" customHeight="1">
      <c r="H18" s="79"/>
      <c r="J18" s="1">
        <f>Weekly_Authorized_Supported_Home_Living_Hours*Weeks</f>
        <v>0</v>
      </c>
    </row>
    <row r="19" ht="15.75" customHeight="1" thickBot="1"/>
    <row r="20" spans="3:6" ht="15.75" customHeight="1" thickBot="1">
      <c r="C20" s="147" t="s">
        <v>100</v>
      </c>
      <c r="D20" s="279" t="s">
        <v>196</v>
      </c>
      <c r="E20" s="280"/>
      <c r="F20" s="281"/>
    </row>
    <row r="21" spans="3:10" ht="15.75" customHeight="1" thickBot="1">
      <c r="C21" s="166" t="s">
        <v>194</v>
      </c>
      <c r="D21" s="285"/>
      <c r="E21" s="286"/>
      <c r="F21" s="287"/>
      <c r="J21" s="1">
        <f>D21*1</f>
        <v>0</v>
      </c>
    </row>
    <row r="22" spans="3:9" ht="15.75" customHeight="1" thickBot="1">
      <c r="C22" s="148" t="s">
        <v>197</v>
      </c>
      <c r="D22" s="441">
        <v>13.04</v>
      </c>
      <c r="E22" s="442"/>
      <c r="F22" s="443"/>
      <c r="I22" s="246">
        <f>D22*0.99</f>
        <v>12.9096</v>
      </c>
    </row>
    <row r="23" spans="3:6" ht="15.75" customHeight="1" thickBot="1">
      <c r="C23" s="149" t="s">
        <v>198</v>
      </c>
      <c r="D23" s="282">
        <f>I22*J24</f>
        <v>0</v>
      </c>
      <c r="E23" s="283"/>
      <c r="F23" s="284"/>
    </row>
    <row r="24" ht="15.75" customHeight="1">
      <c r="J24" s="1">
        <f>D21*Weeks</f>
        <v>0</v>
      </c>
    </row>
    <row r="25" ht="15.75" customHeight="1"/>
    <row r="26" ht="15.75" customHeight="1"/>
    <row r="27" ht="15.75" customHeight="1"/>
    <row r="28" spans="3:6" ht="35.25" customHeight="1">
      <c r="C28" s="248"/>
      <c r="D28" s="278" t="s">
        <v>199</v>
      </c>
      <c r="E28" s="278"/>
      <c r="F28" s="278"/>
    </row>
    <row r="29" spans="3:6" ht="15.75" customHeight="1">
      <c r="C29" s="247"/>
      <c r="D29" s="278"/>
      <c r="E29" s="278"/>
      <c r="F29" s="278"/>
    </row>
    <row r="30" spans="4:6" ht="12.75">
      <c r="D30" s="278"/>
      <c r="E30" s="278"/>
      <c r="F30" s="278"/>
    </row>
    <row r="31" ht="15.75" customHeight="1"/>
    <row r="32" ht="15.75" customHeight="1"/>
    <row r="33" ht="15.75" customHeight="1"/>
    <row r="34" ht="15.75" customHeight="1"/>
    <row r="35" ht="25.5">
      <c r="C35" s="444"/>
    </row>
    <row r="36" ht="15.75" customHeight="1">
      <c r="C36" s="64"/>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sheetData>
  <sheetProtection password="E7F0" sheet="1" objects="1" scenarios="1"/>
  <mergeCells count="13">
    <mergeCell ref="B2:G2"/>
    <mergeCell ref="E6:F6"/>
    <mergeCell ref="B3:F3"/>
    <mergeCell ref="E5:F5"/>
    <mergeCell ref="D28:F30"/>
    <mergeCell ref="D14:F14"/>
    <mergeCell ref="D16:F16"/>
    <mergeCell ref="D17:F17"/>
    <mergeCell ref="D15:F15"/>
    <mergeCell ref="D20:F20"/>
    <mergeCell ref="D21:F21"/>
    <mergeCell ref="D22:F22"/>
    <mergeCell ref="D23:F23"/>
  </mergeCells>
  <dataValidations count="4">
    <dataValidation allowBlank="1" showErrorMessage="1" promptTitle="Information Only Page" prompt="This page is for Information only.  It is not a part of the Client's budget." sqref="B2:G2"/>
    <dataValidation allowBlank="1" showErrorMessage="1" promptTitle="Service" prompt="Select either Priority or Non-Priority." sqref="D14:F14 D20:F20"/>
    <dataValidation allowBlank="1" showInputMessage="1" showErrorMessage="1" promptTitle="Weekly Units" prompt="Enter the number of hours the Consumer is authorized each week. " errorTitle="Invalid Selection" error="Select only one type of attendant service." sqref="D21:F21"/>
    <dataValidation showInputMessage="1" showErrorMessage="1" promptTitle="Weekly Units" prompt="Enter the number of hours the Consumer is authorized each week. " errorTitle="Invalid Selection" error="Select only one type of attendant service." sqref="D15:F15"/>
  </dataValidations>
  <printOptions horizontalCentered="1"/>
  <pageMargins left="0.2" right="0.2" top="0.75" bottom="0.5" header="0" footer="0"/>
  <pageSetup fitToHeight="1" fitToWidth="1" horizontalDpi="300" verticalDpi="300" orientation="portrait" r:id="rId1"/>
  <headerFooter alignWithMargins="0">
    <oddHeader>&amp;L&amp;8Texas Department of 
Aging and Disability Services&amp;R&amp;8Personal Care Services CDS Budget
September 2009</oddHeader>
    <oddFooter>&amp;R&amp;8Date and Time Created
&amp;D &amp;T</oddFooter>
  </headerFooter>
</worksheet>
</file>

<file path=xl/worksheets/sheet5.xml><?xml version="1.0" encoding="utf-8"?>
<worksheet xmlns="http://schemas.openxmlformats.org/spreadsheetml/2006/main" xmlns:r="http://schemas.openxmlformats.org/officeDocument/2006/relationships">
  <dimension ref="A1:I37"/>
  <sheetViews>
    <sheetView zoomScale="75" zoomScaleNormal="75" zoomScaleSheetLayoutView="75" workbookViewId="0" topLeftCell="A1">
      <selection activeCell="G32" sqref="G32"/>
    </sheetView>
  </sheetViews>
  <sheetFormatPr defaultColWidth="9.140625" defaultRowHeight="12.75"/>
  <cols>
    <col min="1" max="1" width="4.421875" style="1" customWidth="1"/>
    <col min="2" max="2" width="4.140625" style="26" customWidth="1"/>
    <col min="3" max="3" width="46.57421875" style="1" customWidth="1"/>
    <col min="4" max="4" width="16.421875" style="1" customWidth="1"/>
    <col min="5" max="6" width="4.28125" style="1" customWidth="1"/>
    <col min="7" max="7" width="16.421875" style="1" customWidth="1"/>
    <col min="8" max="8" width="4.28125" style="1" customWidth="1"/>
    <col min="9" max="9" width="11.00390625" style="1" customWidth="1"/>
    <col min="10" max="16384" width="9.140625" style="1" customWidth="1"/>
  </cols>
  <sheetData>
    <row r="1" ht="12.75" customHeight="1">
      <c r="I1" s="11"/>
    </row>
    <row r="2" spans="2:9" ht="39.75" customHeight="1">
      <c r="B2" s="261" t="s">
        <v>192</v>
      </c>
      <c r="C2" s="261"/>
      <c r="D2" s="261"/>
      <c r="E2" s="261"/>
      <c r="F2" s="261"/>
      <c r="G2" s="261"/>
      <c r="H2" s="2"/>
      <c r="I2" s="2"/>
    </row>
    <row r="3" spans="2:9" ht="15.75">
      <c r="B3" s="262" t="s">
        <v>147</v>
      </c>
      <c r="C3" s="262"/>
      <c r="D3" s="262"/>
      <c r="E3" s="262"/>
      <c r="F3" s="262"/>
      <c r="G3" s="262"/>
      <c r="H3" s="20"/>
      <c r="I3" s="20"/>
    </row>
    <row r="4" spans="3:9" ht="15">
      <c r="C4" s="20"/>
      <c r="D4" s="20"/>
      <c r="E4" s="20"/>
      <c r="F4" s="20"/>
      <c r="G4" s="20"/>
      <c r="H4" s="20"/>
      <c r="I4" s="20"/>
    </row>
    <row r="5" spans="2:8" ht="15.75" thickBot="1">
      <c r="B5" s="267">
        <f>Consumer_Name</f>
        <v>0</v>
      </c>
      <c r="C5" s="267"/>
      <c r="D5" s="20"/>
      <c r="E5" s="267">
        <f>Medicaid_Number</f>
        <v>0</v>
      </c>
      <c r="F5" s="267"/>
      <c r="G5" s="267"/>
      <c r="H5" s="27"/>
    </row>
    <row r="6" spans="3:9" ht="14.25">
      <c r="C6" s="22" t="s">
        <v>36</v>
      </c>
      <c r="D6" s="22"/>
      <c r="E6" s="314" t="s">
        <v>37</v>
      </c>
      <c r="F6" s="314"/>
      <c r="G6" s="314"/>
      <c r="H6" s="29"/>
      <c r="I6" s="22"/>
    </row>
    <row r="7" spans="1:9" ht="14.25">
      <c r="A7" s="22"/>
      <c r="B7" s="22"/>
      <c r="C7" s="22"/>
      <c r="D7" s="22"/>
      <c r="E7" s="29"/>
      <c r="F7" s="29"/>
      <c r="G7" s="29"/>
      <c r="H7" s="29"/>
      <c r="I7" s="22"/>
    </row>
    <row r="8" spans="3:9" ht="15.75" thickBot="1">
      <c r="C8" s="23" t="s">
        <v>5</v>
      </c>
      <c r="D8" s="36">
        <f>From</f>
        <v>40179</v>
      </c>
      <c r="E8" s="22" t="s">
        <v>6</v>
      </c>
      <c r="F8" s="298">
        <f>To</f>
        <v>40451</v>
      </c>
      <c r="G8" s="298"/>
      <c r="H8" s="29"/>
      <c r="I8" s="22"/>
    </row>
    <row r="9" spans="1:9" ht="15.75" thickBot="1">
      <c r="A9" s="23"/>
      <c r="B9" s="24"/>
      <c r="C9" s="22"/>
      <c r="D9" s="24"/>
      <c r="E9" s="20"/>
      <c r="F9" s="20"/>
      <c r="G9" s="20"/>
      <c r="H9" s="20"/>
      <c r="I9" s="20"/>
    </row>
    <row r="10" spans="2:8" ht="16.5" thickBot="1">
      <c r="B10" s="263" t="s">
        <v>102</v>
      </c>
      <c r="C10" s="240"/>
      <c r="D10" s="240"/>
      <c r="E10" s="240"/>
      <c r="F10" s="327"/>
      <c r="G10" s="44">
        <f>Total_Budget</f>
        <v>0</v>
      </c>
      <c r="H10" s="30"/>
    </row>
    <row r="11" spans="2:8" ht="13.5" thickBot="1">
      <c r="B11" s="5"/>
      <c r="C11" s="4"/>
      <c r="D11" s="4"/>
      <c r="E11" s="4"/>
      <c r="F11" s="4"/>
      <c r="G11" s="30"/>
      <c r="H11" s="30"/>
    </row>
    <row r="12" spans="2:8" ht="19.5" thickBot="1">
      <c r="B12" s="321" t="s">
        <v>103</v>
      </c>
      <c r="C12" s="322"/>
      <c r="D12" s="322"/>
      <c r="E12" s="322"/>
      <c r="F12" s="322"/>
      <c r="G12" s="323"/>
      <c r="H12" s="31"/>
    </row>
    <row r="13" spans="2:8" ht="12.75" customHeight="1">
      <c r="B13" s="328" t="s">
        <v>105</v>
      </c>
      <c r="C13" s="329"/>
      <c r="D13" s="329"/>
      <c r="E13" s="329"/>
      <c r="F13" s="329"/>
      <c r="G13" s="168">
        <f>IF(G10*0.1&lt;=600,G10*0.1,600)</f>
        <v>0</v>
      </c>
      <c r="H13" s="4"/>
    </row>
    <row r="14" spans="2:8" ht="13.5" thickBot="1">
      <c r="B14" s="330"/>
      <c r="C14" s="331"/>
      <c r="D14" s="53" t="s">
        <v>18</v>
      </c>
      <c r="E14" s="332" t="s">
        <v>19</v>
      </c>
      <c r="F14" s="333"/>
      <c r="G14" s="334"/>
      <c r="H14" s="4"/>
    </row>
    <row r="15" spans="2:8" ht="12.75">
      <c r="B15" s="319" t="s">
        <v>1</v>
      </c>
      <c r="C15" s="320"/>
      <c r="D15" s="51"/>
      <c r="E15" s="315"/>
      <c r="F15" s="316"/>
      <c r="G15" s="317"/>
      <c r="H15" s="4"/>
    </row>
    <row r="16" spans="2:8" ht="12.75">
      <c r="B16" s="319" t="s">
        <v>16</v>
      </c>
      <c r="C16" s="320"/>
      <c r="D16" s="52"/>
      <c r="E16" s="299"/>
      <c r="F16" s="300"/>
      <c r="G16" s="301"/>
      <c r="H16" s="4"/>
    </row>
    <row r="17" spans="2:9" ht="12.75">
      <c r="B17" s="319" t="s">
        <v>17</v>
      </c>
      <c r="C17" s="320"/>
      <c r="D17" s="52"/>
      <c r="E17" s="299"/>
      <c r="F17" s="300"/>
      <c r="G17" s="301"/>
      <c r="H17" s="4"/>
      <c r="I17" s="169"/>
    </row>
    <row r="18" spans="2:8" ht="13.5" thickBot="1">
      <c r="B18" s="319" t="s">
        <v>2</v>
      </c>
      <c r="C18" s="320"/>
      <c r="D18" s="52"/>
      <c r="E18" s="299"/>
      <c r="F18" s="300"/>
      <c r="G18" s="301"/>
      <c r="H18" s="4"/>
    </row>
    <row r="19" spans="2:8" ht="12.75">
      <c r="B19" s="318" t="s">
        <v>4</v>
      </c>
      <c r="C19" s="303"/>
      <c r="D19" s="143"/>
      <c r="E19" s="299"/>
      <c r="F19" s="300"/>
      <c r="G19" s="301"/>
      <c r="H19" s="4"/>
    </row>
    <row r="20" spans="2:8" ht="13.5" thickBot="1">
      <c r="B20" s="324" t="s">
        <v>4</v>
      </c>
      <c r="C20" s="294"/>
      <c r="D20" s="144"/>
      <c r="E20" s="295"/>
      <c r="F20" s="296"/>
      <c r="G20" s="297"/>
      <c r="H20" s="4"/>
    </row>
    <row r="21" spans="2:8" ht="16.5" thickBot="1">
      <c r="B21" s="309" t="s">
        <v>104</v>
      </c>
      <c r="C21" s="310"/>
      <c r="D21" s="310"/>
      <c r="E21" s="310"/>
      <c r="F21" s="311"/>
      <c r="G21" s="49">
        <f>SUM(D15:D20)</f>
        <v>0</v>
      </c>
      <c r="H21" s="30"/>
    </row>
    <row r="22" spans="2:8" ht="16.5" thickBot="1">
      <c r="B22" s="114"/>
      <c r="C22" s="114"/>
      <c r="D22" s="114"/>
      <c r="E22" s="114"/>
      <c r="F22" s="114"/>
      <c r="G22" s="142"/>
      <c r="H22" s="30"/>
    </row>
    <row r="23" spans="2:8" ht="19.5" thickBot="1">
      <c r="B23" s="321" t="s">
        <v>109</v>
      </c>
      <c r="C23" s="322"/>
      <c r="D23" s="322"/>
      <c r="E23" s="322"/>
      <c r="F23" s="322"/>
      <c r="G23" s="323"/>
      <c r="H23" s="32"/>
    </row>
    <row r="24" spans="2:8" ht="13.5" customHeight="1">
      <c r="B24" s="325" t="s">
        <v>108</v>
      </c>
      <c r="C24" s="326"/>
      <c r="D24" s="326"/>
      <c r="E24" s="326"/>
      <c r="F24" s="326"/>
      <c r="G24" s="80">
        <f>G10-G21</f>
        <v>0</v>
      </c>
      <c r="H24" s="32"/>
    </row>
    <row r="25" spans="2:8" ht="13.5" customHeight="1" thickBot="1">
      <c r="B25" s="312"/>
      <c r="C25" s="313"/>
      <c r="D25" s="170" t="s">
        <v>18</v>
      </c>
      <c r="E25" s="306" t="s">
        <v>19</v>
      </c>
      <c r="F25" s="307"/>
      <c r="G25" s="308"/>
      <c r="H25" s="4"/>
    </row>
    <row r="26" spans="2:8" ht="12.75">
      <c r="B26" s="319" t="s">
        <v>22</v>
      </c>
      <c r="C26" s="320"/>
      <c r="D26" s="54"/>
      <c r="E26" s="315"/>
      <c r="F26" s="316"/>
      <c r="G26" s="317"/>
      <c r="H26" s="4"/>
    </row>
    <row r="27" spans="2:8" ht="13.5" thickBot="1">
      <c r="B27" s="304" t="s">
        <v>3</v>
      </c>
      <c r="C27" s="305"/>
      <c r="D27" s="54"/>
      <c r="E27" s="299"/>
      <c r="F27" s="300"/>
      <c r="G27" s="301"/>
      <c r="H27" s="4"/>
    </row>
    <row r="28" spans="2:8" ht="12.75">
      <c r="B28" s="302" t="s">
        <v>4</v>
      </c>
      <c r="C28" s="303"/>
      <c r="D28" s="55"/>
      <c r="E28" s="299"/>
      <c r="F28" s="300"/>
      <c r="G28" s="301"/>
      <c r="H28" s="4"/>
    </row>
    <row r="29" spans="2:8" ht="13.5" thickBot="1">
      <c r="B29" s="293" t="s">
        <v>4</v>
      </c>
      <c r="C29" s="294"/>
      <c r="D29" s="56"/>
      <c r="E29" s="295"/>
      <c r="F29" s="296"/>
      <c r="G29" s="297"/>
      <c r="H29" s="4"/>
    </row>
    <row r="30" spans="2:8" ht="16.5" thickBot="1">
      <c r="B30" s="290" t="s">
        <v>63</v>
      </c>
      <c r="C30" s="291"/>
      <c r="D30" s="291"/>
      <c r="E30" s="291"/>
      <c r="F30" s="292"/>
      <c r="G30" s="50">
        <f>SUM(D26:D29)</f>
        <v>0</v>
      </c>
      <c r="H30" s="30"/>
    </row>
    <row r="31" spans="2:8" ht="13.5" thickBot="1">
      <c r="B31" s="5"/>
      <c r="C31" s="4"/>
      <c r="D31" s="4"/>
      <c r="E31" s="4"/>
      <c r="F31" s="4"/>
      <c r="G31" s="30"/>
      <c r="H31" s="30"/>
    </row>
    <row r="32" spans="2:8" ht="19.5" thickBot="1">
      <c r="B32" s="288" t="s">
        <v>62</v>
      </c>
      <c r="C32" s="289"/>
      <c r="D32" s="289"/>
      <c r="E32" s="289"/>
      <c r="F32" s="289"/>
      <c r="G32" s="120">
        <f>Total_Budget-ESS_Purchases-Non_Taxable</f>
        <v>0</v>
      </c>
      <c r="H32" s="30"/>
    </row>
    <row r="33" ht="12.75">
      <c r="H33" s="33"/>
    </row>
    <row r="34" ht="12.75">
      <c r="D34" s="79"/>
    </row>
    <row r="35" ht="12.75">
      <c r="D35" s="79"/>
    </row>
    <row r="37" ht="12.75">
      <c r="D37" s="79"/>
    </row>
  </sheetData>
  <sheetProtection password="E7F0" sheet="1" objects="1" scenarios="1"/>
  <mergeCells count="38">
    <mergeCell ref="B16:C16"/>
    <mergeCell ref="B10:F10"/>
    <mergeCell ref="E16:G16"/>
    <mergeCell ref="B15:C15"/>
    <mergeCell ref="E15:G15"/>
    <mergeCell ref="B13:F13"/>
    <mergeCell ref="B14:C14"/>
    <mergeCell ref="B12:G12"/>
    <mergeCell ref="E14:G14"/>
    <mergeCell ref="E26:G26"/>
    <mergeCell ref="E27:G27"/>
    <mergeCell ref="E17:G17"/>
    <mergeCell ref="B19:C19"/>
    <mergeCell ref="B18:C18"/>
    <mergeCell ref="B23:G23"/>
    <mergeCell ref="B20:C20"/>
    <mergeCell ref="B17:C17"/>
    <mergeCell ref="B24:F24"/>
    <mergeCell ref="B26:C26"/>
    <mergeCell ref="B2:G2"/>
    <mergeCell ref="B3:G3"/>
    <mergeCell ref="E5:G5"/>
    <mergeCell ref="E6:G6"/>
    <mergeCell ref="B5:C5"/>
    <mergeCell ref="F8:G8"/>
    <mergeCell ref="E28:G28"/>
    <mergeCell ref="B28:C28"/>
    <mergeCell ref="B27:C27"/>
    <mergeCell ref="E25:G25"/>
    <mergeCell ref="E18:G18"/>
    <mergeCell ref="E19:G19"/>
    <mergeCell ref="E20:G20"/>
    <mergeCell ref="B21:F21"/>
    <mergeCell ref="B25:C25"/>
    <mergeCell ref="B32:F32"/>
    <mergeCell ref="B30:F30"/>
    <mergeCell ref="B29:C29"/>
    <mergeCell ref="E29:G29"/>
  </mergeCells>
  <dataValidations count="13">
    <dataValidation allowBlank="1" showInputMessage="1" promptTitle="Other Compensation Costs" prompt="Enter the annual amount the Consumer estimates he would spend on any other Non-Taxable Compensation Costs.  Leave this cell blank if the Consumer does have expenses in this category." sqref="D28:D29"/>
    <dataValidation allowBlank="1" showInputMessage="1" promptTitle="Health Insurance" prompt="Enter the annual amount the Consumer estimates spending for Health Insurance premiums.  Leave this cell blank if the Consumer does not have expenses in this category." sqref="D26"/>
    <dataValidation allowBlank="1" showInputMessage="1" promptTitle="Workers' Comp &amp; Liability" prompt="Enter the annual amount the Consumer estimates spending for Workers' Compensation or Liability Insurance premiums.  Leave this cell blank if the Consumer does not have expenses in this category." sqref="D27"/>
    <dataValidation allowBlank="1" showInputMessage="1" showErrorMessage="1" promptTitle="Other Compensation Costs" prompt="If the employer has Compensation Costs other than those listed above, give a description of the type of Compensation Cost in this cell." sqref="B28:C29"/>
    <dataValidation allowBlank="1" showInputMessage="1" showErrorMessage="1" promptTitle="Comments" prompt="Enter any comments to help further identify any entries in this category." sqref="E26:E29 E18:G18 E19:E20 E15:E17"/>
    <dataValidation allowBlank="1" showInputMessage="1" showErrorMessage="1" promptTitle="Other Administrative Costs" prompt="If the Consumer has Administrative Costs other than those listed above, give a description of the type of Administrative Cost in this cell." sqref="B19:C20"/>
    <dataValidation type="custom" allowBlank="1" showInputMessage="1" showErrorMessage="1" promptTitle="Copies &amp; Mailing" prompt="Enter the amount the employer is estimated to spend on Copies &amp; Mailing.  Leave this cell blank if the employer anticipates no expenses in this category." errorTitle="Excess Administrative Costs" error="You have exceeded the maximum amount for Administrative Costs.  Please verify that the estimated amounts for Administrative Costs do not exceed the dollar amount listed on Page 2" sqref="D17">
      <formula1>IF(G21&lt;=G13,G21,IF(G21&gt;G13,FALSE))</formula1>
    </dataValidation>
    <dataValidation type="custom" allowBlank="1" showInputMessage="1" showErrorMessage="1" promptTitle="Equipment &amp; Supplies" prompt="Enter the amount the employer is estimated to spend on equipment &amp; Supplies.  Leave this cell blank if the employer anticipates no expenses in this category." errorTitle="Excess Administrative Costs" error="You have exceeded the maximum amount for Administrative Costs.  Please verify that the estimated amounts for Administrative Costs do not exceed the dollar amount listed on Page 2" sqref="D16">
      <formula1>IF(G21&lt;=G13,G21,IF(G21&gt;G13,FALSE))</formula1>
    </dataValidation>
    <dataValidation type="custom" allowBlank="1" showInputMessage="1" showErrorMessage="1" promptTitle="Advertising" prompt="Enter the amount the employer is estimated to spend on Advertising.  Leave this cell blank if the employer anticipates no expenses in this category." errorTitle="Excess Administrative Costs" error="You have exceeded the maximum amount for Administrative Costs.  Please verify that the estimated amounts for Administrative Costs do not exceed the dollar amount listed on Page 2" sqref="D15">
      <formula1>IF(G21&lt;=G13,G21,IF(G21&gt;G13,FALSE))</formula1>
    </dataValidation>
    <dataValidation type="custom" allowBlank="1" showInputMessage="1" showErrorMessage="1" promptTitle="Other Administrative Costs" prompt="If you are entering an amount in this cell, be sure to identify the type of Administrative Cost in the cell to the left." errorTitle="Excess Administrative Costs" error="You have exceeded the maximum amount for Administrative Costs.  Please verify that the estimated amounts for Administrative Costs do not exceed the dollar amount listed on Page 2" sqref="D20">
      <formula1>IF(G21&lt;=G13,G21,IF(G21&gt;G13,FALSE))</formula1>
    </dataValidation>
    <dataValidation type="custom" allowBlank="1" showInputMessage="1" showErrorMessage="1" promptTitle="Criminal History Check" prompt="Enter the amount the employer is estimated to spend on Criminal History Checks.  Leave this cell blank if the employer anticipates no expenses in this category." errorTitle="Excess Administrative Costs" error="You have exceeded the maximum amount for Administrative Costs.  Please verify that the estimated amounts for Administrative Costs do not exceed the dollar amount listed on Page 2" sqref="D18">
      <formula1>IF(G21&lt;=G13,G21,IF(G21&gt;G13,FALSE))</formula1>
    </dataValidation>
    <dataValidation type="custom" allowBlank="1" showInputMessage="1" showErrorMessage="1" promptTitle="Other Administrative Costs" prompt="If you are entering an amount in this cell, be sure to identify the type of Administrative Cost in the cell to the left." errorTitle="Excess Administrative Costs" error="You have exceeded the maximum amount for Administrative Costs.  Please verify that the estimated amounts for Administrative Costs do not exceed the dollar amount listed on Page 2" sqref="D19">
      <formula1>IF(G21&lt;=G13,G21,IF(G21&gt;G13,FALSE))</formula1>
    </dataValidation>
    <dataValidation allowBlank="1" showErrorMessage="1" promptTitle="Information Only Page" prompt="This page is for Information only.  It is not a part of the Client's budget." sqref="B2:G2"/>
  </dataValidations>
  <printOptions horizontalCentered="1"/>
  <pageMargins left="0.2" right="0.2" top="0.75" bottom="0.25" header="0" footer="0.25"/>
  <pageSetup horizontalDpi="600" verticalDpi="600" orientation="portrait" r:id="rId1"/>
  <headerFooter alignWithMargins="0">
    <oddHeader>&amp;L&amp;8Texas Department of 
Aging and Disability Services&amp;R&amp;8Personal Care Services CDS Budget
September 2009</oddHeader>
    <oddFooter>&amp;R&amp;8Date and Time Created
&amp;D &amp;T</oddFooter>
  </headerFooter>
  <ignoredErrors>
    <ignoredError sqref="G21 G30" emptyCellReference="1"/>
  </ignoredErrors>
</worksheet>
</file>

<file path=xl/worksheets/sheet6.xml><?xml version="1.0" encoding="utf-8"?>
<worksheet xmlns="http://schemas.openxmlformats.org/spreadsheetml/2006/main" xmlns:r="http://schemas.openxmlformats.org/officeDocument/2006/relationships">
  <sheetPr>
    <pageSetUpPr fitToPage="1"/>
  </sheetPr>
  <dimension ref="B1:CC188"/>
  <sheetViews>
    <sheetView zoomScale="70" zoomScaleNormal="70" zoomScaleSheetLayoutView="50" workbookViewId="0" topLeftCell="A1">
      <selection activeCell="B2" sqref="B2:L2"/>
    </sheetView>
  </sheetViews>
  <sheetFormatPr defaultColWidth="9.140625" defaultRowHeight="12.75"/>
  <cols>
    <col min="1" max="1" width="4.00390625" style="1" customWidth="1"/>
    <col min="2" max="2" width="3.140625" style="1" customWidth="1"/>
    <col min="3" max="3" width="17.421875" style="1" customWidth="1"/>
    <col min="4" max="4" width="10.57421875" style="1" customWidth="1"/>
    <col min="5" max="5" width="9.57421875" style="1" customWidth="1"/>
    <col min="6" max="7" width="10.28125" style="1" customWidth="1"/>
    <col min="8" max="8" width="10.00390625" style="1" customWidth="1"/>
    <col min="9" max="9" width="11.7109375" style="1" customWidth="1"/>
    <col min="10" max="10" width="12.140625" style="1" customWidth="1"/>
    <col min="11" max="11" width="13.00390625" style="1" customWidth="1"/>
    <col min="12" max="12" width="16.00390625" style="1" customWidth="1"/>
    <col min="13" max="13" width="3.8515625" style="1" customWidth="1"/>
    <col min="14" max="14" width="10.8515625" style="1" hidden="1" customWidth="1"/>
    <col min="15" max="15" width="14.421875" style="1" hidden="1" customWidth="1"/>
    <col min="16" max="16" width="9.28125" style="1" hidden="1" customWidth="1"/>
    <col min="17" max="17" width="11.7109375" style="1" hidden="1" customWidth="1"/>
    <col min="18" max="16384" width="9.140625" style="1" customWidth="1"/>
  </cols>
  <sheetData>
    <row r="1" spans="2:15" ht="45" customHeight="1">
      <c r="B1" s="261" t="s">
        <v>192</v>
      </c>
      <c r="C1" s="261"/>
      <c r="D1" s="261"/>
      <c r="E1" s="261"/>
      <c r="F1" s="261"/>
      <c r="G1" s="261"/>
      <c r="H1" s="261"/>
      <c r="I1" s="261"/>
      <c r="J1" s="261"/>
      <c r="K1" s="261"/>
      <c r="L1" s="261"/>
      <c r="M1" s="167"/>
      <c r="N1" s="64"/>
      <c r="O1" s="64"/>
    </row>
    <row r="2" spans="2:13" ht="20.25" customHeight="1">
      <c r="B2" s="262" t="s">
        <v>118</v>
      </c>
      <c r="C2" s="262"/>
      <c r="D2" s="262"/>
      <c r="E2" s="262"/>
      <c r="F2" s="262"/>
      <c r="G2" s="262"/>
      <c r="H2" s="262"/>
      <c r="I2" s="262"/>
      <c r="J2" s="262"/>
      <c r="K2" s="262"/>
      <c r="L2" s="262"/>
      <c r="M2" s="20"/>
    </row>
    <row r="3" spans="3:13" ht="6.75" customHeight="1">
      <c r="C3" s="20"/>
      <c r="D3" s="20"/>
      <c r="E3" s="20"/>
      <c r="F3" s="20"/>
      <c r="G3" s="20"/>
      <c r="H3" s="20"/>
      <c r="I3" s="20"/>
      <c r="J3" s="20"/>
      <c r="K3" s="20"/>
      <c r="L3" s="20"/>
      <c r="M3" s="20"/>
    </row>
    <row r="4" spans="3:13" ht="15.75" thickBot="1">
      <c r="C4" s="267">
        <f>Consumer_Name</f>
        <v>0</v>
      </c>
      <c r="D4" s="267"/>
      <c r="E4" s="267"/>
      <c r="F4" s="267"/>
      <c r="G4" s="20"/>
      <c r="H4" s="20"/>
      <c r="K4" s="21">
        <f>Medicaid_Number</f>
        <v>0</v>
      </c>
      <c r="L4" s="27"/>
      <c r="M4" s="27"/>
    </row>
    <row r="5" spans="3:13" ht="14.25">
      <c r="C5" s="268" t="s">
        <v>36</v>
      </c>
      <c r="D5" s="268"/>
      <c r="E5" s="268"/>
      <c r="F5" s="268"/>
      <c r="G5" s="22"/>
      <c r="H5" s="22"/>
      <c r="K5" s="28" t="s">
        <v>37</v>
      </c>
      <c r="L5" s="29"/>
      <c r="M5" s="29"/>
    </row>
    <row r="6" spans="3:13" ht="8.25" customHeight="1">
      <c r="C6" s="22"/>
      <c r="D6" s="22"/>
      <c r="E6" s="22"/>
      <c r="F6" s="22"/>
      <c r="G6" s="22"/>
      <c r="H6" s="22"/>
      <c r="I6" s="22"/>
      <c r="J6" s="22"/>
      <c r="K6" s="29"/>
      <c r="L6" s="29"/>
      <c r="M6" s="29"/>
    </row>
    <row r="7" spans="6:11" ht="15.75" thickBot="1">
      <c r="F7" s="23" t="s">
        <v>5</v>
      </c>
      <c r="G7" s="298">
        <f>From</f>
        <v>40179</v>
      </c>
      <c r="H7" s="298"/>
      <c r="I7" s="172" t="s">
        <v>6</v>
      </c>
      <c r="J7" s="298">
        <f>To</f>
        <v>40451</v>
      </c>
      <c r="K7" s="298"/>
    </row>
    <row r="8" spans="3:17" ht="12" customHeight="1" thickBot="1">
      <c r="C8" s="23"/>
      <c r="D8" s="23"/>
      <c r="E8" s="23"/>
      <c r="F8" s="22"/>
      <c r="G8" s="22"/>
      <c r="H8" s="22"/>
      <c r="I8" s="24"/>
      <c r="J8" s="24"/>
      <c r="K8" s="20"/>
      <c r="L8" s="20"/>
      <c r="M8" s="20"/>
      <c r="P8" s="12"/>
      <c r="Q8" s="12"/>
    </row>
    <row r="9" spans="2:17" ht="19.5" customHeight="1" thickBot="1">
      <c r="B9" s="288" t="s">
        <v>39</v>
      </c>
      <c r="C9" s="289"/>
      <c r="D9" s="289"/>
      <c r="E9" s="289"/>
      <c r="F9" s="289"/>
      <c r="G9" s="289"/>
      <c r="H9" s="289"/>
      <c r="I9" s="289"/>
      <c r="J9" s="289"/>
      <c r="K9" s="289"/>
      <c r="L9" s="363"/>
      <c r="M9" s="126"/>
      <c r="O9" s="362" t="s">
        <v>88</v>
      </c>
      <c r="P9" s="362"/>
      <c r="Q9" s="68">
        <v>7000</v>
      </c>
    </row>
    <row r="10" spans="2:17" ht="16.5" customHeight="1">
      <c r="B10" s="380" t="s">
        <v>64</v>
      </c>
      <c r="C10" s="381"/>
      <c r="D10" s="381"/>
      <c r="E10" s="381"/>
      <c r="F10" s="381"/>
      <c r="G10" s="125">
        <f>Taxable</f>
        <v>0</v>
      </c>
      <c r="H10" s="378" t="s">
        <v>38</v>
      </c>
      <c r="I10" s="379"/>
      <c r="J10" s="379"/>
      <c r="K10" s="379"/>
      <c r="L10" s="75">
        <f>(Total_PAS_Dollars*Min_Employee_Compensation)-Non_Taxable</f>
        <v>0</v>
      </c>
      <c r="M10" s="30"/>
      <c r="O10" s="362" t="s">
        <v>91</v>
      </c>
      <c r="P10" s="362"/>
      <c r="Q10" s="68">
        <v>9000</v>
      </c>
    </row>
    <row r="11" spans="2:15" ht="19.5" customHeight="1" thickBot="1">
      <c r="B11" s="388" t="s">
        <v>65</v>
      </c>
      <c r="C11" s="389"/>
      <c r="D11" s="389"/>
      <c r="E11" s="389"/>
      <c r="F11" s="389"/>
      <c r="G11" s="82">
        <f>SUM(N21,N38,N55,N72,N89,N106,N123,N157,N174)</f>
        <v>0</v>
      </c>
      <c r="H11" s="386" t="s">
        <v>57</v>
      </c>
      <c r="I11" s="386"/>
      <c r="J11" s="386"/>
      <c r="K11" s="387"/>
      <c r="L11" s="67">
        <f>G10-G11</f>
        <v>0</v>
      </c>
      <c r="M11" s="127"/>
      <c r="O11" s="12"/>
    </row>
    <row r="12" spans="15:17" ht="12.75" customHeight="1" thickBot="1">
      <c r="O12" s="12"/>
      <c r="P12" s="13" t="s">
        <v>89</v>
      </c>
      <c r="Q12" s="69">
        <v>0.008</v>
      </c>
    </row>
    <row r="13" spans="2:17" ht="19.5" customHeight="1" thickBot="1">
      <c r="B13" s="288" t="s">
        <v>90</v>
      </c>
      <c r="C13" s="289"/>
      <c r="D13" s="289"/>
      <c r="E13" s="289"/>
      <c r="F13" s="289"/>
      <c r="G13" s="289"/>
      <c r="H13" s="289"/>
      <c r="I13" s="289"/>
      <c r="J13" s="289"/>
      <c r="K13" s="289"/>
      <c r="L13" s="363"/>
      <c r="M13" s="126"/>
      <c r="O13" s="12"/>
      <c r="P13" s="13" t="s">
        <v>14</v>
      </c>
      <c r="Q13" s="70">
        <v>0.062</v>
      </c>
    </row>
    <row r="14" spans="2:17" ht="12.75" customHeight="1">
      <c r="B14" s="372" t="s">
        <v>107</v>
      </c>
      <c r="C14" s="373"/>
      <c r="D14" s="373"/>
      <c r="E14" s="373"/>
      <c r="F14" s="373"/>
      <c r="G14" s="373"/>
      <c r="H14" s="373"/>
      <c r="I14" s="382" t="s">
        <v>146</v>
      </c>
      <c r="J14" s="383"/>
      <c r="K14" s="383"/>
      <c r="L14" s="364" t="str">
        <f>IF(G11&gt;=L10,"Yes","No")</f>
        <v>Yes</v>
      </c>
      <c r="M14" s="129"/>
      <c r="N14" s="129"/>
      <c r="O14" s="129"/>
      <c r="P14" s="13" t="s">
        <v>15</v>
      </c>
      <c r="Q14" s="70">
        <v>0.0145</v>
      </c>
    </row>
    <row r="15" spans="2:17" ht="12.75" customHeight="1" thickBot="1">
      <c r="B15" s="374"/>
      <c r="C15" s="375"/>
      <c r="D15" s="375"/>
      <c r="E15" s="375"/>
      <c r="F15" s="375"/>
      <c r="G15" s="375"/>
      <c r="H15" s="375"/>
      <c r="I15" s="384"/>
      <c r="J15" s="385"/>
      <c r="K15" s="385"/>
      <c r="L15" s="365"/>
      <c r="M15" s="129"/>
      <c r="O15" s="12"/>
      <c r="P15" s="37" t="s">
        <v>112</v>
      </c>
      <c r="Q15" s="146">
        <f>SUM(Q12:Q14)+I21</f>
        <v>0.0845</v>
      </c>
    </row>
    <row r="16" spans="2:13" ht="12.75" customHeight="1">
      <c r="B16" s="374"/>
      <c r="C16" s="375"/>
      <c r="D16" s="375"/>
      <c r="E16" s="375"/>
      <c r="F16" s="375"/>
      <c r="G16" s="375"/>
      <c r="H16" s="375"/>
      <c r="I16" s="366" t="s">
        <v>58</v>
      </c>
      <c r="J16" s="367"/>
      <c r="K16" s="368"/>
      <c r="L16" s="364" t="str">
        <f>IF(Budget_Balance&gt;=0,"Yes","No")</f>
        <v>Yes</v>
      </c>
      <c r="M16" s="128"/>
    </row>
    <row r="17" spans="2:17" ht="12.75" customHeight="1" thickBot="1">
      <c r="B17" s="376"/>
      <c r="C17" s="377"/>
      <c r="D17" s="377"/>
      <c r="E17" s="377"/>
      <c r="F17" s="377"/>
      <c r="G17" s="377"/>
      <c r="H17" s="377"/>
      <c r="I17" s="369"/>
      <c r="J17" s="370"/>
      <c r="K17" s="371"/>
      <c r="L17" s="365"/>
      <c r="M17" s="129"/>
      <c r="O17" s="12"/>
      <c r="P17" s="12"/>
      <c r="Q17" s="12"/>
    </row>
    <row r="18" spans="3:24" ht="12.75" customHeight="1" thickBot="1">
      <c r="C18" s="23"/>
      <c r="D18" s="23"/>
      <c r="E18" s="23"/>
      <c r="F18" s="22"/>
      <c r="G18" s="22"/>
      <c r="H18" s="22"/>
      <c r="I18" s="24"/>
      <c r="J18" s="24"/>
      <c r="K18" s="20"/>
      <c r="L18" s="20"/>
      <c r="M18" s="20"/>
      <c r="N18" s="361" t="s">
        <v>121</v>
      </c>
      <c r="O18" s="361"/>
      <c r="P18" s="361"/>
      <c r="Q18" s="145">
        <v>0.6636</v>
      </c>
      <c r="X18" s="26"/>
    </row>
    <row r="19" spans="2:81" ht="31.5" customHeight="1" thickBot="1">
      <c r="B19" s="288" t="s">
        <v>119</v>
      </c>
      <c r="C19" s="289"/>
      <c r="D19" s="289"/>
      <c r="E19" s="289"/>
      <c r="F19" s="289"/>
      <c r="G19" s="289"/>
      <c r="H19" s="289"/>
      <c r="I19" s="289"/>
      <c r="J19" s="289"/>
      <c r="K19" s="289"/>
      <c r="L19" s="363"/>
      <c r="M19" s="123"/>
      <c r="N19" s="71"/>
      <c r="O19" s="71"/>
      <c r="P19" s="71"/>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row>
    <row r="20" spans="2:81" ht="31.5" customHeight="1" thickBot="1">
      <c r="B20" s="341">
        <v>1</v>
      </c>
      <c r="C20" s="173" t="s">
        <v>120</v>
      </c>
      <c r="D20" s="153"/>
      <c r="E20" s="174"/>
      <c r="F20" s="174" t="s">
        <v>46</v>
      </c>
      <c r="G20" s="174" t="s">
        <v>47</v>
      </c>
      <c r="H20" s="152" t="s">
        <v>106</v>
      </c>
      <c r="I20" s="174" t="s">
        <v>52</v>
      </c>
      <c r="J20" s="175" t="s">
        <v>42</v>
      </c>
      <c r="K20" s="176" t="s">
        <v>43</v>
      </c>
      <c r="L20" s="177" t="s">
        <v>44</v>
      </c>
      <c r="M20" s="130"/>
      <c r="N20" s="8"/>
      <c r="O20" s="70"/>
      <c r="P20" s="64"/>
      <c r="Q20" s="64"/>
      <c r="R20" s="64"/>
      <c r="S20" s="64"/>
      <c r="T20" s="64"/>
      <c r="U20" s="64"/>
      <c r="V20" s="64"/>
      <c r="W20" s="121"/>
      <c r="X20" s="119"/>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row>
    <row r="21" spans="2:81" ht="12.75" customHeight="1" thickBot="1">
      <c r="B21" s="342"/>
      <c r="C21" s="344"/>
      <c r="D21" s="345"/>
      <c r="E21" s="346"/>
      <c r="F21" s="133"/>
      <c r="G21" s="134"/>
      <c r="H21" s="178">
        <f>P27</f>
        <v>1</v>
      </c>
      <c r="I21" s="135"/>
      <c r="J21" s="179">
        <f>(SUM(K25:K26))+(SUM(I31:I35))</f>
        <v>0</v>
      </c>
      <c r="K21" s="180">
        <f>IF(J21&gt;=SUTA_Max,((FUTA_Max*FUTA)+(SUTA_Max*I21)+(J21*FICA)+(J21*Medicare)),IF(J21&gt;=FUTA_Max,((FUTA_Max*FUTA)+(J21*I21)+(J21*FICA)+(J21*Medicare)),IF(J21&lt;FUTA_Max,(J21*Total_Tax))))</f>
        <v>0</v>
      </c>
      <c r="L21" s="181">
        <f>SUM(J21:K21)</f>
        <v>0</v>
      </c>
      <c r="M21" s="8"/>
      <c r="N21" s="171">
        <f>IF(ISNUMBER(L21),L21,0)</f>
        <v>0</v>
      </c>
      <c r="O21" s="64"/>
      <c r="P21" s="64"/>
      <c r="Q21" s="64"/>
      <c r="R21" s="64"/>
      <c r="S21" s="64"/>
      <c r="T21" s="64"/>
      <c r="U21" s="64"/>
      <c r="V21" s="64"/>
      <c r="W21" s="121"/>
      <c r="X21" s="119"/>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row>
    <row r="22" spans="2:81" ht="13.5" customHeight="1">
      <c r="B22" s="342"/>
      <c r="C22" s="182"/>
      <c r="D22" s="8"/>
      <c r="E22" s="8"/>
      <c r="F22" s="183"/>
      <c r="G22" s="183"/>
      <c r="H22" s="184"/>
      <c r="I22" s="171"/>
      <c r="J22" s="30"/>
      <c r="K22" s="185"/>
      <c r="L22" s="186"/>
      <c r="M22" s="87"/>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row>
    <row r="23" spans="2:81" ht="13.5" customHeight="1" thickBot="1">
      <c r="B23" s="342"/>
      <c r="C23" s="347"/>
      <c r="D23" s="348"/>
      <c r="E23" s="348"/>
      <c r="F23" s="348"/>
      <c r="G23" s="348"/>
      <c r="H23" s="348"/>
      <c r="I23" s="348"/>
      <c r="J23" s="348"/>
      <c r="K23" s="348"/>
      <c r="L23" s="349"/>
      <c r="M23" s="87"/>
      <c r="N23" s="64"/>
      <c r="O23" s="64"/>
      <c r="P23" s="64"/>
      <c r="Q23" s="64"/>
      <c r="R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row>
    <row r="24" spans="2:81" ht="29.25" customHeight="1" thickBot="1">
      <c r="B24" s="342"/>
      <c r="C24" s="187" t="s">
        <v>53</v>
      </c>
      <c r="D24" s="63"/>
      <c r="E24" s="350"/>
      <c r="F24" s="351"/>
      <c r="G24" s="188" t="s">
        <v>48</v>
      </c>
      <c r="H24" s="189" t="s">
        <v>40</v>
      </c>
      <c r="I24" s="190" t="s">
        <v>45</v>
      </c>
      <c r="J24" s="190" t="s">
        <v>50</v>
      </c>
      <c r="K24" s="191" t="s">
        <v>41</v>
      </c>
      <c r="L24" s="186"/>
      <c r="M24" s="73"/>
      <c r="N24" s="64"/>
      <c r="O24" s="64"/>
      <c r="P24" s="64"/>
      <c r="Q24" s="64"/>
      <c r="R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row>
    <row r="25" spans="2:81" ht="15.75" customHeight="1" thickBot="1">
      <c r="B25" s="342"/>
      <c r="C25" s="25"/>
      <c r="D25" s="4"/>
      <c r="E25" s="352" t="str">
        <f>Service_Type</f>
        <v>Attendant Services</v>
      </c>
      <c r="F25" s="353"/>
      <c r="G25" s="74"/>
      <c r="H25" s="207"/>
      <c r="I25" s="192">
        <f>H21</f>
        <v>1</v>
      </c>
      <c r="J25" s="193"/>
      <c r="K25" s="194">
        <f>G25*H25*I25</f>
        <v>0</v>
      </c>
      <c r="L25" s="186"/>
      <c r="M25" s="130"/>
      <c r="N25" s="64" t="str">
        <f>IF(G25='Authorized Units &amp; Budget'!D15,"True","False")</f>
        <v>True</v>
      </c>
      <c r="O25" s="64"/>
      <c r="P25" s="64"/>
      <c r="Q25" s="64"/>
      <c r="R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row>
    <row r="26" spans="2:81" ht="13.5" customHeight="1" thickBot="1">
      <c r="B26" s="342"/>
      <c r="C26" s="25"/>
      <c r="D26" s="4"/>
      <c r="E26" s="354" t="s">
        <v>23</v>
      </c>
      <c r="F26" s="355"/>
      <c r="G26" s="74"/>
      <c r="H26" s="213"/>
      <c r="I26" s="195">
        <f>H21</f>
        <v>1</v>
      </c>
      <c r="J26" s="196">
        <f>H25*1.5</f>
        <v>0</v>
      </c>
      <c r="K26" s="197">
        <f>G26*I26*J26</f>
        <v>0</v>
      </c>
      <c r="L26" s="186"/>
      <c r="M26" s="130"/>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row>
    <row r="27" spans="2:81" ht="13.5" customHeight="1">
      <c r="B27" s="342"/>
      <c r="C27" s="25"/>
      <c r="D27" s="356" t="s">
        <v>122</v>
      </c>
      <c r="E27" s="356"/>
      <c r="F27" s="356"/>
      <c r="G27" s="356"/>
      <c r="H27" s="356"/>
      <c r="I27" s="356"/>
      <c r="J27" s="356"/>
      <c r="K27" s="356"/>
      <c r="L27" s="198"/>
      <c r="M27" s="130"/>
      <c r="N27" s="64"/>
      <c r="O27" s="64">
        <f>(G21-F21)+1</f>
        <v>1</v>
      </c>
      <c r="P27" s="64">
        <f>IF(OR(O27=366,O27=365),52,(ROUNDUP(O27/7,0)))</f>
        <v>1</v>
      </c>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row>
    <row r="28" spans="2:81" ht="13.5" customHeight="1">
      <c r="B28" s="342"/>
      <c r="C28" s="199"/>
      <c r="D28" s="356"/>
      <c r="E28" s="356"/>
      <c r="F28" s="356"/>
      <c r="G28" s="356"/>
      <c r="H28" s="356"/>
      <c r="I28" s="356"/>
      <c r="J28" s="356"/>
      <c r="K28" s="356"/>
      <c r="L28" s="198"/>
      <c r="M28" s="130"/>
      <c r="N28" s="8"/>
      <c r="O28" s="64"/>
      <c r="P28" s="64"/>
      <c r="Q28" s="64"/>
      <c r="R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row>
    <row r="29" spans="2:81" ht="13.5" customHeight="1" thickBot="1">
      <c r="B29" s="342"/>
      <c r="C29" s="151"/>
      <c r="D29" s="5"/>
      <c r="E29" s="5"/>
      <c r="F29" s="5"/>
      <c r="G29" s="5"/>
      <c r="H29" s="5"/>
      <c r="I29" s="5"/>
      <c r="J29" s="5"/>
      <c r="K29" s="5"/>
      <c r="L29" s="200"/>
      <c r="M29" s="130"/>
      <c r="N29" s="8"/>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row>
    <row r="30" spans="2:81" ht="31.5" customHeight="1" thickBot="1">
      <c r="B30" s="342"/>
      <c r="C30" s="187" t="s">
        <v>54</v>
      </c>
      <c r="D30" s="63"/>
      <c r="E30" s="357"/>
      <c r="F30" s="358"/>
      <c r="G30" s="201" t="s">
        <v>49</v>
      </c>
      <c r="H30" s="202" t="s">
        <v>55</v>
      </c>
      <c r="I30" s="203" t="s">
        <v>41</v>
      </c>
      <c r="J30" s="4"/>
      <c r="K30" s="4"/>
      <c r="L30" s="186"/>
      <c r="M30" s="123"/>
      <c r="N30" s="71"/>
      <c r="O30" s="71"/>
      <c r="P30" s="71"/>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row>
    <row r="31" spans="2:81" ht="13.5" thickBot="1">
      <c r="B31" s="342"/>
      <c r="C31" s="151"/>
      <c r="D31" s="4"/>
      <c r="E31" s="359" t="s">
        <v>27</v>
      </c>
      <c r="F31" s="360"/>
      <c r="G31" s="136"/>
      <c r="H31" s="137"/>
      <c r="I31" s="75">
        <f>G31*H31</f>
        <v>0</v>
      </c>
      <c r="J31" s="4"/>
      <c r="K31" s="4"/>
      <c r="L31" s="186"/>
      <c r="M31" s="130"/>
      <c r="N31" s="8"/>
      <c r="O31" s="70"/>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row>
    <row r="32" spans="2:81" ht="12.75" customHeight="1" thickBot="1">
      <c r="B32" s="342"/>
      <c r="C32" s="151"/>
      <c r="D32" s="4"/>
      <c r="E32" s="335" t="s">
        <v>24</v>
      </c>
      <c r="F32" s="336"/>
      <c r="G32" s="138"/>
      <c r="H32" s="139"/>
      <c r="I32" s="75">
        <f>G32*H32</f>
        <v>0</v>
      </c>
      <c r="J32" s="4"/>
      <c r="K32" s="4"/>
      <c r="L32" s="186"/>
      <c r="M32" s="8"/>
      <c r="N32" s="8"/>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row>
    <row r="33" spans="2:81" ht="13.5" thickBot="1">
      <c r="B33" s="342"/>
      <c r="C33" s="151"/>
      <c r="D33" s="4"/>
      <c r="E33" s="335" t="s">
        <v>25</v>
      </c>
      <c r="F33" s="336"/>
      <c r="G33" s="138"/>
      <c r="H33" s="139"/>
      <c r="I33" s="75">
        <f>G33*H33</f>
        <v>0</v>
      </c>
      <c r="J33" s="4"/>
      <c r="K33" s="4"/>
      <c r="L33" s="186"/>
      <c r="M33" s="130"/>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row>
    <row r="34" spans="2:81" ht="13.5" customHeight="1" thickBot="1">
      <c r="B34" s="342"/>
      <c r="C34" s="151"/>
      <c r="D34" s="4"/>
      <c r="E34" s="337" t="s">
        <v>26</v>
      </c>
      <c r="F34" s="338"/>
      <c r="G34" s="138"/>
      <c r="H34" s="139"/>
      <c r="I34" s="75">
        <f>G34*H34</f>
        <v>0</v>
      </c>
      <c r="J34" s="4"/>
      <c r="K34" s="4"/>
      <c r="L34" s="186"/>
      <c r="M34" s="130"/>
      <c r="N34" s="8"/>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row>
    <row r="35" spans="2:81" ht="13.5" customHeight="1" thickBot="1">
      <c r="B35" s="343"/>
      <c r="C35" s="204"/>
      <c r="D35" s="10"/>
      <c r="E35" s="339" t="s">
        <v>51</v>
      </c>
      <c r="F35" s="340"/>
      <c r="G35" s="140"/>
      <c r="H35" s="141"/>
      <c r="I35" s="205">
        <f>G35*H35</f>
        <v>0</v>
      </c>
      <c r="J35" s="10"/>
      <c r="K35" s="206"/>
      <c r="L35" s="181"/>
      <c r="M35" s="130"/>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row>
    <row r="36" spans="2:81" ht="13.5" customHeight="1" thickBot="1">
      <c r="B36" s="131"/>
      <c r="C36" s="8"/>
      <c r="D36" s="132"/>
      <c r="E36" s="132"/>
      <c r="F36" s="132"/>
      <c r="G36" s="132"/>
      <c r="H36" s="132"/>
      <c r="I36" s="132"/>
      <c r="J36" s="132"/>
      <c r="K36" s="132"/>
      <c r="L36" s="130"/>
      <c r="M36" s="130"/>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row>
    <row r="37" spans="2:81" ht="31.5" customHeight="1" thickBot="1">
      <c r="B37" s="341">
        <v>2</v>
      </c>
      <c r="C37" s="173" t="s">
        <v>120</v>
      </c>
      <c r="D37" s="153"/>
      <c r="E37" s="174"/>
      <c r="F37" s="174" t="s">
        <v>46</v>
      </c>
      <c r="G37" s="174" t="s">
        <v>47</v>
      </c>
      <c r="H37" s="152" t="s">
        <v>106</v>
      </c>
      <c r="I37" s="174" t="s">
        <v>52</v>
      </c>
      <c r="J37" s="175" t="s">
        <v>42</v>
      </c>
      <c r="K37" s="176" t="s">
        <v>43</v>
      </c>
      <c r="L37" s="177" t="s">
        <v>44</v>
      </c>
      <c r="M37" s="130"/>
      <c r="N37" s="8"/>
      <c r="O37" s="70"/>
      <c r="P37" s="64"/>
      <c r="Q37" s="64"/>
      <c r="R37" s="64"/>
      <c r="S37" s="64"/>
      <c r="T37" s="64"/>
      <c r="U37" s="64"/>
      <c r="V37" s="64"/>
      <c r="W37" s="121"/>
      <c r="X37" s="119"/>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row>
    <row r="38" spans="2:81" ht="12.75" customHeight="1" thickBot="1">
      <c r="B38" s="342"/>
      <c r="C38" s="344"/>
      <c r="D38" s="345"/>
      <c r="E38" s="346"/>
      <c r="F38" s="133"/>
      <c r="G38" s="134"/>
      <c r="H38" s="178">
        <f>P44</f>
        <v>1</v>
      </c>
      <c r="I38" s="135"/>
      <c r="J38" s="179">
        <f>(SUM(K42:K43))+(SUM(I48:I52))</f>
        <v>0</v>
      </c>
      <c r="K38" s="180">
        <f>IF(J38&gt;=SUTA_Max,((FUTA_Max*FUTA)+(SUTA_Max*I38)+(J38*FICA)+(J38*Medicare)),IF(J38&gt;=FUTA_Max,((FUTA_Max*FUTA)+(J38*I38)+(J38*FICA)+(J38*Medicare)),IF(J38&lt;FUTA_Max,(J38*Total_Tax))))</f>
        <v>0</v>
      </c>
      <c r="L38" s="181">
        <f>SUM(J38:K38)</f>
        <v>0</v>
      </c>
      <c r="M38" s="8"/>
      <c r="N38" s="171">
        <f>IF(ISNUMBER(L38),L38,0)</f>
        <v>0</v>
      </c>
      <c r="O38" s="64"/>
      <c r="P38" s="64"/>
      <c r="Q38" s="64"/>
      <c r="R38" s="64"/>
      <c r="S38" s="64"/>
      <c r="T38" s="64"/>
      <c r="U38" s="64"/>
      <c r="V38" s="64"/>
      <c r="W38" s="121"/>
      <c r="X38" s="119"/>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row>
    <row r="39" spans="2:81" ht="13.5" customHeight="1">
      <c r="B39" s="342"/>
      <c r="C39" s="182"/>
      <c r="D39" s="8"/>
      <c r="E39" s="8"/>
      <c r="F39" s="183"/>
      <c r="G39" s="183"/>
      <c r="H39" s="184"/>
      <c r="I39" s="171"/>
      <c r="J39" s="30"/>
      <c r="K39" s="185"/>
      <c r="L39" s="186"/>
      <c r="M39" s="87"/>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row>
    <row r="40" spans="2:81" ht="13.5" customHeight="1" thickBot="1">
      <c r="B40" s="342"/>
      <c r="C40" s="347"/>
      <c r="D40" s="348"/>
      <c r="E40" s="348"/>
      <c r="F40" s="348"/>
      <c r="G40" s="348"/>
      <c r="H40" s="348"/>
      <c r="I40" s="348"/>
      <c r="J40" s="348"/>
      <c r="K40" s="348"/>
      <c r="L40" s="349"/>
      <c r="M40" s="87"/>
      <c r="N40" s="64"/>
      <c r="O40" s="64"/>
      <c r="P40" s="64"/>
      <c r="Q40" s="64"/>
      <c r="R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row>
    <row r="41" spans="2:81" ht="29.25" customHeight="1" thickBot="1">
      <c r="B41" s="342"/>
      <c r="C41" s="187" t="s">
        <v>53</v>
      </c>
      <c r="D41" s="63"/>
      <c r="E41" s="350"/>
      <c r="F41" s="351"/>
      <c r="G41" s="188" t="s">
        <v>48</v>
      </c>
      <c r="H41" s="189" t="s">
        <v>40</v>
      </c>
      <c r="I41" s="190" t="s">
        <v>45</v>
      </c>
      <c r="J41" s="190" t="s">
        <v>50</v>
      </c>
      <c r="K41" s="191" t="s">
        <v>41</v>
      </c>
      <c r="L41" s="186"/>
      <c r="M41" s="73"/>
      <c r="N41" s="64"/>
      <c r="O41" s="64"/>
      <c r="P41" s="64"/>
      <c r="Q41" s="64"/>
      <c r="R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row>
    <row r="42" spans="2:81" ht="15.75" customHeight="1" thickBot="1">
      <c r="B42" s="342"/>
      <c r="C42" s="25"/>
      <c r="D42" s="4"/>
      <c r="E42" s="352" t="str">
        <f>Service_Type</f>
        <v>Attendant Services</v>
      </c>
      <c r="F42" s="353"/>
      <c r="G42" s="74"/>
      <c r="H42" s="207"/>
      <c r="I42" s="192">
        <f>H38</f>
        <v>1</v>
      </c>
      <c r="J42" s="193"/>
      <c r="K42" s="194">
        <f>G42*H42*I42</f>
        <v>0</v>
      </c>
      <c r="L42" s="186"/>
      <c r="M42" s="130"/>
      <c r="N42" s="64" t="str">
        <f>IF(G42='Authorized Units &amp; Budget'!D32,"True","False")</f>
        <v>True</v>
      </c>
      <c r="O42" s="64"/>
      <c r="P42" s="64"/>
      <c r="Q42" s="64"/>
      <c r="R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row>
    <row r="43" spans="2:81" ht="13.5" customHeight="1" thickBot="1">
      <c r="B43" s="342"/>
      <c r="C43" s="25"/>
      <c r="D43" s="4"/>
      <c r="E43" s="354" t="s">
        <v>23</v>
      </c>
      <c r="F43" s="355"/>
      <c r="G43" s="74"/>
      <c r="H43" s="213"/>
      <c r="I43" s="195">
        <f>H38</f>
        <v>1</v>
      </c>
      <c r="J43" s="196">
        <f>H42*1.5</f>
        <v>0</v>
      </c>
      <c r="K43" s="197">
        <f>G43*I43*J43</f>
        <v>0</v>
      </c>
      <c r="L43" s="186"/>
      <c r="M43" s="130"/>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row>
    <row r="44" spans="2:81" ht="13.5" customHeight="1">
      <c r="B44" s="342"/>
      <c r="C44" s="25"/>
      <c r="D44" s="356" t="s">
        <v>122</v>
      </c>
      <c r="E44" s="356"/>
      <c r="F44" s="356"/>
      <c r="G44" s="356"/>
      <c r="H44" s="356"/>
      <c r="I44" s="356"/>
      <c r="J44" s="356"/>
      <c r="K44" s="356"/>
      <c r="L44" s="198"/>
      <c r="M44" s="130"/>
      <c r="N44" s="64"/>
      <c r="O44" s="64">
        <f>(G38-F38)+1</f>
        <v>1</v>
      </c>
      <c r="P44" s="64">
        <f>IF(OR(O44=366,O44=365),52,(ROUNDUP(O44/7,0)))</f>
        <v>1</v>
      </c>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row>
    <row r="45" spans="2:81" ht="13.5" customHeight="1">
      <c r="B45" s="342"/>
      <c r="C45" s="199"/>
      <c r="D45" s="356"/>
      <c r="E45" s="356"/>
      <c r="F45" s="356"/>
      <c r="G45" s="356"/>
      <c r="H45" s="356"/>
      <c r="I45" s="356"/>
      <c r="J45" s="356"/>
      <c r="K45" s="356"/>
      <c r="L45" s="198"/>
      <c r="M45" s="130"/>
      <c r="N45" s="8"/>
      <c r="O45" s="64"/>
      <c r="P45" s="64"/>
      <c r="Q45" s="64"/>
      <c r="R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row>
    <row r="46" spans="2:81" ht="13.5" customHeight="1" thickBot="1">
      <c r="B46" s="342"/>
      <c r="C46" s="151"/>
      <c r="D46" s="5"/>
      <c r="E46" s="5"/>
      <c r="F46" s="5"/>
      <c r="G46" s="5"/>
      <c r="H46" s="5"/>
      <c r="I46" s="5"/>
      <c r="J46" s="5"/>
      <c r="K46" s="5"/>
      <c r="L46" s="200"/>
      <c r="M46" s="130"/>
      <c r="N46" s="8"/>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row>
    <row r="47" spans="2:81" ht="31.5" customHeight="1" thickBot="1">
      <c r="B47" s="342"/>
      <c r="C47" s="187" t="s">
        <v>54</v>
      </c>
      <c r="D47" s="63"/>
      <c r="E47" s="357"/>
      <c r="F47" s="358"/>
      <c r="G47" s="201" t="s">
        <v>49</v>
      </c>
      <c r="H47" s="202" t="s">
        <v>55</v>
      </c>
      <c r="I47" s="203" t="s">
        <v>41</v>
      </c>
      <c r="J47" s="4"/>
      <c r="K47" s="4"/>
      <c r="L47" s="186"/>
      <c r="M47" s="123"/>
      <c r="N47" s="71"/>
      <c r="O47" s="71"/>
      <c r="P47" s="71"/>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row>
    <row r="48" spans="2:81" ht="13.5" thickBot="1">
      <c r="B48" s="342"/>
      <c r="C48" s="151"/>
      <c r="D48" s="4"/>
      <c r="E48" s="359" t="s">
        <v>27</v>
      </c>
      <c r="F48" s="360"/>
      <c r="G48" s="136"/>
      <c r="H48" s="137"/>
      <c r="I48" s="75">
        <f>G48*H48</f>
        <v>0</v>
      </c>
      <c r="J48" s="4"/>
      <c r="K48" s="4"/>
      <c r="L48" s="186"/>
      <c r="M48" s="130"/>
      <c r="N48" s="8"/>
      <c r="O48" s="70"/>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row>
    <row r="49" spans="2:81" ht="12.75" customHeight="1" thickBot="1">
      <c r="B49" s="342"/>
      <c r="C49" s="151"/>
      <c r="D49" s="4"/>
      <c r="E49" s="335" t="s">
        <v>24</v>
      </c>
      <c r="F49" s="336"/>
      <c r="G49" s="138"/>
      <c r="H49" s="139"/>
      <c r="I49" s="75">
        <f>G49*H49</f>
        <v>0</v>
      </c>
      <c r="J49" s="4"/>
      <c r="K49" s="4"/>
      <c r="L49" s="186"/>
      <c r="M49" s="8"/>
      <c r="N49" s="8"/>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row>
    <row r="50" spans="2:81" ht="13.5" thickBot="1">
      <c r="B50" s="342"/>
      <c r="C50" s="151"/>
      <c r="D50" s="4"/>
      <c r="E50" s="335" t="s">
        <v>25</v>
      </c>
      <c r="F50" s="336"/>
      <c r="G50" s="138"/>
      <c r="H50" s="139"/>
      <c r="I50" s="75">
        <f>G50*H50</f>
        <v>0</v>
      </c>
      <c r="J50" s="4"/>
      <c r="K50" s="4"/>
      <c r="L50" s="186"/>
      <c r="M50" s="130"/>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row>
    <row r="51" spans="2:81" ht="13.5" customHeight="1" thickBot="1">
      <c r="B51" s="342"/>
      <c r="C51" s="151"/>
      <c r="D51" s="4"/>
      <c r="E51" s="337" t="s">
        <v>26</v>
      </c>
      <c r="F51" s="338"/>
      <c r="G51" s="138"/>
      <c r="H51" s="139"/>
      <c r="I51" s="75">
        <f>G51*H51</f>
        <v>0</v>
      </c>
      <c r="J51" s="4"/>
      <c r="K51" s="4"/>
      <c r="L51" s="186"/>
      <c r="M51" s="130"/>
      <c r="N51" s="8"/>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row>
    <row r="52" spans="2:81" ht="13.5" customHeight="1" thickBot="1">
      <c r="B52" s="343"/>
      <c r="C52" s="204"/>
      <c r="D52" s="10"/>
      <c r="E52" s="339" t="s">
        <v>51</v>
      </c>
      <c r="F52" s="340"/>
      <c r="G52" s="140"/>
      <c r="H52" s="141"/>
      <c r="I52" s="205">
        <f>G52*H52</f>
        <v>0</v>
      </c>
      <c r="J52" s="10"/>
      <c r="K52" s="206"/>
      <c r="L52" s="181"/>
      <c r="M52" s="130"/>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row>
    <row r="53" ht="13.5" thickBot="1"/>
    <row r="54" spans="2:81" ht="31.5" customHeight="1" thickBot="1">
      <c r="B54" s="341">
        <v>3</v>
      </c>
      <c r="C54" s="173" t="s">
        <v>120</v>
      </c>
      <c r="D54" s="153"/>
      <c r="E54" s="174"/>
      <c r="F54" s="174" t="s">
        <v>46</v>
      </c>
      <c r="G54" s="174" t="s">
        <v>47</v>
      </c>
      <c r="H54" s="152" t="s">
        <v>106</v>
      </c>
      <c r="I54" s="174" t="s">
        <v>52</v>
      </c>
      <c r="J54" s="175" t="s">
        <v>42</v>
      </c>
      <c r="K54" s="176" t="s">
        <v>43</v>
      </c>
      <c r="L54" s="177" t="s">
        <v>44</v>
      </c>
      <c r="M54" s="130"/>
      <c r="N54" s="8"/>
      <c r="O54" s="70"/>
      <c r="P54" s="64"/>
      <c r="Q54" s="64"/>
      <c r="R54" s="64"/>
      <c r="S54" s="64"/>
      <c r="T54" s="64"/>
      <c r="U54" s="64"/>
      <c r="V54" s="64"/>
      <c r="W54" s="121"/>
      <c r="X54" s="119"/>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row>
    <row r="55" spans="2:81" ht="12.75" customHeight="1" thickBot="1">
      <c r="B55" s="342"/>
      <c r="C55" s="344"/>
      <c r="D55" s="345"/>
      <c r="E55" s="346"/>
      <c r="F55" s="133"/>
      <c r="G55" s="134"/>
      <c r="H55" s="178">
        <f>P61</f>
        <v>1</v>
      </c>
      <c r="I55" s="135"/>
      <c r="J55" s="179">
        <f>(SUM(K59:K60))+(SUM(I65:I69))</f>
        <v>0</v>
      </c>
      <c r="K55" s="180">
        <f>IF(J55&gt;=SUTA_Max,((FUTA_Max*FUTA)+(SUTA_Max*I55)+(J55*FICA)+(J55*Medicare)),IF(J55&gt;=FUTA_Max,((FUTA_Max*FUTA)+(J55*I55)+(J55*FICA)+(J55*Medicare)),IF(J55&lt;FUTA_Max,(J55*Total_Tax))))</f>
        <v>0</v>
      </c>
      <c r="L55" s="181">
        <f>SUM(J55:K55)</f>
        <v>0</v>
      </c>
      <c r="M55" s="8"/>
      <c r="N55" s="171">
        <f>IF(ISNUMBER(L55),L55,0)</f>
        <v>0</v>
      </c>
      <c r="O55" s="64"/>
      <c r="P55" s="64"/>
      <c r="Q55" s="64"/>
      <c r="R55" s="64"/>
      <c r="S55" s="64"/>
      <c r="T55" s="64"/>
      <c r="U55" s="64"/>
      <c r="V55" s="64"/>
      <c r="W55" s="121"/>
      <c r="X55" s="119"/>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row>
    <row r="56" spans="2:81" ht="13.5" customHeight="1">
      <c r="B56" s="342"/>
      <c r="C56" s="182"/>
      <c r="D56" s="8"/>
      <c r="E56" s="8"/>
      <c r="F56" s="183"/>
      <c r="G56" s="183"/>
      <c r="H56" s="184"/>
      <c r="I56" s="171"/>
      <c r="J56" s="30"/>
      <c r="K56" s="185"/>
      <c r="L56" s="186"/>
      <c r="M56" s="87"/>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row>
    <row r="57" spans="2:81" ht="13.5" customHeight="1" thickBot="1">
      <c r="B57" s="342"/>
      <c r="C57" s="347"/>
      <c r="D57" s="348"/>
      <c r="E57" s="348"/>
      <c r="F57" s="348"/>
      <c r="G57" s="348"/>
      <c r="H57" s="348"/>
      <c r="I57" s="348"/>
      <c r="J57" s="348"/>
      <c r="K57" s="348"/>
      <c r="L57" s="349"/>
      <c r="M57" s="87"/>
      <c r="N57" s="64"/>
      <c r="O57" s="64"/>
      <c r="P57" s="64"/>
      <c r="Q57" s="64"/>
      <c r="R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row>
    <row r="58" spans="2:81" ht="29.25" customHeight="1" thickBot="1">
      <c r="B58" s="342"/>
      <c r="C58" s="187" t="s">
        <v>53</v>
      </c>
      <c r="D58" s="63"/>
      <c r="E58" s="350"/>
      <c r="F58" s="351"/>
      <c r="G58" s="188" t="s">
        <v>48</v>
      </c>
      <c r="H58" s="189" t="s">
        <v>40</v>
      </c>
      <c r="I58" s="190" t="s">
        <v>45</v>
      </c>
      <c r="J58" s="190" t="s">
        <v>50</v>
      </c>
      <c r="K58" s="191" t="s">
        <v>41</v>
      </c>
      <c r="L58" s="186"/>
      <c r="M58" s="73"/>
      <c r="N58" s="64"/>
      <c r="O58" s="64"/>
      <c r="P58" s="64"/>
      <c r="Q58" s="64"/>
      <c r="R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row>
    <row r="59" spans="2:81" ht="15.75" customHeight="1" thickBot="1">
      <c r="B59" s="342"/>
      <c r="C59" s="25"/>
      <c r="D59" s="4"/>
      <c r="E59" s="352" t="str">
        <f>Service_Type</f>
        <v>Attendant Services</v>
      </c>
      <c r="F59" s="353"/>
      <c r="G59" s="74"/>
      <c r="H59" s="207"/>
      <c r="I59" s="192">
        <f>H55</f>
        <v>1</v>
      </c>
      <c r="J59" s="193"/>
      <c r="K59" s="194">
        <f>G59*H59*I59</f>
        <v>0</v>
      </c>
      <c r="L59" s="186"/>
      <c r="M59" s="130"/>
      <c r="N59" s="64" t="str">
        <f>IF(G59='Authorized Units &amp; Budget'!D64,"True","False")</f>
        <v>True</v>
      </c>
      <c r="O59" s="64"/>
      <c r="P59" s="64"/>
      <c r="Q59" s="64"/>
      <c r="R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row>
    <row r="60" spans="2:81" ht="13.5" customHeight="1" thickBot="1">
      <c r="B60" s="342"/>
      <c r="C60" s="25"/>
      <c r="D60" s="4"/>
      <c r="E60" s="354" t="s">
        <v>23</v>
      </c>
      <c r="F60" s="355"/>
      <c r="G60" s="74"/>
      <c r="H60" s="213"/>
      <c r="I60" s="195">
        <f>H55</f>
        <v>1</v>
      </c>
      <c r="J60" s="196">
        <f>H59*1.5</f>
        <v>0</v>
      </c>
      <c r="K60" s="197">
        <f>G60*I60*J60</f>
        <v>0</v>
      </c>
      <c r="L60" s="186"/>
      <c r="M60" s="130"/>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row>
    <row r="61" spans="2:81" ht="13.5" customHeight="1">
      <c r="B61" s="342"/>
      <c r="C61" s="25"/>
      <c r="D61" s="356" t="s">
        <v>122</v>
      </c>
      <c r="E61" s="356"/>
      <c r="F61" s="356"/>
      <c r="G61" s="356"/>
      <c r="H61" s="356"/>
      <c r="I61" s="356"/>
      <c r="J61" s="356"/>
      <c r="K61" s="356"/>
      <c r="L61" s="198"/>
      <c r="M61" s="130"/>
      <c r="N61" s="64"/>
      <c r="O61" s="64">
        <f>(G55-F55)+1</f>
        <v>1</v>
      </c>
      <c r="P61" s="64">
        <f>IF(OR(O61=366,O61=365),52,(ROUNDUP(O61/7,0)))</f>
        <v>1</v>
      </c>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row>
    <row r="62" spans="2:81" ht="13.5" customHeight="1">
      <c r="B62" s="342"/>
      <c r="C62" s="199"/>
      <c r="D62" s="356"/>
      <c r="E62" s="356"/>
      <c r="F62" s="356"/>
      <c r="G62" s="356"/>
      <c r="H62" s="356"/>
      <c r="I62" s="356"/>
      <c r="J62" s="356"/>
      <c r="K62" s="356"/>
      <c r="L62" s="198"/>
      <c r="M62" s="130"/>
      <c r="N62" s="8"/>
      <c r="O62" s="64"/>
      <c r="P62" s="64"/>
      <c r="Q62" s="64"/>
      <c r="R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row>
    <row r="63" spans="2:81" ht="13.5" customHeight="1" thickBot="1">
      <c r="B63" s="342"/>
      <c r="C63" s="151"/>
      <c r="D63" s="5"/>
      <c r="E63" s="5"/>
      <c r="F63" s="5"/>
      <c r="G63" s="5"/>
      <c r="H63" s="5"/>
      <c r="I63" s="5"/>
      <c r="J63" s="5"/>
      <c r="K63" s="5"/>
      <c r="L63" s="200"/>
      <c r="M63" s="130"/>
      <c r="N63" s="8"/>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row>
    <row r="64" spans="2:81" ht="31.5" customHeight="1" thickBot="1">
      <c r="B64" s="342"/>
      <c r="C64" s="187" t="s">
        <v>54</v>
      </c>
      <c r="D64" s="63"/>
      <c r="E64" s="357"/>
      <c r="F64" s="358"/>
      <c r="G64" s="201" t="s">
        <v>49</v>
      </c>
      <c r="H64" s="202" t="s">
        <v>55</v>
      </c>
      <c r="I64" s="203" t="s">
        <v>41</v>
      </c>
      <c r="J64" s="4"/>
      <c r="K64" s="4"/>
      <c r="L64" s="186"/>
      <c r="M64" s="123"/>
      <c r="N64" s="71"/>
      <c r="O64" s="71"/>
      <c r="P64" s="71"/>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row>
    <row r="65" spans="2:81" ht="13.5" thickBot="1">
      <c r="B65" s="342"/>
      <c r="C65" s="151"/>
      <c r="D65" s="4"/>
      <c r="E65" s="359" t="s">
        <v>27</v>
      </c>
      <c r="F65" s="360"/>
      <c r="G65" s="136"/>
      <c r="H65" s="137"/>
      <c r="I65" s="75">
        <f>G65*H65</f>
        <v>0</v>
      </c>
      <c r="J65" s="4"/>
      <c r="K65" s="4"/>
      <c r="L65" s="186"/>
      <c r="M65" s="130"/>
      <c r="N65" s="8"/>
      <c r="O65" s="70"/>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row>
    <row r="66" spans="2:81" ht="12.75" customHeight="1" thickBot="1">
      <c r="B66" s="342"/>
      <c r="C66" s="151"/>
      <c r="D66" s="4"/>
      <c r="E66" s="335" t="s">
        <v>24</v>
      </c>
      <c r="F66" s="336"/>
      <c r="G66" s="138"/>
      <c r="H66" s="139"/>
      <c r="I66" s="75">
        <f>G66*H66</f>
        <v>0</v>
      </c>
      <c r="J66" s="4"/>
      <c r="K66" s="4"/>
      <c r="L66" s="186"/>
      <c r="M66" s="8"/>
      <c r="N66" s="8"/>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row>
    <row r="67" spans="2:81" ht="13.5" thickBot="1">
      <c r="B67" s="342"/>
      <c r="C67" s="151"/>
      <c r="D67" s="4"/>
      <c r="E67" s="335" t="s">
        <v>25</v>
      </c>
      <c r="F67" s="336"/>
      <c r="G67" s="138"/>
      <c r="H67" s="139"/>
      <c r="I67" s="75">
        <f>G67*H67</f>
        <v>0</v>
      </c>
      <c r="J67" s="4"/>
      <c r="K67" s="4"/>
      <c r="L67" s="186"/>
      <c r="M67" s="130"/>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row>
    <row r="68" spans="2:81" ht="13.5" customHeight="1" thickBot="1">
      <c r="B68" s="342"/>
      <c r="C68" s="151"/>
      <c r="D68" s="4"/>
      <c r="E68" s="337" t="s">
        <v>26</v>
      </c>
      <c r="F68" s="338"/>
      <c r="G68" s="138"/>
      <c r="H68" s="139"/>
      <c r="I68" s="75">
        <f>G68*H68</f>
        <v>0</v>
      </c>
      <c r="J68" s="4"/>
      <c r="K68" s="4"/>
      <c r="L68" s="186"/>
      <c r="M68" s="130"/>
      <c r="N68" s="8"/>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row>
    <row r="69" spans="2:81" ht="13.5" customHeight="1" thickBot="1">
      <c r="B69" s="343"/>
      <c r="C69" s="204"/>
      <c r="D69" s="10"/>
      <c r="E69" s="339" t="s">
        <v>51</v>
      </c>
      <c r="F69" s="340"/>
      <c r="G69" s="140"/>
      <c r="H69" s="141"/>
      <c r="I69" s="205">
        <f>G69*H69</f>
        <v>0</v>
      </c>
      <c r="J69" s="10"/>
      <c r="K69" s="206"/>
      <c r="L69" s="181"/>
      <c r="M69" s="130"/>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row>
    <row r="70" ht="13.5" thickBot="1"/>
    <row r="71" spans="2:81" ht="31.5" customHeight="1" thickBot="1">
      <c r="B71" s="341">
        <v>4</v>
      </c>
      <c r="C71" s="173" t="s">
        <v>120</v>
      </c>
      <c r="D71" s="153"/>
      <c r="E71" s="174"/>
      <c r="F71" s="174" t="s">
        <v>46</v>
      </c>
      <c r="G71" s="174" t="s">
        <v>47</v>
      </c>
      <c r="H71" s="152" t="s">
        <v>106</v>
      </c>
      <c r="I71" s="174" t="s">
        <v>52</v>
      </c>
      <c r="J71" s="175" t="s">
        <v>42</v>
      </c>
      <c r="K71" s="176" t="s">
        <v>43</v>
      </c>
      <c r="L71" s="177" t="s">
        <v>44</v>
      </c>
      <c r="M71" s="130"/>
      <c r="N71" s="8"/>
      <c r="O71" s="70"/>
      <c r="P71" s="64"/>
      <c r="Q71" s="64"/>
      <c r="R71" s="64"/>
      <c r="S71" s="64"/>
      <c r="T71" s="64"/>
      <c r="U71" s="64"/>
      <c r="V71" s="64"/>
      <c r="W71" s="121"/>
      <c r="X71" s="119"/>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row>
    <row r="72" spans="2:81" ht="12.75" customHeight="1" thickBot="1">
      <c r="B72" s="342"/>
      <c r="C72" s="344"/>
      <c r="D72" s="345"/>
      <c r="E72" s="346"/>
      <c r="F72" s="133"/>
      <c r="G72" s="134"/>
      <c r="H72" s="178">
        <f>P78</f>
        <v>1</v>
      </c>
      <c r="I72" s="135"/>
      <c r="J72" s="179">
        <f>(SUM(K76:K77))+(SUM(I82:I86))</f>
        <v>0</v>
      </c>
      <c r="K72" s="180">
        <f>IF(J72&gt;=SUTA_Max,((FUTA_Max*FUTA)+(SUTA_Max*I72)+(J72*FICA)+(J72*Medicare)),IF(J72&gt;=FUTA_Max,((FUTA_Max*FUTA)+(J72*I72)+(J72*FICA)+(J72*Medicare)),IF(J72&lt;FUTA_Max,(J72*Total_Tax))))</f>
        <v>0</v>
      </c>
      <c r="L72" s="181">
        <f>SUM(J72:K72)</f>
        <v>0</v>
      </c>
      <c r="M72" s="8"/>
      <c r="N72" s="171">
        <f>IF(ISNUMBER(L72),L72,0)</f>
        <v>0</v>
      </c>
      <c r="O72" s="64"/>
      <c r="P72" s="64"/>
      <c r="Q72" s="64"/>
      <c r="R72" s="64"/>
      <c r="S72" s="64"/>
      <c r="T72" s="64"/>
      <c r="U72" s="64"/>
      <c r="V72" s="64"/>
      <c r="W72" s="121"/>
      <c r="X72" s="119"/>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row>
    <row r="73" spans="2:81" ht="13.5" customHeight="1">
      <c r="B73" s="342"/>
      <c r="C73" s="182"/>
      <c r="D73" s="8"/>
      <c r="E73" s="8"/>
      <c r="F73" s="183"/>
      <c r="G73" s="183"/>
      <c r="H73" s="184"/>
      <c r="I73" s="171"/>
      <c r="J73" s="30"/>
      <c r="K73" s="185"/>
      <c r="L73" s="186"/>
      <c r="M73" s="87"/>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row>
    <row r="74" spans="2:81" ht="13.5" customHeight="1" thickBot="1">
      <c r="B74" s="342"/>
      <c r="C74" s="347"/>
      <c r="D74" s="348"/>
      <c r="E74" s="348"/>
      <c r="F74" s="348"/>
      <c r="G74" s="348"/>
      <c r="H74" s="348"/>
      <c r="I74" s="348"/>
      <c r="J74" s="348"/>
      <c r="K74" s="348"/>
      <c r="L74" s="349"/>
      <c r="M74" s="87"/>
      <c r="N74" s="64"/>
      <c r="O74" s="64"/>
      <c r="P74" s="64"/>
      <c r="Q74" s="64"/>
      <c r="R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row>
    <row r="75" spans="2:81" ht="29.25" customHeight="1" thickBot="1">
      <c r="B75" s="342"/>
      <c r="C75" s="187" t="s">
        <v>53</v>
      </c>
      <c r="D75" s="63"/>
      <c r="E75" s="350"/>
      <c r="F75" s="351"/>
      <c r="G75" s="188" t="s">
        <v>48</v>
      </c>
      <c r="H75" s="189" t="s">
        <v>40</v>
      </c>
      <c r="I75" s="190" t="s">
        <v>45</v>
      </c>
      <c r="J75" s="190" t="s">
        <v>50</v>
      </c>
      <c r="K75" s="191" t="s">
        <v>41</v>
      </c>
      <c r="L75" s="186"/>
      <c r="M75" s="73"/>
      <c r="N75" s="64"/>
      <c r="O75" s="64"/>
      <c r="P75" s="64"/>
      <c r="Q75" s="64"/>
      <c r="R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row>
    <row r="76" spans="2:81" ht="15.75" customHeight="1" thickBot="1">
      <c r="B76" s="342"/>
      <c r="C76" s="25"/>
      <c r="D76" s="4"/>
      <c r="E76" s="352" t="str">
        <f>Service_Type</f>
        <v>Attendant Services</v>
      </c>
      <c r="F76" s="353"/>
      <c r="G76" s="74"/>
      <c r="H76" s="207"/>
      <c r="I76" s="192">
        <f>H72</f>
        <v>1</v>
      </c>
      <c r="J76" s="193"/>
      <c r="K76" s="194">
        <f>G76*H76*I76</f>
        <v>0</v>
      </c>
      <c r="L76" s="186"/>
      <c r="M76" s="130"/>
      <c r="N76" s="64" t="str">
        <f>IF(G76='Authorized Units &amp; Budget'!D81,"True","False")</f>
        <v>True</v>
      </c>
      <c r="O76" s="64"/>
      <c r="P76" s="64"/>
      <c r="Q76" s="64"/>
      <c r="R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row>
    <row r="77" spans="2:81" ht="13.5" customHeight="1" thickBot="1">
      <c r="B77" s="342"/>
      <c r="C77" s="25"/>
      <c r="D77" s="4"/>
      <c r="E77" s="354" t="s">
        <v>23</v>
      </c>
      <c r="F77" s="355"/>
      <c r="G77" s="74"/>
      <c r="H77" s="213"/>
      <c r="I77" s="195">
        <f>H72</f>
        <v>1</v>
      </c>
      <c r="J77" s="196">
        <f>H76*1.5</f>
        <v>0</v>
      </c>
      <c r="K77" s="197">
        <f>G77*I77*J77</f>
        <v>0</v>
      </c>
      <c r="L77" s="186"/>
      <c r="M77" s="130"/>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row>
    <row r="78" spans="2:81" ht="13.5" customHeight="1">
      <c r="B78" s="342"/>
      <c r="C78" s="25"/>
      <c r="D78" s="356" t="s">
        <v>122</v>
      </c>
      <c r="E78" s="356"/>
      <c r="F78" s="356"/>
      <c r="G78" s="356"/>
      <c r="H78" s="356"/>
      <c r="I78" s="356"/>
      <c r="J78" s="356"/>
      <c r="K78" s="356"/>
      <c r="L78" s="198"/>
      <c r="M78" s="130"/>
      <c r="N78" s="64"/>
      <c r="O78" s="64">
        <f>(G72-F72)+1</f>
        <v>1</v>
      </c>
      <c r="P78" s="64">
        <f>IF(OR(O78=366,O78=365),52,(ROUNDUP(O78/7,0)))</f>
        <v>1</v>
      </c>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row>
    <row r="79" spans="2:81" ht="13.5" customHeight="1">
      <c r="B79" s="342"/>
      <c r="C79" s="199"/>
      <c r="D79" s="356"/>
      <c r="E79" s="356"/>
      <c r="F79" s="356"/>
      <c r="G79" s="356"/>
      <c r="H79" s="356"/>
      <c r="I79" s="356"/>
      <c r="J79" s="356"/>
      <c r="K79" s="356"/>
      <c r="L79" s="198"/>
      <c r="M79" s="130"/>
      <c r="N79" s="8"/>
      <c r="O79" s="64"/>
      <c r="P79" s="64"/>
      <c r="Q79" s="64"/>
      <c r="R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row>
    <row r="80" spans="2:81" ht="13.5" customHeight="1" thickBot="1">
      <c r="B80" s="342"/>
      <c r="C80" s="151"/>
      <c r="D80" s="5"/>
      <c r="E80" s="5"/>
      <c r="F80" s="5"/>
      <c r="G80" s="5"/>
      <c r="H80" s="5"/>
      <c r="I80" s="5"/>
      <c r="J80" s="5"/>
      <c r="K80" s="5"/>
      <c r="L80" s="200"/>
      <c r="M80" s="130"/>
      <c r="N80" s="8"/>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row>
    <row r="81" spans="2:81" ht="31.5" customHeight="1" thickBot="1">
      <c r="B81" s="342"/>
      <c r="C81" s="187" t="s">
        <v>54</v>
      </c>
      <c r="D81" s="63"/>
      <c r="E81" s="357"/>
      <c r="F81" s="358"/>
      <c r="G81" s="201" t="s">
        <v>49</v>
      </c>
      <c r="H81" s="202" t="s">
        <v>55</v>
      </c>
      <c r="I81" s="203" t="s">
        <v>41</v>
      </c>
      <c r="J81" s="4"/>
      <c r="K81" s="4"/>
      <c r="L81" s="186"/>
      <c r="M81" s="123"/>
      <c r="N81" s="71"/>
      <c r="O81" s="71"/>
      <c r="P81" s="71"/>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row>
    <row r="82" spans="2:81" ht="13.5" thickBot="1">
      <c r="B82" s="342"/>
      <c r="C82" s="151"/>
      <c r="D82" s="4"/>
      <c r="E82" s="359" t="s">
        <v>27</v>
      </c>
      <c r="F82" s="360"/>
      <c r="G82" s="136"/>
      <c r="H82" s="137"/>
      <c r="I82" s="75">
        <f>G82*H82</f>
        <v>0</v>
      </c>
      <c r="J82" s="4"/>
      <c r="K82" s="4"/>
      <c r="L82" s="186"/>
      <c r="M82" s="130"/>
      <c r="N82" s="8"/>
      <c r="O82" s="70"/>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row>
    <row r="83" spans="2:81" ht="12.75" customHeight="1" thickBot="1">
      <c r="B83" s="342"/>
      <c r="C83" s="151"/>
      <c r="D83" s="4"/>
      <c r="E83" s="335" t="s">
        <v>24</v>
      </c>
      <c r="F83" s="336"/>
      <c r="G83" s="138"/>
      <c r="H83" s="139"/>
      <c r="I83" s="75">
        <f>G83*H83</f>
        <v>0</v>
      </c>
      <c r="J83" s="4"/>
      <c r="K83" s="4"/>
      <c r="L83" s="186"/>
      <c r="M83" s="8"/>
      <c r="N83" s="8"/>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row>
    <row r="84" spans="2:81" ht="13.5" thickBot="1">
      <c r="B84" s="342"/>
      <c r="C84" s="151"/>
      <c r="D84" s="4"/>
      <c r="E84" s="335" t="s">
        <v>25</v>
      </c>
      <c r="F84" s="336"/>
      <c r="G84" s="138"/>
      <c r="H84" s="139"/>
      <c r="I84" s="75">
        <f>G84*H84</f>
        <v>0</v>
      </c>
      <c r="J84" s="4"/>
      <c r="K84" s="4"/>
      <c r="L84" s="186"/>
      <c r="M84" s="130"/>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row>
    <row r="85" spans="2:81" ht="13.5" customHeight="1" thickBot="1">
      <c r="B85" s="342"/>
      <c r="C85" s="151"/>
      <c r="D85" s="4"/>
      <c r="E85" s="337" t="s">
        <v>26</v>
      </c>
      <c r="F85" s="338"/>
      <c r="G85" s="138"/>
      <c r="H85" s="139"/>
      <c r="I85" s="75">
        <f>G85*H85</f>
        <v>0</v>
      </c>
      <c r="J85" s="4"/>
      <c r="K85" s="4"/>
      <c r="L85" s="186"/>
      <c r="M85" s="130"/>
      <c r="N85" s="8"/>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row>
    <row r="86" spans="2:81" ht="13.5" customHeight="1" thickBot="1">
      <c r="B86" s="343"/>
      <c r="C86" s="204"/>
      <c r="D86" s="10"/>
      <c r="E86" s="339" t="s">
        <v>51</v>
      </c>
      <c r="F86" s="340"/>
      <c r="G86" s="140"/>
      <c r="H86" s="141"/>
      <c r="I86" s="205">
        <f>G86*H86</f>
        <v>0</v>
      </c>
      <c r="J86" s="10"/>
      <c r="K86" s="206"/>
      <c r="L86" s="181"/>
      <c r="M86" s="130"/>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row>
    <row r="87" ht="13.5" thickBot="1"/>
    <row r="88" spans="2:81" ht="31.5" customHeight="1" thickBot="1">
      <c r="B88" s="341">
        <v>5</v>
      </c>
      <c r="C88" s="173" t="s">
        <v>120</v>
      </c>
      <c r="D88" s="153"/>
      <c r="E88" s="174"/>
      <c r="F88" s="174" t="s">
        <v>46</v>
      </c>
      <c r="G88" s="174" t="s">
        <v>47</v>
      </c>
      <c r="H88" s="152" t="s">
        <v>106</v>
      </c>
      <c r="I88" s="174" t="s">
        <v>52</v>
      </c>
      <c r="J88" s="175" t="s">
        <v>42</v>
      </c>
      <c r="K88" s="176" t="s">
        <v>43</v>
      </c>
      <c r="L88" s="177" t="s">
        <v>44</v>
      </c>
      <c r="M88" s="130"/>
      <c r="N88" s="8"/>
      <c r="O88" s="70"/>
      <c r="P88" s="64"/>
      <c r="Q88" s="64"/>
      <c r="R88" s="64"/>
      <c r="S88" s="64"/>
      <c r="T88" s="64"/>
      <c r="U88" s="64"/>
      <c r="V88" s="64"/>
      <c r="W88" s="121"/>
      <c r="X88" s="119"/>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row>
    <row r="89" spans="2:81" ht="12.75" customHeight="1" thickBot="1">
      <c r="B89" s="342"/>
      <c r="C89" s="344"/>
      <c r="D89" s="345"/>
      <c r="E89" s="346"/>
      <c r="F89" s="133"/>
      <c r="G89" s="134"/>
      <c r="H89" s="178">
        <f>P95</f>
        <v>1</v>
      </c>
      <c r="I89" s="135"/>
      <c r="J89" s="179">
        <f>(SUM(K93:K94))+(SUM(I99:I103))</f>
        <v>0</v>
      </c>
      <c r="K89" s="180">
        <f>IF(J89&gt;=SUTA_Max,((FUTA_Max*FUTA)+(SUTA_Max*I89)+(J89*FICA)+(J89*Medicare)),IF(J89&gt;=FUTA_Max,((FUTA_Max*FUTA)+(J89*I89)+(J89*FICA)+(J89*Medicare)),IF(J89&lt;FUTA_Max,(J89*Total_Tax))))</f>
        <v>0</v>
      </c>
      <c r="L89" s="181">
        <f>SUM(J89:K89)</f>
        <v>0</v>
      </c>
      <c r="M89" s="8"/>
      <c r="N89" s="171">
        <f>IF(ISNUMBER(L89),L89,0)</f>
        <v>0</v>
      </c>
      <c r="O89" s="64"/>
      <c r="P89" s="64"/>
      <c r="Q89" s="64"/>
      <c r="R89" s="64"/>
      <c r="S89" s="64"/>
      <c r="T89" s="64"/>
      <c r="U89" s="64"/>
      <c r="V89" s="64"/>
      <c r="W89" s="121"/>
      <c r="X89" s="119"/>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row>
    <row r="90" spans="2:81" ht="13.5" customHeight="1">
      <c r="B90" s="342"/>
      <c r="C90" s="182"/>
      <c r="D90" s="8"/>
      <c r="E90" s="8"/>
      <c r="F90" s="183"/>
      <c r="G90" s="183"/>
      <c r="H90" s="184"/>
      <c r="I90" s="171"/>
      <c r="J90" s="30"/>
      <c r="K90" s="185"/>
      <c r="L90" s="186"/>
      <c r="M90" s="87"/>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row>
    <row r="91" spans="2:81" ht="13.5" customHeight="1" thickBot="1">
      <c r="B91" s="342"/>
      <c r="C91" s="347"/>
      <c r="D91" s="348"/>
      <c r="E91" s="348"/>
      <c r="F91" s="348"/>
      <c r="G91" s="348"/>
      <c r="H91" s="348"/>
      <c r="I91" s="348"/>
      <c r="J91" s="348"/>
      <c r="K91" s="348"/>
      <c r="L91" s="349"/>
      <c r="M91" s="87"/>
      <c r="N91" s="64"/>
      <c r="O91" s="64"/>
      <c r="P91" s="64"/>
      <c r="Q91" s="64"/>
      <c r="R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row>
    <row r="92" spans="2:81" ht="29.25" customHeight="1" thickBot="1">
      <c r="B92" s="342"/>
      <c r="C92" s="187" t="s">
        <v>53</v>
      </c>
      <c r="D92" s="63"/>
      <c r="E92" s="350"/>
      <c r="F92" s="351"/>
      <c r="G92" s="188" t="s">
        <v>48</v>
      </c>
      <c r="H92" s="189" t="s">
        <v>40</v>
      </c>
      <c r="I92" s="190" t="s">
        <v>45</v>
      </c>
      <c r="J92" s="190" t="s">
        <v>50</v>
      </c>
      <c r="K92" s="191" t="s">
        <v>41</v>
      </c>
      <c r="L92" s="186"/>
      <c r="M92" s="73"/>
      <c r="N92" s="64"/>
      <c r="O92" s="64"/>
      <c r="P92" s="64"/>
      <c r="Q92" s="64"/>
      <c r="R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row>
    <row r="93" spans="2:81" ht="15.75" customHeight="1" thickBot="1">
      <c r="B93" s="342"/>
      <c r="C93" s="25"/>
      <c r="D93" s="4"/>
      <c r="E93" s="352" t="str">
        <f>Service_Type</f>
        <v>Attendant Services</v>
      </c>
      <c r="F93" s="353"/>
      <c r="G93" s="74"/>
      <c r="H93" s="207"/>
      <c r="I93" s="192">
        <f>H89</f>
        <v>1</v>
      </c>
      <c r="J93" s="193"/>
      <c r="K93" s="194">
        <f>G93*H93*I93</f>
        <v>0</v>
      </c>
      <c r="L93" s="186"/>
      <c r="M93" s="130"/>
      <c r="N93" s="64" t="str">
        <f>IF(G93='Authorized Units &amp; Budget'!D98,"True","False")</f>
        <v>True</v>
      </c>
      <c r="O93" s="64"/>
      <c r="P93" s="64"/>
      <c r="Q93" s="64"/>
      <c r="R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row>
    <row r="94" spans="2:81" ht="13.5" customHeight="1" thickBot="1">
      <c r="B94" s="342"/>
      <c r="C94" s="25"/>
      <c r="D94" s="4"/>
      <c r="E94" s="354" t="s">
        <v>23</v>
      </c>
      <c r="F94" s="355"/>
      <c r="G94" s="74"/>
      <c r="H94" s="213"/>
      <c r="I94" s="195">
        <f>H89</f>
        <v>1</v>
      </c>
      <c r="J94" s="196">
        <f>H93*1.5</f>
        <v>0</v>
      </c>
      <c r="K94" s="197">
        <f>G94*I94*J94</f>
        <v>0</v>
      </c>
      <c r="L94" s="186"/>
      <c r="M94" s="130"/>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row>
    <row r="95" spans="2:81" ht="13.5" customHeight="1">
      <c r="B95" s="342"/>
      <c r="C95" s="25"/>
      <c r="D95" s="356" t="s">
        <v>122</v>
      </c>
      <c r="E95" s="356"/>
      <c r="F95" s="356"/>
      <c r="G95" s="356"/>
      <c r="H95" s="356"/>
      <c r="I95" s="356"/>
      <c r="J95" s="356"/>
      <c r="K95" s="356"/>
      <c r="L95" s="198"/>
      <c r="M95" s="130"/>
      <c r="N95" s="64"/>
      <c r="O95" s="64">
        <f>(G89-F89)+1</f>
        <v>1</v>
      </c>
      <c r="P95" s="64">
        <f>IF(OR(O95=366,O95=365),52,(ROUNDUP(O95/7,0)))</f>
        <v>1</v>
      </c>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row>
    <row r="96" spans="2:81" ht="13.5" customHeight="1">
      <c r="B96" s="342"/>
      <c r="C96" s="199"/>
      <c r="D96" s="356"/>
      <c r="E96" s="356"/>
      <c r="F96" s="356"/>
      <c r="G96" s="356"/>
      <c r="H96" s="356"/>
      <c r="I96" s="356"/>
      <c r="J96" s="356"/>
      <c r="K96" s="356"/>
      <c r="L96" s="198"/>
      <c r="M96" s="130"/>
      <c r="N96" s="8"/>
      <c r="O96" s="64"/>
      <c r="P96" s="64"/>
      <c r="Q96" s="64"/>
      <c r="R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row>
    <row r="97" spans="2:81" ht="13.5" customHeight="1" thickBot="1">
      <c r="B97" s="342"/>
      <c r="C97" s="151"/>
      <c r="D97" s="5"/>
      <c r="E97" s="5"/>
      <c r="F97" s="5"/>
      <c r="G97" s="5"/>
      <c r="H97" s="5"/>
      <c r="I97" s="5"/>
      <c r="J97" s="5"/>
      <c r="K97" s="5"/>
      <c r="L97" s="200"/>
      <c r="M97" s="130"/>
      <c r="N97" s="8"/>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row>
    <row r="98" spans="2:81" ht="31.5" customHeight="1" thickBot="1">
      <c r="B98" s="342"/>
      <c r="C98" s="187" t="s">
        <v>54</v>
      </c>
      <c r="D98" s="63"/>
      <c r="E98" s="357"/>
      <c r="F98" s="358"/>
      <c r="G98" s="201" t="s">
        <v>49</v>
      </c>
      <c r="H98" s="202" t="s">
        <v>55</v>
      </c>
      <c r="I98" s="203" t="s">
        <v>41</v>
      </c>
      <c r="J98" s="4"/>
      <c r="K98" s="4"/>
      <c r="L98" s="186"/>
      <c r="M98" s="123"/>
      <c r="N98" s="71"/>
      <c r="O98" s="71"/>
      <c r="P98" s="71"/>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row>
    <row r="99" spans="2:81" ht="13.5" thickBot="1">
      <c r="B99" s="342"/>
      <c r="C99" s="151"/>
      <c r="D99" s="4"/>
      <c r="E99" s="359" t="s">
        <v>27</v>
      </c>
      <c r="F99" s="360"/>
      <c r="G99" s="136"/>
      <c r="H99" s="137"/>
      <c r="I99" s="75">
        <f>G99*H99</f>
        <v>0</v>
      </c>
      <c r="J99" s="4"/>
      <c r="K99" s="4"/>
      <c r="L99" s="186"/>
      <c r="M99" s="130"/>
      <c r="N99" s="8"/>
      <c r="O99" s="70"/>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row>
    <row r="100" spans="2:81" ht="12.75" customHeight="1" thickBot="1">
      <c r="B100" s="342"/>
      <c r="C100" s="151"/>
      <c r="D100" s="4"/>
      <c r="E100" s="335" t="s">
        <v>24</v>
      </c>
      <c r="F100" s="336"/>
      <c r="G100" s="138"/>
      <c r="H100" s="139"/>
      <c r="I100" s="75">
        <f>G100*H100</f>
        <v>0</v>
      </c>
      <c r="J100" s="4"/>
      <c r="K100" s="4"/>
      <c r="L100" s="186"/>
      <c r="M100" s="8"/>
      <c r="N100" s="8"/>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row>
    <row r="101" spans="2:81" ht="13.5" thickBot="1">
      <c r="B101" s="342"/>
      <c r="C101" s="151"/>
      <c r="D101" s="4"/>
      <c r="E101" s="335" t="s">
        <v>25</v>
      </c>
      <c r="F101" s="336"/>
      <c r="G101" s="138"/>
      <c r="H101" s="139"/>
      <c r="I101" s="75">
        <f>G101*H101</f>
        <v>0</v>
      </c>
      <c r="J101" s="4"/>
      <c r="K101" s="4"/>
      <c r="L101" s="186"/>
      <c r="M101" s="130"/>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row>
    <row r="102" spans="2:81" ht="13.5" customHeight="1" thickBot="1">
      <c r="B102" s="342"/>
      <c r="C102" s="151"/>
      <c r="D102" s="4"/>
      <c r="E102" s="337" t="s">
        <v>26</v>
      </c>
      <c r="F102" s="338"/>
      <c r="G102" s="138"/>
      <c r="H102" s="139"/>
      <c r="I102" s="75">
        <f>G102*H102</f>
        <v>0</v>
      </c>
      <c r="J102" s="4"/>
      <c r="K102" s="4"/>
      <c r="L102" s="186"/>
      <c r="M102" s="130"/>
      <c r="N102" s="8"/>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row>
    <row r="103" spans="2:81" ht="13.5" customHeight="1" thickBot="1">
      <c r="B103" s="343"/>
      <c r="C103" s="204"/>
      <c r="D103" s="10"/>
      <c r="E103" s="339" t="s">
        <v>51</v>
      </c>
      <c r="F103" s="340"/>
      <c r="G103" s="140"/>
      <c r="H103" s="141"/>
      <c r="I103" s="205">
        <f>G103*H103</f>
        <v>0</v>
      </c>
      <c r="J103" s="10"/>
      <c r="K103" s="206"/>
      <c r="L103" s="181"/>
      <c r="M103" s="130"/>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row>
    <row r="104" ht="13.5" thickBot="1"/>
    <row r="105" spans="2:81" ht="31.5" customHeight="1" thickBot="1">
      <c r="B105" s="341">
        <v>6</v>
      </c>
      <c r="C105" s="173" t="s">
        <v>120</v>
      </c>
      <c r="D105" s="153"/>
      <c r="E105" s="174"/>
      <c r="F105" s="174" t="s">
        <v>46</v>
      </c>
      <c r="G105" s="174" t="s">
        <v>47</v>
      </c>
      <c r="H105" s="152" t="s">
        <v>106</v>
      </c>
      <c r="I105" s="174" t="s">
        <v>52</v>
      </c>
      <c r="J105" s="175" t="s">
        <v>42</v>
      </c>
      <c r="K105" s="176" t="s">
        <v>43</v>
      </c>
      <c r="L105" s="177" t="s">
        <v>44</v>
      </c>
      <c r="M105" s="130"/>
      <c r="N105" s="8"/>
      <c r="O105" s="70"/>
      <c r="P105" s="64"/>
      <c r="Q105" s="64"/>
      <c r="R105" s="64"/>
      <c r="S105" s="64"/>
      <c r="T105" s="64"/>
      <c r="U105" s="64"/>
      <c r="V105" s="64"/>
      <c r="W105" s="121"/>
      <c r="X105" s="119"/>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row>
    <row r="106" spans="2:81" ht="12.75" customHeight="1" thickBot="1">
      <c r="B106" s="342"/>
      <c r="C106" s="344"/>
      <c r="D106" s="345"/>
      <c r="E106" s="346"/>
      <c r="F106" s="133"/>
      <c r="G106" s="134"/>
      <c r="H106" s="178">
        <f>P112</f>
        <v>1</v>
      </c>
      <c r="I106" s="135"/>
      <c r="J106" s="179">
        <f>(SUM(K110:K111))+(SUM(I116:I120))</f>
        <v>0</v>
      </c>
      <c r="K106" s="180">
        <f>IF(J106&gt;=SUTA_Max,((FUTA_Max*FUTA)+(SUTA_Max*I106)+(J106*FICA)+(J106*Medicare)),IF(J106&gt;=FUTA_Max,((FUTA_Max*FUTA)+(J106*I106)+(J106*FICA)+(J106*Medicare)),IF(J106&lt;FUTA_Max,(J106*Total_Tax))))</f>
        <v>0</v>
      </c>
      <c r="L106" s="181">
        <f>SUM(J106:K106)</f>
        <v>0</v>
      </c>
      <c r="M106" s="8"/>
      <c r="N106" s="171">
        <f>IF(ISNUMBER(L106),L106,0)</f>
        <v>0</v>
      </c>
      <c r="O106" s="64"/>
      <c r="P106" s="64"/>
      <c r="Q106" s="64"/>
      <c r="R106" s="64"/>
      <c r="S106" s="64"/>
      <c r="T106" s="64"/>
      <c r="U106" s="64"/>
      <c r="V106" s="64"/>
      <c r="W106" s="121"/>
      <c r="X106" s="119"/>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row>
    <row r="107" spans="2:81" ht="13.5" customHeight="1">
      <c r="B107" s="342"/>
      <c r="C107" s="182"/>
      <c r="D107" s="8"/>
      <c r="E107" s="8"/>
      <c r="F107" s="183"/>
      <c r="G107" s="183"/>
      <c r="H107" s="184"/>
      <c r="I107" s="171"/>
      <c r="J107" s="30"/>
      <c r="K107" s="185"/>
      <c r="L107" s="186"/>
      <c r="M107" s="87"/>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row>
    <row r="108" spans="2:81" ht="13.5" customHeight="1" thickBot="1">
      <c r="B108" s="342"/>
      <c r="C108" s="347"/>
      <c r="D108" s="348"/>
      <c r="E108" s="348"/>
      <c r="F108" s="348"/>
      <c r="G108" s="348"/>
      <c r="H108" s="348"/>
      <c r="I108" s="348"/>
      <c r="J108" s="348"/>
      <c r="K108" s="348"/>
      <c r="L108" s="349"/>
      <c r="M108" s="87"/>
      <c r="N108" s="64"/>
      <c r="O108" s="64"/>
      <c r="P108" s="64"/>
      <c r="Q108" s="64"/>
      <c r="R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row>
    <row r="109" spans="2:81" ht="29.25" customHeight="1" thickBot="1">
      <c r="B109" s="342"/>
      <c r="C109" s="187" t="s">
        <v>53</v>
      </c>
      <c r="D109" s="63"/>
      <c r="E109" s="350"/>
      <c r="F109" s="351"/>
      <c r="G109" s="188" t="s">
        <v>48</v>
      </c>
      <c r="H109" s="189" t="s">
        <v>40</v>
      </c>
      <c r="I109" s="190" t="s">
        <v>45</v>
      </c>
      <c r="J109" s="190" t="s">
        <v>50</v>
      </c>
      <c r="K109" s="191" t="s">
        <v>41</v>
      </c>
      <c r="L109" s="186"/>
      <c r="M109" s="73"/>
      <c r="N109" s="64"/>
      <c r="O109" s="64"/>
      <c r="P109" s="64"/>
      <c r="Q109" s="64"/>
      <c r="R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row>
    <row r="110" spans="2:81" ht="15.75" customHeight="1" thickBot="1">
      <c r="B110" s="342"/>
      <c r="C110" s="25"/>
      <c r="D110" s="4"/>
      <c r="E110" s="352" t="str">
        <f>Service_Type</f>
        <v>Attendant Services</v>
      </c>
      <c r="F110" s="353"/>
      <c r="G110" s="74"/>
      <c r="H110" s="207"/>
      <c r="I110" s="192">
        <f>H106</f>
        <v>1</v>
      </c>
      <c r="J110" s="193"/>
      <c r="K110" s="194">
        <f>G110*H110*I110</f>
        <v>0</v>
      </c>
      <c r="L110" s="186"/>
      <c r="M110" s="130"/>
      <c r="N110" s="64" t="str">
        <f>IF(G110='Authorized Units &amp; Budget'!D115,"True","False")</f>
        <v>True</v>
      </c>
      <c r="O110" s="64"/>
      <c r="P110" s="64"/>
      <c r="Q110" s="64"/>
      <c r="R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row>
    <row r="111" spans="2:81" ht="13.5" customHeight="1" thickBot="1">
      <c r="B111" s="342"/>
      <c r="C111" s="25"/>
      <c r="D111" s="4"/>
      <c r="E111" s="354" t="s">
        <v>23</v>
      </c>
      <c r="F111" s="355"/>
      <c r="G111" s="74"/>
      <c r="H111" s="213"/>
      <c r="I111" s="195">
        <f>H106</f>
        <v>1</v>
      </c>
      <c r="J111" s="196">
        <f>H110*1.5</f>
        <v>0</v>
      </c>
      <c r="K111" s="197">
        <f>G111*I111*J111</f>
        <v>0</v>
      </c>
      <c r="L111" s="186"/>
      <c r="M111" s="130"/>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row>
    <row r="112" spans="2:81" ht="13.5" customHeight="1">
      <c r="B112" s="342"/>
      <c r="C112" s="25"/>
      <c r="D112" s="356" t="s">
        <v>122</v>
      </c>
      <c r="E112" s="356"/>
      <c r="F112" s="356"/>
      <c r="G112" s="356"/>
      <c r="H112" s="356"/>
      <c r="I112" s="356"/>
      <c r="J112" s="356"/>
      <c r="K112" s="356"/>
      <c r="L112" s="198"/>
      <c r="M112" s="130"/>
      <c r="N112" s="64"/>
      <c r="O112" s="64">
        <f>(G106-F106)+1</f>
        <v>1</v>
      </c>
      <c r="P112" s="64">
        <f>IF(OR(O112=366,O112=365),52,(ROUNDUP(O112/7,0)))</f>
        <v>1</v>
      </c>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row>
    <row r="113" spans="2:81" ht="13.5" customHeight="1">
      <c r="B113" s="342"/>
      <c r="C113" s="199"/>
      <c r="D113" s="356"/>
      <c r="E113" s="356"/>
      <c r="F113" s="356"/>
      <c r="G113" s="356"/>
      <c r="H113" s="356"/>
      <c r="I113" s="356"/>
      <c r="J113" s="356"/>
      <c r="K113" s="356"/>
      <c r="L113" s="198"/>
      <c r="M113" s="130"/>
      <c r="N113" s="8"/>
      <c r="O113" s="64"/>
      <c r="P113" s="64"/>
      <c r="Q113" s="64"/>
      <c r="R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row>
    <row r="114" spans="2:81" ht="13.5" customHeight="1" thickBot="1">
      <c r="B114" s="342"/>
      <c r="C114" s="151"/>
      <c r="D114" s="5"/>
      <c r="E114" s="5"/>
      <c r="F114" s="5"/>
      <c r="G114" s="5"/>
      <c r="H114" s="5"/>
      <c r="I114" s="5"/>
      <c r="J114" s="5"/>
      <c r="K114" s="5"/>
      <c r="L114" s="200"/>
      <c r="M114" s="130"/>
      <c r="N114" s="8"/>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row>
    <row r="115" spans="2:81" ht="31.5" customHeight="1" thickBot="1">
      <c r="B115" s="342"/>
      <c r="C115" s="187" t="s">
        <v>54</v>
      </c>
      <c r="D115" s="63"/>
      <c r="E115" s="357"/>
      <c r="F115" s="358"/>
      <c r="G115" s="201" t="s">
        <v>49</v>
      </c>
      <c r="H115" s="202" t="s">
        <v>55</v>
      </c>
      <c r="I115" s="203" t="s">
        <v>41</v>
      </c>
      <c r="J115" s="4"/>
      <c r="K115" s="4"/>
      <c r="L115" s="186"/>
      <c r="M115" s="123"/>
      <c r="N115" s="71"/>
      <c r="O115" s="71"/>
      <c r="P115" s="71"/>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row>
    <row r="116" spans="2:81" ht="13.5" thickBot="1">
      <c r="B116" s="342"/>
      <c r="C116" s="151"/>
      <c r="D116" s="4"/>
      <c r="E116" s="359" t="s">
        <v>27</v>
      </c>
      <c r="F116" s="360"/>
      <c r="G116" s="136"/>
      <c r="H116" s="137"/>
      <c r="I116" s="75">
        <f>G116*H116</f>
        <v>0</v>
      </c>
      <c r="J116" s="4"/>
      <c r="K116" s="4"/>
      <c r="L116" s="186"/>
      <c r="M116" s="130"/>
      <c r="N116" s="8"/>
      <c r="O116" s="70"/>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row>
    <row r="117" spans="2:81" ht="12.75" customHeight="1" thickBot="1">
      <c r="B117" s="342"/>
      <c r="C117" s="151"/>
      <c r="D117" s="4"/>
      <c r="E117" s="335" t="s">
        <v>24</v>
      </c>
      <c r="F117" s="336"/>
      <c r="G117" s="138"/>
      <c r="H117" s="139"/>
      <c r="I117" s="75">
        <f>G117*H117</f>
        <v>0</v>
      </c>
      <c r="J117" s="4"/>
      <c r="K117" s="4"/>
      <c r="L117" s="186"/>
      <c r="M117" s="8"/>
      <c r="N117" s="8"/>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row>
    <row r="118" spans="2:81" ht="13.5" thickBot="1">
      <c r="B118" s="342"/>
      <c r="C118" s="151"/>
      <c r="D118" s="4"/>
      <c r="E118" s="335" t="s">
        <v>25</v>
      </c>
      <c r="F118" s="336"/>
      <c r="G118" s="138"/>
      <c r="H118" s="139"/>
      <c r="I118" s="75">
        <f>G118*H118</f>
        <v>0</v>
      </c>
      <c r="J118" s="4"/>
      <c r="K118" s="4"/>
      <c r="L118" s="186"/>
      <c r="M118" s="130"/>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row>
    <row r="119" spans="2:81" ht="13.5" customHeight="1" thickBot="1">
      <c r="B119" s="342"/>
      <c r="C119" s="151"/>
      <c r="D119" s="4"/>
      <c r="E119" s="337" t="s">
        <v>26</v>
      </c>
      <c r="F119" s="338"/>
      <c r="G119" s="138"/>
      <c r="H119" s="139"/>
      <c r="I119" s="75">
        <f>G119*H119</f>
        <v>0</v>
      </c>
      <c r="J119" s="4"/>
      <c r="K119" s="4"/>
      <c r="L119" s="186"/>
      <c r="M119" s="130"/>
      <c r="N119" s="8"/>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64"/>
      <c r="BT119" s="64"/>
      <c r="BU119" s="64"/>
      <c r="BV119" s="64"/>
      <c r="BW119" s="64"/>
      <c r="BX119" s="64"/>
      <c r="BY119" s="64"/>
      <c r="BZ119" s="64"/>
      <c r="CA119" s="64"/>
      <c r="CB119" s="64"/>
      <c r="CC119" s="64"/>
    </row>
    <row r="120" spans="2:81" ht="13.5" customHeight="1" thickBot="1">
      <c r="B120" s="343"/>
      <c r="C120" s="204"/>
      <c r="D120" s="10"/>
      <c r="E120" s="339" t="s">
        <v>51</v>
      </c>
      <c r="F120" s="340"/>
      <c r="G120" s="140"/>
      <c r="H120" s="141"/>
      <c r="I120" s="205">
        <f>G120*H120</f>
        <v>0</v>
      </c>
      <c r="J120" s="10"/>
      <c r="K120" s="206"/>
      <c r="L120" s="181"/>
      <c r="M120" s="130"/>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64"/>
      <c r="BX120" s="64"/>
      <c r="BY120" s="64"/>
      <c r="BZ120" s="64"/>
      <c r="CA120" s="64"/>
      <c r="CB120" s="64"/>
      <c r="CC120" s="64"/>
    </row>
    <row r="121" ht="13.5" thickBot="1"/>
    <row r="122" spans="2:81" ht="31.5" customHeight="1" thickBot="1">
      <c r="B122" s="341">
        <v>7</v>
      </c>
      <c r="C122" s="173" t="s">
        <v>120</v>
      </c>
      <c r="D122" s="153"/>
      <c r="E122" s="174"/>
      <c r="F122" s="174" t="s">
        <v>46</v>
      </c>
      <c r="G122" s="174" t="s">
        <v>47</v>
      </c>
      <c r="H122" s="152" t="s">
        <v>106</v>
      </c>
      <c r="I122" s="174" t="s">
        <v>52</v>
      </c>
      <c r="J122" s="175" t="s">
        <v>42</v>
      </c>
      <c r="K122" s="176" t="s">
        <v>43</v>
      </c>
      <c r="L122" s="177" t="s">
        <v>44</v>
      </c>
      <c r="M122" s="130"/>
      <c r="N122" s="8"/>
      <c r="O122" s="70"/>
      <c r="P122" s="64"/>
      <c r="Q122" s="64"/>
      <c r="R122" s="64"/>
      <c r="S122" s="64"/>
      <c r="T122" s="64"/>
      <c r="U122" s="64"/>
      <c r="V122" s="64"/>
      <c r="W122" s="121"/>
      <c r="X122" s="119"/>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64"/>
      <c r="BT122" s="64"/>
      <c r="BU122" s="64"/>
      <c r="BV122" s="64"/>
      <c r="BW122" s="64"/>
      <c r="BX122" s="64"/>
      <c r="BY122" s="64"/>
      <c r="BZ122" s="64"/>
      <c r="CA122" s="64"/>
      <c r="CB122" s="64"/>
      <c r="CC122" s="64"/>
    </row>
    <row r="123" spans="2:81" ht="12.75" customHeight="1" thickBot="1">
      <c r="B123" s="342"/>
      <c r="C123" s="344"/>
      <c r="D123" s="345"/>
      <c r="E123" s="346"/>
      <c r="F123" s="133"/>
      <c r="G123" s="134"/>
      <c r="H123" s="178">
        <f>P129</f>
        <v>1</v>
      </c>
      <c r="I123" s="135"/>
      <c r="J123" s="179">
        <f>(SUM(K127:K128))+(SUM(I133:I137))</f>
        <v>0</v>
      </c>
      <c r="K123" s="180">
        <f>IF(J123&gt;=SUTA_Max,((FUTA_Max*FUTA)+(SUTA_Max*I123)+(J123*FICA)+(J123*Medicare)),IF(J123&gt;=FUTA_Max,((FUTA_Max*FUTA)+(J123*I123)+(J123*FICA)+(J123*Medicare)),IF(J123&lt;FUTA_Max,(J123*Total_Tax))))</f>
        <v>0</v>
      </c>
      <c r="L123" s="181">
        <f>SUM(J123:K123)</f>
        <v>0</v>
      </c>
      <c r="M123" s="8"/>
      <c r="N123" s="171">
        <f>IF(ISNUMBER(L123),L123,0)</f>
        <v>0</v>
      </c>
      <c r="O123" s="64"/>
      <c r="P123" s="64"/>
      <c r="Q123" s="64"/>
      <c r="R123" s="64"/>
      <c r="S123" s="64"/>
      <c r="T123" s="64"/>
      <c r="U123" s="64"/>
      <c r="V123" s="64"/>
      <c r="W123" s="121"/>
      <c r="X123" s="119"/>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64"/>
      <c r="BT123" s="64"/>
      <c r="BU123" s="64"/>
      <c r="BV123" s="64"/>
      <c r="BW123" s="64"/>
      <c r="BX123" s="64"/>
      <c r="BY123" s="64"/>
      <c r="BZ123" s="64"/>
      <c r="CA123" s="64"/>
      <c r="CB123" s="64"/>
      <c r="CC123" s="64"/>
    </row>
    <row r="124" spans="2:81" ht="13.5" customHeight="1">
      <c r="B124" s="342"/>
      <c r="C124" s="182"/>
      <c r="D124" s="8"/>
      <c r="E124" s="8"/>
      <c r="F124" s="183"/>
      <c r="G124" s="183"/>
      <c r="H124" s="184"/>
      <c r="I124" s="171"/>
      <c r="J124" s="30"/>
      <c r="K124" s="185"/>
      <c r="L124" s="186"/>
      <c r="M124" s="87"/>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c r="BS124" s="64"/>
      <c r="BT124" s="64"/>
      <c r="BU124" s="64"/>
      <c r="BV124" s="64"/>
      <c r="BW124" s="64"/>
      <c r="BX124" s="64"/>
      <c r="BY124" s="64"/>
      <c r="BZ124" s="64"/>
      <c r="CA124" s="64"/>
      <c r="CB124" s="64"/>
      <c r="CC124" s="64"/>
    </row>
    <row r="125" spans="2:81" ht="13.5" customHeight="1" thickBot="1">
      <c r="B125" s="342"/>
      <c r="C125" s="347"/>
      <c r="D125" s="348"/>
      <c r="E125" s="348"/>
      <c r="F125" s="348"/>
      <c r="G125" s="348"/>
      <c r="H125" s="348"/>
      <c r="I125" s="348"/>
      <c r="J125" s="348"/>
      <c r="K125" s="348"/>
      <c r="L125" s="349"/>
      <c r="M125" s="87"/>
      <c r="N125" s="64"/>
      <c r="O125" s="64"/>
      <c r="P125" s="64"/>
      <c r="Q125" s="64"/>
      <c r="R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4"/>
      <c r="BT125" s="64"/>
      <c r="BU125" s="64"/>
      <c r="BV125" s="64"/>
      <c r="BW125" s="64"/>
      <c r="BX125" s="64"/>
      <c r="BY125" s="64"/>
      <c r="BZ125" s="64"/>
      <c r="CA125" s="64"/>
      <c r="CB125" s="64"/>
      <c r="CC125" s="64"/>
    </row>
    <row r="126" spans="2:81" ht="29.25" customHeight="1" thickBot="1">
      <c r="B126" s="342"/>
      <c r="C126" s="187" t="s">
        <v>53</v>
      </c>
      <c r="D126" s="63"/>
      <c r="E126" s="350"/>
      <c r="F126" s="351"/>
      <c r="G126" s="188" t="s">
        <v>48</v>
      </c>
      <c r="H126" s="189" t="s">
        <v>40</v>
      </c>
      <c r="I126" s="190" t="s">
        <v>45</v>
      </c>
      <c r="J126" s="190" t="s">
        <v>50</v>
      </c>
      <c r="K126" s="191" t="s">
        <v>41</v>
      </c>
      <c r="L126" s="186"/>
      <c r="M126" s="73"/>
      <c r="N126" s="64"/>
      <c r="O126" s="64"/>
      <c r="P126" s="64"/>
      <c r="Q126" s="64"/>
      <c r="R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64"/>
      <c r="BX126" s="64"/>
      <c r="BY126" s="64"/>
      <c r="BZ126" s="64"/>
      <c r="CA126" s="64"/>
      <c r="CB126" s="64"/>
      <c r="CC126" s="64"/>
    </row>
    <row r="127" spans="2:81" ht="15.75" customHeight="1" thickBot="1">
      <c r="B127" s="342"/>
      <c r="C127" s="25"/>
      <c r="D127" s="4"/>
      <c r="E127" s="352" t="str">
        <f>Service_Type</f>
        <v>Attendant Services</v>
      </c>
      <c r="F127" s="353"/>
      <c r="G127" s="74"/>
      <c r="H127" s="207"/>
      <c r="I127" s="192">
        <f>H123</f>
        <v>1</v>
      </c>
      <c r="J127" s="193"/>
      <c r="K127" s="194">
        <f>G127*H127*I127</f>
        <v>0</v>
      </c>
      <c r="L127" s="186"/>
      <c r="M127" s="130"/>
      <c r="N127" s="64" t="str">
        <f>IF(G127='Authorized Units &amp; Budget'!D132,"True","False")</f>
        <v>True</v>
      </c>
      <c r="O127" s="64"/>
      <c r="P127" s="64"/>
      <c r="Q127" s="64"/>
      <c r="R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4"/>
      <c r="BT127" s="64"/>
      <c r="BU127" s="64"/>
      <c r="BV127" s="64"/>
      <c r="BW127" s="64"/>
      <c r="BX127" s="64"/>
      <c r="BY127" s="64"/>
      <c r="BZ127" s="64"/>
      <c r="CA127" s="64"/>
      <c r="CB127" s="64"/>
      <c r="CC127" s="64"/>
    </row>
    <row r="128" spans="2:81" ht="13.5" customHeight="1" thickBot="1">
      <c r="B128" s="342"/>
      <c r="C128" s="25"/>
      <c r="D128" s="4"/>
      <c r="E128" s="354" t="s">
        <v>23</v>
      </c>
      <c r="F128" s="355"/>
      <c r="G128" s="74"/>
      <c r="H128" s="213"/>
      <c r="I128" s="195">
        <f>H123</f>
        <v>1</v>
      </c>
      <c r="J128" s="196">
        <f>H127*1.5</f>
        <v>0</v>
      </c>
      <c r="K128" s="197">
        <f>G128*I128*J128</f>
        <v>0</v>
      </c>
      <c r="L128" s="186"/>
      <c r="M128" s="130"/>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64"/>
      <c r="BX128" s="64"/>
      <c r="BY128" s="64"/>
      <c r="BZ128" s="64"/>
      <c r="CA128" s="64"/>
      <c r="CB128" s="64"/>
      <c r="CC128" s="64"/>
    </row>
    <row r="129" spans="2:81" ht="13.5" customHeight="1">
      <c r="B129" s="342"/>
      <c r="C129" s="25"/>
      <c r="D129" s="356" t="s">
        <v>122</v>
      </c>
      <c r="E129" s="356"/>
      <c r="F129" s="356"/>
      <c r="G129" s="356"/>
      <c r="H129" s="356"/>
      <c r="I129" s="356"/>
      <c r="J129" s="356"/>
      <c r="K129" s="356"/>
      <c r="L129" s="198"/>
      <c r="M129" s="130"/>
      <c r="N129" s="64"/>
      <c r="O129" s="64">
        <f>(G123-F123)+1</f>
        <v>1</v>
      </c>
      <c r="P129" s="64">
        <f>IF(OR(O129=366,O129=365),52,(ROUNDUP(O129/7,0)))</f>
        <v>1</v>
      </c>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4"/>
      <c r="BT129" s="64"/>
      <c r="BU129" s="64"/>
      <c r="BV129" s="64"/>
      <c r="BW129" s="64"/>
      <c r="BX129" s="64"/>
      <c r="BY129" s="64"/>
      <c r="BZ129" s="64"/>
      <c r="CA129" s="64"/>
      <c r="CB129" s="64"/>
      <c r="CC129" s="64"/>
    </row>
    <row r="130" spans="2:81" ht="13.5" customHeight="1">
      <c r="B130" s="342"/>
      <c r="C130" s="199"/>
      <c r="D130" s="356"/>
      <c r="E130" s="356"/>
      <c r="F130" s="356"/>
      <c r="G130" s="356"/>
      <c r="H130" s="356"/>
      <c r="I130" s="356"/>
      <c r="J130" s="356"/>
      <c r="K130" s="356"/>
      <c r="L130" s="198"/>
      <c r="M130" s="130"/>
      <c r="N130" s="8"/>
      <c r="O130" s="64"/>
      <c r="P130" s="64"/>
      <c r="Q130" s="64"/>
      <c r="R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c r="BS130" s="64"/>
      <c r="BT130" s="64"/>
      <c r="BU130" s="64"/>
      <c r="BV130" s="64"/>
      <c r="BW130" s="64"/>
      <c r="BX130" s="64"/>
      <c r="BY130" s="64"/>
      <c r="BZ130" s="64"/>
      <c r="CA130" s="64"/>
      <c r="CB130" s="64"/>
      <c r="CC130" s="64"/>
    </row>
    <row r="131" spans="2:81" ht="13.5" customHeight="1" thickBot="1">
      <c r="B131" s="342"/>
      <c r="C131" s="151"/>
      <c r="D131" s="5"/>
      <c r="E131" s="5"/>
      <c r="F131" s="5"/>
      <c r="G131" s="5"/>
      <c r="H131" s="5"/>
      <c r="I131" s="5"/>
      <c r="J131" s="5"/>
      <c r="K131" s="5"/>
      <c r="L131" s="200"/>
      <c r="M131" s="130"/>
      <c r="N131" s="8"/>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64"/>
      <c r="BT131" s="64"/>
      <c r="BU131" s="64"/>
      <c r="BV131" s="64"/>
      <c r="BW131" s="64"/>
      <c r="BX131" s="64"/>
      <c r="BY131" s="64"/>
      <c r="BZ131" s="64"/>
      <c r="CA131" s="64"/>
      <c r="CB131" s="64"/>
      <c r="CC131" s="64"/>
    </row>
    <row r="132" spans="2:81" ht="31.5" customHeight="1" thickBot="1">
      <c r="B132" s="342"/>
      <c r="C132" s="187" t="s">
        <v>54</v>
      </c>
      <c r="D132" s="63"/>
      <c r="E132" s="357"/>
      <c r="F132" s="358"/>
      <c r="G132" s="201" t="s">
        <v>49</v>
      </c>
      <c r="H132" s="202" t="s">
        <v>55</v>
      </c>
      <c r="I132" s="203" t="s">
        <v>41</v>
      </c>
      <c r="J132" s="4"/>
      <c r="K132" s="4"/>
      <c r="L132" s="186"/>
      <c r="M132" s="123"/>
      <c r="N132" s="71"/>
      <c r="O132" s="71"/>
      <c r="P132" s="71"/>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64"/>
      <c r="BT132" s="64"/>
      <c r="BU132" s="64"/>
      <c r="BV132" s="64"/>
      <c r="BW132" s="64"/>
      <c r="BX132" s="64"/>
      <c r="BY132" s="64"/>
      <c r="BZ132" s="64"/>
      <c r="CA132" s="64"/>
      <c r="CB132" s="64"/>
      <c r="CC132" s="64"/>
    </row>
    <row r="133" spans="2:81" ht="13.5" thickBot="1">
      <c r="B133" s="342"/>
      <c r="C133" s="151"/>
      <c r="D133" s="4"/>
      <c r="E133" s="359" t="s">
        <v>27</v>
      </c>
      <c r="F133" s="360"/>
      <c r="G133" s="136"/>
      <c r="H133" s="137"/>
      <c r="I133" s="75">
        <f>G133*H133</f>
        <v>0</v>
      </c>
      <c r="J133" s="4"/>
      <c r="K133" s="4"/>
      <c r="L133" s="186"/>
      <c r="M133" s="130"/>
      <c r="N133" s="8"/>
      <c r="O133" s="70"/>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64"/>
      <c r="BT133" s="64"/>
      <c r="BU133" s="64"/>
      <c r="BV133" s="64"/>
      <c r="BW133" s="64"/>
      <c r="BX133" s="64"/>
      <c r="BY133" s="64"/>
      <c r="BZ133" s="64"/>
      <c r="CA133" s="64"/>
      <c r="CB133" s="64"/>
      <c r="CC133" s="64"/>
    </row>
    <row r="134" spans="2:81" ht="12.75" customHeight="1" thickBot="1">
      <c r="B134" s="342"/>
      <c r="C134" s="151"/>
      <c r="D134" s="4"/>
      <c r="E134" s="335" t="s">
        <v>24</v>
      </c>
      <c r="F134" s="336"/>
      <c r="G134" s="138"/>
      <c r="H134" s="139"/>
      <c r="I134" s="75">
        <f>G134*H134</f>
        <v>0</v>
      </c>
      <c r="J134" s="4"/>
      <c r="K134" s="4"/>
      <c r="L134" s="186"/>
      <c r="M134" s="8"/>
      <c r="N134" s="8"/>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row>
    <row r="135" spans="2:81" ht="13.5" thickBot="1">
      <c r="B135" s="342"/>
      <c r="C135" s="151"/>
      <c r="D135" s="4"/>
      <c r="E135" s="335" t="s">
        <v>25</v>
      </c>
      <c r="F135" s="336"/>
      <c r="G135" s="138"/>
      <c r="H135" s="139"/>
      <c r="I135" s="75">
        <f>G135*H135</f>
        <v>0</v>
      </c>
      <c r="J135" s="4"/>
      <c r="K135" s="4"/>
      <c r="L135" s="186"/>
      <c r="M135" s="130"/>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row>
    <row r="136" spans="2:81" ht="13.5" customHeight="1" thickBot="1">
      <c r="B136" s="342"/>
      <c r="C136" s="151"/>
      <c r="D136" s="4"/>
      <c r="E136" s="337" t="s">
        <v>26</v>
      </c>
      <c r="F136" s="338"/>
      <c r="G136" s="138"/>
      <c r="H136" s="139"/>
      <c r="I136" s="75">
        <f>G136*H136</f>
        <v>0</v>
      </c>
      <c r="J136" s="4"/>
      <c r="K136" s="4"/>
      <c r="L136" s="186"/>
      <c r="M136" s="130"/>
      <c r="N136" s="8"/>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row>
    <row r="137" spans="2:81" ht="13.5" customHeight="1" thickBot="1">
      <c r="B137" s="343"/>
      <c r="C137" s="204"/>
      <c r="D137" s="10"/>
      <c r="E137" s="339" t="s">
        <v>51</v>
      </c>
      <c r="F137" s="340"/>
      <c r="G137" s="140"/>
      <c r="H137" s="141"/>
      <c r="I137" s="205">
        <f>G137*H137</f>
        <v>0</v>
      </c>
      <c r="J137" s="10"/>
      <c r="K137" s="206"/>
      <c r="L137" s="181"/>
      <c r="M137" s="130"/>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row>
    <row r="138" ht="13.5" thickBot="1"/>
    <row r="139" spans="2:81" ht="31.5" customHeight="1" thickBot="1">
      <c r="B139" s="341">
        <v>8</v>
      </c>
      <c r="C139" s="173" t="s">
        <v>120</v>
      </c>
      <c r="D139" s="153"/>
      <c r="E139" s="174"/>
      <c r="F139" s="174" t="s">
        <v>46</v>
      </c>
      <c r="G139" s="174" t="s">
        <v>47</v>
      </c>
      <c r="H139" s="152" t="s">
        <v>106</v>
      </c>
      <c r="I139" s="174" t="s">
        <v>52</v>
      </c>
      <c r="J139" s="175" t="s">
        <v>42</v>
      </c>
      <c r="K139" s="176" t="s">
        <v>43</v>
      </c>
      <c r="L139" s="177" t="s">
        <v>44</v>
      </c>
      <c r="M139" s="130"/>
      <c r="N139" s="8"/>
      <c r="O139" s="70"/>
      <c r="P139" s="64"/>
      <c r="Q139" s="64"/>
      <c r="R139" s="64"/>
      <c r="S139" s="64"/>
      <c r="T139" s="64"/>
      <c r="U139" s="64"/>
      <c r="V139" s="64"/>
      <c r="W139" s="121"/>
      <c r="X139" s="119"/>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row>
    <row r="140" spans="2:81" ht="12.75" customHeight="1" thickBot="1">
      <c r="B140" s="342"/>
      <c r="C140" s="344"/>
      <c r="D140" s="345"/>
      <c r="E140" s="346"/>
      <c r="F140" s="133"/>
      <c r="G140" s="134"/>
      <c r="H140" s="178">
        <f>P146</f>
        <v>1</v>
      </c>
      <c r="I140" s="135"/>
      <c r="J140" s="179">
        <f>(SUM(K144:K145))+(SUM(I150:I154))</f>
        <v>0</v>
      </c>
      <c r="K140" s="180">
        <f>IF(J140&gt;=SUTA_Max,((FUTA_Max*FUTA)+(SUTA_Max*I140)+(J140*FICA)+(J140*Medicare)),IF(J140&gt;=FUTA_Max,((FUTA_Max*FUTA)+(J140*I140)+(J140*FICA)+(J140*Medicare)),IF(J140&lt;FUTA_Max,(J140*Total_Tax))))</f>
        <v>0</v>
      </c>
      <c r="L140" s="181">
        <f>SUM(J140:K140)</f>
        <v>0</v>
      </c>
      <c r="M140" s="8"/>
      <c r="N140" s="171">
        <f>IF(ISNUMBER(L140),L140,0)</f>
        <v>0</v>
      </c>
      <c r="O140" s="64"/>
      <c r="P140" s="64"/>
      <c r="Q140" s="64"/>
      <c r="R140" s="64"/>
      <c r="S140" s="64"/>
      <c r="T140" s="64"/>
      <c r="U140" s="64"/>
      <c r="V140" s="64"/>
      <c r="W140" s="121"/>
      <c r="X140" s="119"/>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row>
    <row r="141" spans="2:81" ht="13.5" customHeight="1">
      <c r="B141" s="342"/>
      <c r="C141" s="182"/>
      <c r="D141" s="8"/>
      <c r="E141" s="8"/>
      <c r="F141" s="183"/>
      <c r="G141" s="183"/>
      <c r="H141" s="184"/>
      <c r="I141" s="171"/>
      <c r="J141" s="30"/>
      <c r="K141" s="185"/>
      <c r="L141" s="186"/>
      <c r="M141" s="87"/>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row>
    <row r="142" spans="2:81" ht="13.5" customHeight="1" thickBot="1">
      <c r="B142" s="342"/>
      <c r="C142" s="347"/>
      <c r="D142" s="348"/>
      <c r="E142" s="348"/>
      <c r="F142" s="348"/>
      <c r="G142" s="348"/>
      <c r="H142" s="348"/>
      <c r="I142" s="348"/>
      <c r="J142" s="348"/>
      <c r="K142" s="348"/>
      <c r="L142" s="349"/>
      <c r="M142" s="87"/>
      <c r="N142" s="64"/>
      <c r="O142" s="64"/>
      <c r="P142" s="64"/>
      <c r="Q142" s="64"/>
      <c r="R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row>
    <row r="143" spans="2:81" ht="29.25" customHeight="1" thickBot="1">
      <c r="B143" s="342"/>
      <c r="C143" s="187" t="s">
        <v>53</v>
      </c>
      <c r="D143" s="63"/>
      <c r="E143" s="350"/>
      <c r="F143" s="351"/>
      <c r="G143" s="188" t="s">
        <v>48</v>
      </c>
      <c r="H143" s="189" t="s">
        <v>40</v>
      </c>
      <c r="I143" s="190" t="s">
        <v>45</v>
      </c>
      <c r="J143" s="190" t="s">
        <v>50</v>
      </c>
      <c r="K143" s="191" t="s">
        <v>41</v>
      </c>
      <c r="L143" s="186"/>
      <c r="M143" s="73"/>
      <c r="N143" s="64"/>
      <c r="O143" s="64"/>
      <c r="P143" s="64"/>
      <c r="Q143" s="64"/>
      <c r="R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row>
    <row r="144" spans="2:81" ht="15.75" customHeight="1" thickBot="1">
      <c r="B144" s="342"/>
      <c r="C144" s="25"/>
      <c r="D144" s="4"/>
      <c r="E144" s="352" t="str">
        <f>Service_Type</f>
        <v>Attendant Services</v>
      </c>
      <c r="F144" s="353"/>
      <c r="G144" s="74"/>
      <c r="H144" s="207"/>
      <c r="I144" s="192">
        <f>H140</f>
        <v>1</v>
      </c>
      <c r="J144" s="193"/>
      <c r="K144" s="194">
        <f>G144*H144*I144</f>
        <v>0</v>
      </c>
      <c r="L144" s="186"/>
      <c r="M144" s="130"/>
      <c r="N144" s="64" t="str">
        <f>IF(G144='Authorized Units &amp; Budget'!D149,"True","False")</f>
        <v>True</v>
      </c>
      <c r="O144" s="64"/>
      <c r="P144" s="64"/>
      <c r="Q144" s="64"/>
      <c r="R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row>
    <row r="145" spans="2:81" ht="13.5" customHeight="1" thickBot="1">
      <c r="B145" s="342"/>
      <c r="C145" s="25"/>
      <c r="D145" s="4"/>
      <c r="E145" s="354" t="s">
        <v>23</v>
      </c>
      <c r="F145" s="355"/>
      <c r="G145" s="74"/>
      <c r="H145" s="213"/>
      <c r="I145" s="195">
        <f>H140</f>
        <v>1</v>
      </c>
      <c r="J145" s="196">
        <f>H144*1.5</f>
        <v>0</v>
      </c>
      <c r="K145" s="197">
        <f>G145*I145*J145</f>
        <v>0</v>
      </c>
      <c r="L145" s="186"/>
      <c r="M145" s="130"/>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row>
    <row r="146" spans="2:81" ht="13.5" customHeight="1">
      <c r="B146" s="342"/>
      <c r="C146" s="25"/>
      <c r="D146" s="356" t="s">
        <v>122</v>
      </c>
      <c r="E146" s="356"/>
      <c r="F146" s="356"/>
      <c r="G146" s="356"/>
      <c r="H146" s="356"/>
      <c r="I146" s="356"/>
      <c r="J146" s="356"/>
      <c r="K146" s="356"/>
      <c r="L146" s="198"/>
      <c r="M146" s="130"/>
      <c r="N146" s="64"/>
      <c r="O146" s="64">
        <f>(G140-F140)+1</f>
        <v>1</v>
      </c>
      <c r="P146" s="64">
        <f>IF(OR(O146=366,O146=365),52,(ROUNDUP(O146/7,0)))</f>
        <v>1</v>
      </c>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row>
    <row r="147" spans="2:81" ht="13.5" customHeight="1">
      <c r="B147" s="342"/>
      <c r="C147" s="199"/>
      <c r="D147" s="356"/>
      <c r="E147" s="356"/>
      <c r="F147" s="356"/>
      <c r="G147" s="356"/>
      <c r="H147" s="356"/>
      <c r="I147" s="356"/>
      <c r="J147" s="356"/>
      <c r="K147" s="356"/>
      <c r="L147" s="198"/>
      <c r="M147" s="130"/>
      <c r="N147" s="8"/>
      <c r="O147" s="64"/>
      <c r="P147" s="64"/>
      <c r="Q147" s="64"/>
      <c r="R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row>
    <row r="148" spans="2:81" ht="13.5" customHeight="1" thickBot="1">
      <c r="B148" s="342"/>
      <c r="C148" s="151"/>
      <c r="D148" s="5"/>
      <c r="E148" s="5"/>
      <c r="F148" s="5"/>
      <c r="G148" s="5"/>
      <c r="H148" s="5"/>
      <c r="I148" s="5"/>
      <c r="J148" s="5"/>
      <c r="K148" s="5"/>
      <c r="L148" s="200"/>
      <c r="M148" s="130"/>
      <c r="N148" s="8"/>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row>
    <row r="149" spans="2:81" ht="31.5" customHeight="1" thickBot="1">
      <c r="B149" s="342"/>
      <c r="C149" s="187" t="s">
        <v>54</v>
      </c>
      <c r="D149" s="63"/>
      <c r="E149" s="357"/>
      <c r="F149" s="358"/>
      <c r="G149" s="201" t="s">
        <v>49</v>
      </c>
      <c r="H149" s="202" t="s">
        <v>55</v>
      </c>
      <c r="I149" s="203" t="s">
        <v>41</v>
      </c>
      <c r="J149" s="4"/>
      <c r="K149" s="4"/>
      <c r="L149" s="186"/>
      <c r="M149" s="123"/>
      <c r="N149" s="71"/>
      <c r="O149" s="71"/>
      <c r="P149" s="71"/>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row>
    <row r="150" spans="2:81" ht="13.5" thickBot="1">
      <c r="B150" s="342"/>
      <c r="C150" s="151"/>
      <c r="D150" s="4"/>
      <c r="E150" s="359" t="s">
        <v>27</v>
      </c>
      <c r="F150" s="360"/>
      <c r="G150" s="136"/>
      <c r="H150" s="137"/>
      <c r="I150" s="75">
        <f>G150*H150</f>
        <v>0</v>
      </c>
      <c r="J150" s="4"/>
      <c r="K150" s="4"/>
      <c r="L150" s="186"/>
      <c r="M150" s="130"/>
      <c r="N150" s="8"/>
      <c r="O150" s="70"/>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row>
    <row r="151" spans="2:81" ht="12.75" customHeight="1" thickBot="1">
      <c r="B151" s="342"/>
      <c r="C151" s="151"/>
      <c r="D151" s="4"/>
      <c r="E151" s="335" t="s">
        <v>24</v>
      </c>
      <c r="F151" s="336"/>
      <c r="G151" s="138"/>
      <c r="H151" s="139"/>
      <c r="I151" s="75">
        <f>G151*H151</f>
        <v>0</v>
      </c>
      <c r="J151" s="4"/>
      <c r="K151" s="4"/>
      <c r="L151" s="186"/>
      <c r="M151" s="8"/>
      <c r="N151" s="8"/>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row>
    <row r="152" spans="2:81" ht="13.5" thickBot="1">
      <c r="B152" s="342"/>
      <c r="C152" s="151"/>
      <c r="D152" s="4"/>
      <c r="E152" s="335" t="s">
        <v>25</v>
      </c>
      <c r="F152" s="336"/>
      <c r="G152" s="138"/>
      <c r="H152" s="139"/>
      <c r="I152" s="75">
        <f>G152*H152</f>
        <v>0</v>
      </c>
      <c r="J152" s="4"/>
      <c r="K152" s="4"/>
      <c r="L152" s="186"/>
      <c r="M152" s="130"/>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row>
    <row r="153" spans="2:81" ht="13.5" customHeight="1" thickBot="1">
      <c r="B153" s="342"/>
      <c r="C153" s="151"/>
      <c r="D153" s="4"/>
      <c r="E153" s="337" t="s">
        <v>26</v>
      </c>
      <c r="F153" s="338"/>
      <c r="G153" s="138"/>
      <c r="H153" s="139"/>
      <c r="I153" s="75">
        <f>G153*H153</f>
        <v>0</v>
      </c>
      <c r="J153" s="4"/>
      <c r="K153" s="4"/>
      <c r="L153" s="186"/>
      <c r="M153" s="130"/>
      <c r="N153" s="8"/>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row>
    <row r="154" spans="2:81" ht="13.5" customHeight="1" thickBot="1">
      <c r="B154" s="343"/>
      <c r="C154" s="204"/>
      <c r="D154" s="10"/>
      <c r="E154" s="339" t="s">
        <v>51</v>
      </c>
      <c r="F154" s="340"/>
      <c r="G154" s="140"/>
      <c r="H154" s="141"/>
      <c r="I154" s="205">
        <f>G154*H154</f>
        <v>0</v>
      </c>
      <c r="J154" s="10"/>
      <c r="K154" s="206"/>
      <c r="L154" s="181"/>
      <c r="M154" s="130"/>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row>
    <row r="155" ht="13.5" thickBot="1"/>
    <row r="156" spans="2:81" ht="31.5" customHeight="1" thickBot="1">
      <c r="B156" s="341">
        <v>9</v>
      </c>
      <c r="C156" s="173" t="s">
        <v>120</v>
      </c>
      <c r="D156" s="153"/>
      <c r="E156" s="174"/>
      <c r="F156" s="174" t="s">
        <v>46</v>
      </c>
      <c r="G156" s="174" t="s">
        <v>47</v>
      </c>
      <c r="H156" s="152" t="s">
        <v>106</v>
      </c>
      <c r="I156" s="174" t="s">
        <v>52</v>
      </c>
      <c r="J156" s="175" t="s">
        <v>42</v>
      </c>
      <c r="K156" s="176" t="s">
        <v>43</v>
      </c>
      <c r="L156" s="177" t="s">
        <v>44</v>
      </c>
      <c r="M156" s="130"/>
      <c r="N156" s="8"/>
      <c r="O156" s="70"/>
      <c r="P156" s="64"/>
      <c r="Q156" s="64"/>
      <c r="R156" s="64"/>
      <c r="S156" s="64"/>
      <c r="T156" s="64"/>
      <c r="U156" s="64"/>
      <c r="V156" s="64"/>
      <c r="W156" s="121"/>
      <c r="X156" s="119"/>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row>
    <row r="157" spans="2:81" ht="12.75" customHeight="1" thickBot="1">
      <c r="B157" s="342"/>
      <c r="C157" s="344"/>
      <c r="D157" s="345"/>
      <c r="E157" s="346"/>
      <c r="F157" s="133"/>
      <c r="G157" s="134"/>
      <c r="H157" s="178">
        <f>P163</f>
        <v>1</v>
      </c>
      <c r="I157" s="135"/>
      <c r="J157" s="179">
        <f>(SUM(K161:K162))+(SUM(I167:I171))</f>
        <v>0</v>
      </c>
      <c r="K157" s="180">
        <f>IF(J157&gt;=SUTA_Max,((FUTA_Max*FUTA)+(SUTA_Max*I157)+(J157*FICA)+(J157*Medicare)),IF(J157&gt;=FUTA_Max,((FUTA_Max*FUTA)+(J157*I157)+(J157*FICA)+(J157*Medicare)),IF(J157&lt;FUTA_Max,(J157*Total_Tax))))</f>
        <v>0</v>
      </c>
      <c r="L157" s="181">
        <f>SUM(J157:K157)</f>
        <v>0</v>
      </c>
      <c r="M157" s="8"/>
      <c r="N157" s="171">
        <f>IF(ISNUMBER(L157),L157,0)</f>
        <v>0</v>
      </c>
      <c r="O157" s="64"/>
      <c r="P157" s="64"/>
      <c r="Q157" s="64"/>
      <c r="R157" s="64"/>
      <c r="S157" s="64"/>
      <c r="T157" s="64"/>
      <c r="U157" s="64"/>
      <c r="V157" s="64"/>
      <c r="W157" s="121"/>
      <c r="X157" s="119"/>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row>
    <row r="158" spans="2:81" ht="13.5" customHeight="1">
      <c r="B158" s="342"/>
      <c r="C158" s="182"/>
      <c r="D158" s="8"/>
      <c r="E158" s="8"/>
      <c r="F158" s="183"/>
      <c r="G158" s="183"/>
      <c r="H158" s="184"/>
      <c r="I158" s="171"/>
      <c r="J158" s="30"/>
      <c r="K158" s="185"/>
      <c r="L158" s="186"/>
      <c r="M158" s="87"/>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row>
    <row r="159" spans="2:81" ht="13.5" customHeight="1" thickBot="1">
      <c r="B159" s="342"/>
      <c r="C159" s="347"/>
      <c r="D159" s="348"/>
      <c r="E159" s="348"/>
      <c r="F159" s="348"/>
      <c r="G159" s="348"/>
      <c r="H159" s="348"/>
      <c r="I159" s="348"/>
      <c r="J159" s="348"/>
      <c r="K159" s="348"/>
      <c r="L159" s="349"/>
      <c r="M159" s="87"/>
      <c r="N159" s="64"/>
      <c r="O159" s="64"/>
      <c r="P159" s="64"/>
      <c r="Q159" s="64"/>
      <c r="R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row>
    <row r="160" spans="2:81" ht="29.25" customHeight="1" thickBot="1">
      <c r="B160" s="342"/>
      <c r="C160" s="187" t="s">
        <v>53</v>
      </c>
      <c r="D160" s="63"/>
      <c r="E160" s="350"/>
      <c r="F160" s="351"/>
      <c r="G160" s="188" t="s">
        <v>48</v>
      </c>
      <c r="H160" s="189" t="s">
        <v>40</v>
      </c>
      <c r="I160" s="190" t="s">
        <v>45</v>
      </c>
      <c r="J160" s="190" t="s">
        <v>50</v>
      </c>
      <c r="K160" s="191" t="s">
        <v>41</v>
      </c>
      <c r="L160" s="186"/>
      <c r="M160" s="73"/>
      <c r="N160" s="64"/>
      <c r="O160" s="64"/>
      <c r="P160" s="64"/>
      <c r="Q160" s="64"/>
      <c r="R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row>
    <row r="161" spans="2:81" ht="15.75" customHeight="1" thickBot="1">
      <c r="B161" s="342"/>
      <c r="C161" s="25"/>
      <c r="D161" s="4"/>
      <c r="E161" s="352" t="str">
        <f>Service_Type</f>
        <v>Attendant Services</v>
      </c>
      <c r="F161" s="353"/>
      <c r="G161" s="74"/>
      <c r="H161" s="207"/>
      <c r="I161" s="192">
        <f>H157</f>
        <v>1</v>
      </c>
      <c r="J161" s="193"/>
      <c r="K161" s="194">
        <f>G161*H161*I161</f>
        <v>0</v>
      </c>
      <c r="L161" s="186"/>
      <c r="M161" s="130"/>
      <c r="N161" s="64" t="str">
        <f>IF(G161='Authorized Units &amp; Budget'!D166,"True","False")</f>
        <v>True</v>
      </c>
      <c r="O161" s="64"/>
      <c r="P161" s="64"/>
      <c r="Q161" s="64"/>
      <c r="R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row>
    <row r="162" spans="2:81" ht="13.5" customHeight="1" thickBot="1">
      <c r="B162" s="342"/>
      <c r="C162" s="25"/>
      <c r="D162" s="4"/>
      <c r="E162" s="354" t="s">
        <v>23</v>
      </c>
      <c r="F162" s="355"/>
      <c r="G162" s="74"/>
      <c r="H162" s="213"/>
      <c r="I162" s="195">
        <f>H157</f>
        <v>1</v>
      </c>
      <c r="J162" s="196">
        <f>H161*1.5</f>
        <v>0</v>
      </c>
      <c r="K162" s="197">
        <f>G162*I162*J162</f>
        <v>0</v>
      </c>
      <c r="L162" s="186"/>
      <c r="M162" s="130"/>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row>
    <row r="163" spans="2:81" ht="13.5" customHeight="1">
      <c r="B163" s="342"/>
      <c r="C163" s="25"/>
      <c r="D163" s="356" t="s">
        <v>122</v>
      </c>
      <c r="E163" s="356"/>
      <c r="F163" s="356"/>
      <c r="G163" s="356"/>
      <c r="H163" s="356"/>
      <c r="I163" s="356"/>
      <c r="J163" s="356"/>
      <c r="K163" s="356"/>
      <c r="L163" s="198"/>
      <c r="M163" s="130"/>
      <c r="N163" s="64"/>
      <c r="O163" s="64">
        <f>(G157-F157)+1</f>
        <v>1</v>
      </c>
      <c r="P163" s="64">
        <f>IF(OR(O163=366,O163=365),52,(ROUNDUP(O163/7,0)))</f>
        <v>1</v>
      </c>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row>
    <row r="164" spans="2:81" ht="13.5" customHeight="1">
      <c r="B164" s="342"/>
      <c r="C164" s="199"/>
      <c r="D164" s="356"/>
      <c r="E164" s="356"/>
      <c r="F164" s="356"/>
      <c r="G164" s="356"/>
      <c r="H164" s="356"/>
      <c r="I164" s="356"/>
      <c r="J164" s="356"/>
      <c r="K164" s="356"/>
      <c r="L164" s="198"/>
      <c r="M164" s="130"/>
      <c r="N164" s="8"/>
      <c r="O164" s="64"/>
      <c r="P164" s="64"/>
      <c r="Q164" s="64"/>
      <c r="R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row>
    <row r="165" spans="2:81" ht="13.5" customHeight="1" thickBot="1">
      <c r="B165" s="342"/>
      <c r="C165" s="151"/>
      <c r="D165" s="5"/>
      <c r="E165" s="5"/>
      <c r="F165" s="5"/>
      <c r="G165" s="5"/>
      <c r="H165" s="5"/>
      <c r="I165" s="5"/>
      <c r="J165" s="5"/>
      <c r="K165" s="5"/>
      <c r="L165" s="200"/>
      <c r="M165" s="130"/>
      <c r="N165" s="8"/>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row>
    <row r="166" spans="2:81" ht="31.5" customHeight="1" thickBot="1">
      <c r="B166" s="342"/>
      <c r="C166" s="187" t="s">
        <v>54</v>
      </c>
      <c r="D166" s="63"/>
      <c r="E166" s="357"/>
      <c r="F166" s="358"/>
      <c r="G166" s="201" t="s">
        <v>49</v>
      </c>
      <c r="H166" s="202" t="s">
        <v>55</v>
      </c>
      <c r="I166" s="203" t="s">
        <v>41</v>
      </c>
      <c r="J166" s="4"/>
      <c r="K166" s="4"/>
      <c r="L166" s="186"/>
      <c r="M166" s="123"/>
      <c r="N166" s="71"/>
      <c r="O166" s="71"/>
      <c r="P166" s="71"/>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row>
    <row r="167" spans="2:81" ht="13.5" thickBot="1">
      <c r="B167" s="342"/>
      <c r="C167" s="151"/>
      <c r="D167" s="4"/>
      <c r="E167" s="359" t="s">
        <v>27</v>
      </c>
      <c r="F167" s="360"/>
      <c r="G167" s="136"/>
      <c r="H167" s="137"/>
      <c r="I167" s="75">
        <f>G167*H167</f>
        <v>0</v>
      </c>
      <c r="J167" s="4"/>
      <c r="K167" s="4"/>
      <c r="L167" s="186"/>
      <c r="M167" s="130"/>
      <c r="N167" s="8"/>
      <c r="O167" s="70"/>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row>
    <row r="168" spans="2:81" ht="12.75" customHeight="1" thickBot="1">
      <c r="B168" s="342"/>
      <c r="C168" s="151"/>
      <c r="D168" s="4"/>
      <c r="E168" s="335" t="s">
        <v>24</v>
      </c>
      <c r="F168" s="336"/>
      <c r="G168" s="138"/>
      <c r="H168" s="139"/>
      <c r="I168" s="75">
        <f>G168*H168</f>
        <v>0</v>
      </c>
      <c r="J168" s="4"/>
      <c r="K168" s="4"/>
      <c r="L168" s="186"/>
      <c r="M168" s="8"/>
      <c r="N168" s="8"/>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row>
    <row r="169" spans="2:81" ht="13.5" thickBot="1">
      <c r="B169" s="342"/>
      <c r="C169" s="151"/>
      <c r="D169" s="4"/>
      <c r="E169" s="335" t="s">
        <v>25</v>
      </c>
      <c r="F169" s="336"/>
      <c r="G169" s="138"/>
      <c r="H169" s="139"/>
      <c r="I169" s="75">
        <f>G169*H169</f>
        <v>0</v>
      </c>
      <c r="J169" s="4"/>
      <c r="K169" s="4"/>
      <c r="L169" s="186"/>
      <c r="M169" s="130"/>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row>
    <row r="170" spans="2:81" ht="13.5" customHeight="1" thickBot="1">
      <c r="B170" s="342"/>
      <c r="C170" s="151"/>
      <c r="D170" s="4"/>
      <c r="E170" s="337" t="s">
        <v>26</v>
      </c>
      <c r="F170" s="338"/>
      <c r="G170" s="138"/>
      <c r="H170" s="139"/>
      <c r="I170" s="75">
        <f>G170*H170</f>
        <v>0</v>
      </c>
      <c r="J170" s="4"/>
      <c r="K170" s="4"/>
      <c r="L170" s="186"/>
      <c r="M170" s="130"/>
      <c r="N170" s="8"/>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row>
    <row r="171" spans="2:81" ht="13.5" customHeight="1" thickBot="1">
      <c r="B171" s="343"/>
      <c r="C171" s="204"/>
      <c r="D171" s="10"/>
      <c r="E171" s="339" t="s">
        <v>51</v>
      </c>
      <c r="F171" s="340"/>
      <c r="G171" s="140"/>
      <c r="H171" s="141"/>
      <c r="I171" s="205">
        <f>G171*H171</f>
        <v>0</v>
      </c>
      <c r="J171" s="10"/>
      <c r="K171" s="206"/>
      <c r="L171" s="181"/>
      <c r="M171" s="130"/>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row>
    <row r="172" ht="13.5" thickBot="1"/>
    <row r="173" spans="2:81" ht="31.5" customHeight="1" thickBot="1">
      <c r="B173" s="341">
        <v>10</v>
      </c>
      <c r="C173" s="173" t="s">
        <v>120</v>
      </c>
      <c r="D173" s="153"/>
      <c r="E173" s="174"/>
      <c r="F173" s="174" t="s">
        <v>46</v>
      </c>
      <c r="G173" s="174" t="s">
        <v>47</v>
      </c>
      <c r="H173" s="152" t="s">
        <v>106</v>
      </c>
      <c r="I173" s="174" t="s">
        <v>52</v>
      </c>
      <c r="J173" s="175" t="s">
        <v>42</v>
      </c>
      <c r="K173" s="176" t="s">
        <v>43</v>
      </c>
      <c r="L173" s="177" t="s">
        <v>44</v>
      </c>
      <c r="M173" s="130"/>
      <c r="N173" s="8"/>
      <c r="O173" s="70"/>
      <c r="P173" s="64"/>
      <c r="Q173" s="64"/>
      <c r="R173" s="64"/>
      <c r="S173" s="64"/>
      <c r="T173" s="64"/>
      <c r="U173" s="64"/>
      <c r="V173" s="64"/>
      <c r="W173" s="121"/>
      <c r="X173" s="119"/>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row>
    <row r="174" spans="2:81" ht="12.75" customHeight="1" thickBot="1">
      <c r="B174" s="342"/>
      <c r="C174" s="344"/>
      <c r="D174" s="345"/>
      <c r="E174" s="346"/>
      <c r="F174" s="133"/>
      <c r="G174" s="134"/>
      <c r="H174" s="178">
        <f>P180</f>
        <v>1</v>
      </c>
      <c r="I174" s="135"/>
      <c r="J174" s="179">
        <f>(SUM(K178:K179))+(SUM(I184:I188))</f>
        <v>0</v>
      </c>
      <c r="K174" s="180">
        <f>IF(J174&gt;=SUTA_Max,((FUTA_Max*FUTA)+(SUTA_Max*I174)+(J174*FICA)+(J174*Medicare)),IF(J174&gt;=FUTA_Max,((FUTA_Max*FUTA)+(J174*I174)+(J174*FICA)+(J174*Medicare)),IF(J174&lt;FUTA_Max,(J174*Total_Tax))))</f>
        <v>0</v>
      </c>
      <c r="L174" s="181">
        <f>SUM(J174:K174)</f>
        <v>0</v>
      </c>
      <c r="M174" s="8"/>
      <c r="N174" s="171">
        <f>IF(ISNUMBER(L174),L174,0)</f>
        <v>0</v>
      </c>
      <c r="O174" s="64"/>
      <c r="P174" s="64"/>
      <c r="Q174" s="64"/>
      <c r="R174" s="64"/>
      <c r="S174" s="64"/>
      <c r="T174" s="64"/>
      <c r="U174" s="64"/>
      <c r="V174" s="64"/>
      <c r="W174" s="121"/>
      <c r="X174" s="119"/>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row>
    <row r="175" spans="2:81" ht="13.5" customHeight="1">
      <c r="B175" s="342"/>
      <c r="C175" s="182"/>
      <c r="D175" s="8"/>
      <c r="E175" s="8"/>
      <c r="F175" s="183"/>
      <c r="G175" s="183"/>
      <c r="H175" s="184"/>
      <c r="I175" s="171"/>
      <c r="J175" s="30"/>
      <c r="K175" s="185"/>
      <c r="L175" s="186"/>
      <c r="M175" s="87"/>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row>
    <row r="176" spans="2:81" ht="13.5" customHeight="1" thickBot="1">
      <c r="B176" s="342"/>
      <c r="C176" s="347"/>
      <c r="D176" s="348"/>
      <c r="E176" s="348"/>
      <c r="F176" s="348"/>
      <c r="G176" s="348"/>
      <c r="H176" s="348"/>
      <c r="I176" s="348"/>
      <c r="J176" s="348"/>
      <c r="K176" s="348"/>
      <c r="L176" s="349"/>
      <c r="M176" s="87"/>
      <c r="N176" s="64"/>
      <c r="O176" s="64"/>
      <c r="P176" s="64"/>
      <c r="Q176" s="64"/>
      <c r="R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row>
    <row r="177" spans="2:81" ht="29.25" customHeight="1" thickBot="1">
      <c r="B177" s="342"/>
      <c r="C177" s="187" t="s">
        <v>53</v>
      </c>
      <c r="D177" s="63"/>
      <c r="E177" s="350"/>
      <c r="F177" s="351"/>
      <c r="G177" s="188" t="s">
        <v>48</v>
      </c>
      <c r="H177" s="189" t="s">
        <v>40</v>
      </c>
      <c r="I177" s="190" t="s">
        <v>45</v>
      </c>
      <c r="J177" s="190" t="s">
        <v>50</v>
      </c>
      <c r="K177" s="191" t="s">
        <v>41</v>
      </c>
      <c r="L177" s="186"/>
      <c r="M177" s="73"/>
      <c r="N177" s="64"/>
      <c r="O177" s="64"/>
      <c r="P177" s="64"/>
      <c r="Q177" s="64"/>
      <c r="R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row>
    <row r="178" spans="2:81" ht="15.75" customHeight="1" thickBot="1">
      <c r="B178" s="342"/>
      <c r="C178" s="25"/>
      <c r="D178" s="4"/>
      <c r="E178" s="352" t="str">
        <f>Service_Type</f>
        <v>Attendant Services</v>
      </c>
      <c r="F178" s="353"/>
      <c r="G178" s="74"/>
      <c r="H178" s="207"/>
      <c r="I178" s="192">
        <f>H174</f>
        <v>1</v>
      </c>
      <c r="J178" s="193"/>
      <c r="K178" s="194">
        <f>G178*H178*I178</f>
        <v>0</v>
      </c>
      <c r="L178" s="186"/>
      <c r="M178" s="130"/>
      <c r="N178" s="64" t="str">
        <f>IF(G178='Authorized Units &amp; Budget'!D183,"True","False")</f>
        <v>True</v>
      </c>
      <c r="O178" s="64"/>
      <c r="P178" s="64"/>
      <c r="Q178" s="64"/>
      <c r="R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row>
    <row r="179" spans="2:81" ht="13.5" customHeight="1" thickBot="1">
      <c r="B179" s="342"/>
      <c r="C179" s="25"/>
      <c r="D179" s="4"/>
      <c r="E179" s="354" t="s">
        <v>23</v>
      </c>
      <c r="F179" s="355"/>
      <c r="G179" s="74"/>
      <c r="H179" s="213"/>
      <c r="I179" s="195">
        <f>H174</f>
        <v>1</v>
      </c>
      <c r="J179" s="196">
        <f>H178*1.5</f>
        <v>0</v>
      </c>
      <c r="K179" s="197">
        <f>G179*I179*J179</f>
        <v>0</v>
      </c>
      <c r="L179" s="186"/>
      <c r="M179" s="130"/>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row>
    <row r="180" spans="2:81" ht="13.5" customHeight="1">
      <c r="B180" s="342"/>
      <c r="C180" s="25"/>
      <c r="D180" s="356" t="s">
        <v>122</v>
      </c>
      <c r="E180" s="356"/>
      <c r="F180" s="356"/>
      <c r="G180" s="356"/>
      <c r="H180" s="356"/>
      <c r="I180" s="356"/>
      <c r="J180" s="356"/>
      <c r="K180" s="356"/>
      <c r="L180" s="198"/>
      <c r="M180" s="130"/>
      <c r="N180" s="64"/>
      <c r="O180" s="64">
        <f>(G174-F174)+1</f>
        <v>1</v>
      </c>
      <c r="P180" s="64">
        <f>IF(OR(O180=366,O180=365),52,(ROUNDUP(O180/7,0)))</f>
        <v>1</v>
      </c>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row>
    <row r="181" spans="2:81" ht="13.5" customHeight="1">
      <c r="B181" s="342"/>
      <c r="C181" s="199"/>
      <c r="D181" s="356"/>
      <c r="E181" s="356"/>
      <c r="F181" s="356"/>
      <c r="G181" s="356"/>
      <c r="H181" s="356"/>
      <c r="I181" s="356"/>
      <c r="J181" s="356"/>
      <c r="K181" s="356"/>
      <c r="L181" s="198"/>
      <c r="M181" s="130"/>
      <c r="N181" s="8"/>
      <c r="O181" s="64"/>
      <c r="P181" s="64"/>
      <c r="Q181" s="64"/>
      <c r="R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row>
    <row r="182" spans="2:81" ht="13.5" customHeight="1" thickBot="1">
      <c r="B182" s="342"/>
      <c r="C182" s="151"/>
      <c r="D182" s="5"/>
      <c r="E182" s="5"/>
      <c r="F182" s="5"/>
      <c r="G182" s="5"/>
      <c r="H182" s="5"/>
      <c r="I182" s="5"/>
      <c r="J182" s="5"/>
      <c r="K182" s="5"/>
      <c r="L182" s="200"/>
      <c r="M182" s="130"/>
      <c r="N182" s="8"/>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row>
    <row r="183" spans="2:81" ht="31.5" customHeight="1" thickBot="1">
      <c r="B183" s="342"/>
      <c r="C183" s="187" t="s">
        <v>54</v>
      </c>
      <c r="D183" s="63"/>
      <c r="E183" s="357"/>
      <c r="F183" s="358"/>
      <c r="G183" s="201" t="s">
        <v>49</v>
      </c>
      <c r="H183" s="202" t="s">
        <v>55</v>
      </c>
      <c r="I183" s="203" t="s">
        <v>41</v>
      </c>
      <c r="J183" s="4"/>
      <c r="K183" s="4"/>
      <c r="L183" s="186"/>
      <c r="M183" s="123"/>
      <c r="N183" s="71"/>
      <c r="O183" s="71"/>
      <c r="P183" s="71"/>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row>
    <row r="184" spans="2:81" ht="13.5" thickBot="1">
      <c r="B184" s="342"/>
      <c r="C184" s="151"/>
      <c r="D184" s="4"/>
      <c r="E184" s="359" t="s">
        <v>27</v>
      </c>
      <c r="F184" s="360"/>
      <c r="G184" s="136"/>
      <c r="H184" s="137"/>
      <c r="I184" s="75">
        <f>G184*H184</f>
        <v>0</v>
      </c>
      <c r="J184" s="4"/>
      <c r="K184" s="4"/>
      <c r="L184" s="186"/>
      <c r="M184" s="130"/>
      <c r="N184" s="8"/>
      <c r="O184" s="70"/>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row>
    <row r="185" spans="2:81" ht="12.75" customHeight="1" thickBot="1">
      <c r="B185" s="342"/>
      <c r="C185" s="151"/>
      <c r="D185" s="4"/>
      <c r="E185" s="335" t="s">
        <v>24</v>
      </c>
      <c r="F185" s="336"/>
      <c r="G185" s="138"/>
      <c r="H185" s="139"/>
      <c r="I185" s="75">
        <f>G185*H185</f>
        <v>0</v>
      </c>
      <c r="J185" s="4"/>
      <c r="K185" s="4"/>
      <c r="L185" s="186"/>
      <c r="M185" s="8"/>
      <c r="N185" s="8"/>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row>
    <row r="186" spans="2:81" ht="13.5" thickBot="1">
      <c r="B186" s="342"/>
      <c r="C186" s="151"/>
      <c r="D186" s="4"/>
      <c r="E186" s="335" t="s">
        <v>25</v>
      </c>
      <c r="F186" s="336"/>
      <c r="G186" s="138"/>
      <c r="H186" s="139"/>
      <c r="I186" s="75">
        <f>G186*H186</f>
        <v>0</v>
      </c>
      <c r="J186" s="4"/>
      <c r="K186" s="4"/>
      <c r="L186" s="186"/>
      <c r="M186" s="130"/>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row>
    <row r="187" spans="2:81" ht="13.5" customHeight="1" thickBot="1">
      <c r="B187" s="342"/>
      <c r="C187" s="151"/>
      <c r="D187" s="4"/>
      <c r="E187" s="337" t="s">
        <v>26</v>
      </c>
      <c r="F187" s="338"/>
      <c r="G187" s="138"/>
      <c r="H187" s="139"/>
      <c r="I187" s="75">
        <f>G187*H187</f>
        <v>0</v>
      </c>
      <c r="J187" s="4"/>
      <c r="K187" s="4"/>
      <c r="L187" s="186"/>
      <c r="M187" s="130"/>
      <c r="N187" s="8"/>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row>
    <row r="188" spans="2:81" ht="13.5" customHeight="1" thickBot="1">
      <c r="B188" s="343"/>
      <c r="C188" s="204"/>
      <c r="D188" s="10"/>
      <c r="E188" s="339" t="s">
        <v>51</v>
      </c>
      <c r="F188" s="340"/>
      <c r="G188" s="140"/>
      <c r="H188" s="141"/>
      <c r="I188" s="205">
        <f>G188*H188</f>
        <v>0</v>
      </c>
      <c r="J188" s="10"/>
      <c r="K188" s="206"/>
      <c r="L188" s="181"/>
      <c r="M188" s="130"/>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row>
  </sheetData>
  <sheetProtection password="E7F0" sheet="1" objects="1" scenarios="1"/>
  <mergeCells count="151">
    <mergeCell ref="E135:F135"/>
    <mergeCell ref="E136:F136"/>
    <mergeCell ref="E137:F137"/>
    <mergeCell ref="E144:F144"/>
    <mergeCell ref="E103:F103"/>
    <mergeCell ref="E110:F110"/>
    <mergeCell ref="E111:F111"/>
    <mergeCell ref="E119:F119"/>
    <mergeCell ref="E116:F116"/>
    <mergeCell ref="E84:F84"/>
    <mergeCell ref="E85:F85"/>
    <mergeCell ref="E93:F93"/>
    <mergeCell ref="E94:F94"/>
    <mergeCell ref="E65:F65"/>
    <mergeCell ref="E66:F66"/>
    <mergeCell ref="E67:F67"/>
    <mergeCell ref="E76:F76"/>
    <mergeCell ref="E69:F69"/>
    <mergeCell ref="B37:B52"/>
    <mergeCell ref="C38:E38"/>
    <mergeCell ref="C40:L40"/>
    <mergeCell ref="E41:F41"/>
    <mergeCell ref="D44:K45"/>
    <mergeCell ref="E47:F47"/>
    <mergeCell ref="E50:F50"/>
    <mergeCell ref="E43:F43"/>
    <mergeCell ref="E51:F51"/>
    <mergeCell ref="E42:F42"/>
    <mergeCell ref="B1:L1"/>
    <mergeCell ref="B13:L13"/>
    <mergeCell ref="C4:F4"/>
    <mergeCell ref="C5:F5"/>
    <mergeCell ref="H11:K11"/>
    <mergeCell ref="B11:F11"/>
    <mergeCell ref="J7:K7"/>
    <mergeCell ref="G7:H7"/>
    <mergeCell ref="B2:L2"/>
    <mergeCell ref="O10:P10"/>
    <mergeCell ref="H10:K10"/>
    <mergeCell ref="B10:F10"/>
    <mergeCell ref="L14:L15"/>
    <mergeCell ref="I14:K15"/>
    <mergeCell ref="O9:P9"/>
    <mergeCell ref="B9:L9"/>
    <mergeCell ref="E30:F30"/>
    <mergeCell ref="E25:F25"/>
    <mergeCell ref="B19:L19"/>
    <mergeCell ref="L16:L17"/>
    <mergeCell ref="C23:L23"/>
    <mergeCell ref="E24:F24"/>
    <mergeCell ref="I16:K17"/>
    <mergeCell ref="B14:H17"/>
    <mergeCell ref="B20:B35"/>
    <mergeCell ref="N18:P18"/>
    <mergeCell ref="E26:F26"/>
    <mergeCell ref="E35:F35"/>
    <mergeCell ref="D27:K28"/>
    <mergeCell ref="E33:F33"/>
    <mergeCell ref="E34:F34"/>
    <mergeCell ref="E31:F31"/>
    <mergeCell ref="E32:F32"/>
    <mergeCell ref="C21:E21"/>
    <mergeCell ref="E48:F48"/>
    <mergeCell ref="E52:F52"/>
    <mergeCell ref="E49:F49"/>
    <mergeCell ref="B54:B69"/>
    <mergeCell ref="C55:E55"/>
    <mergeCell ref="C57:L57"/>
    <mergeCell ref="E58:F58"/>
    <mergeCell ref="D61:K62"/>
    <mergeCell ref="E64:F64"/>
    <mergeCell ref="E68:F68"/>
    <mergeCell ref="E59:F59"/>
    <mergeCell ref="E60:F60"/>
    <mergeCell ref="B71:B86"/>
    <mergeCell ref="C72:E72"/>
    <mergeCell ref="C74:L74"/>
    <mergeCell ref="E75:F75"/>
    <mergeCell ref="D78:K79"/>
    <mergeCell ref="E81:F81"/>
    <mergeCell ref="E82:F82"/>
    <mergeCell ref="E86:F86"/>
    <mergeCell ref="E77:F77"/>
    <mergeCell ref="E83:F83"/>
    <mergeCell ref="B88:B103"/>
    <mergeCell ref="C89:E89"/>
    <mergeCell ref="C91:L91"/>
    <mergeCell ref="E92:F92"/>
    <mergeCell ref="D95:K96"/>
    <mergeCell ref="E98:F98"/>
    <mergeCell ref="E99:F99"/>
    <mergeCell ref="E100:F100"/>
    <mergeCell ref="E101:F101"/>
    <mergeCell ref="E102:F102"/>
    <mergeCell ref="B105:B120"/>
    <mergeCell ref="C106:E106"/>
    <mergeCell ref="C108:L108"/>
    <mergeCell ref="E109:F109"/>
    <mergeCell ref="D112:K113"/>
    <mergeCell ref="E115:F115"/>
    <mergeCell ref="E117:F117"/>
    <mergeCell ref="E118:F118"/>
    <mergeCell ref="E120:F120"/>
    <mergeCell ref="B122:B137"/>
    <mergeCell ref="C123:E123"/>
    <mergeCell ref="C125:L125"/>
    <mergeCell ref="E126:F126"/>
    <mergeCell ref="D129:K130"/>
    <mergeCell ref="E132:F132"/>
    <mergeCell ref="E127:F127"/>
    <mergeCell ref="E128:F128"/>
    <mergeCell ref="E133:F133"/>
    <mergeCell ref="E134:F134"/>
    <mergeCell ref="B139:B154"/>
    <mergeCell ref="C140:E140"/>
    <mergeCell ref="C142:L142"/>
    <mergeCell ref="E143:F143"/>
    <mergeCell ref="D146:K147"/>
    <mergeCell ref="E149:F149"/>
    <mergeCell ref="E145:F145"/>
    <mergeCell ref="E150:F150"/>
    <mergeCell ref="E151:F151"/>
    <mergeCell ref="E152:F152"/>
    <mergeCell ref="E183:F183"/>
    <mergeCell ref="E184:F184"/>
    <mergeCell ref="E185:F185"/>
    <mergeCell ref="E153:F153"/>
    <mergeCell ref="E154:F154"/>
    <mergeCell ref="E161:F161"/>
    <mergeCell ref="E162:F162"/>
    <mergeCell ref="E168:F168"/>
    <mergeCell ref="E169:F169"/>
    <mergeCell ref="B156:B171"/>
    <mergeCell ref="C157:E157"/>
    <mergeCell ref="C159:L159"/>
    <mergeCell ref="E160:F160"/>
    <mergeCell ref="D163:K164"/>
    <mergeCell ref="E166:F166"/>
    <mergeCell ref="E167:F167"/>
    <mergeCell ref="E170:F170"/>
    <mergeCell ref="E171:F171"/>
    <mergeCell ref="E186:F186"/>
    <mergeCell ref="E187:F187"/>
    <mergeCell ref="E188:F188"/>
    <mergeCell ref="B173:B188"/>
    <mergeCell ref="C174:E174"/>
    <mergeCell ref="C176:L176"/>
    <mergeCell ref="E177:F177"/>
    <mergeCell ref="E178:F178"/>
    <mergeCell ref="E179:F179"/>
    <mergeCell ref="D180:K181"/>
  </mergeCells>
  <dataValidations count="17">
    <dataValidation errorStyle="warning" type="custom" operator="equal" allowBlank="1" showInputMessage="1" showErrorMessage="1" promptTitle="Hours per Week" prompt="Enter the number of hours the employee is scheduled to work each week." errorTitle="Authorized Units Per Week" error="You have entered a number of units per week that is different than the authorized amount. Verify the number of units authorized and the scheduled hours per week. You cannot schedule more hours than authorized.&#10;" sqref="G25 G42 G59 G76 G93 G110 G127 G144 G161 G178">
      <formula1>IF(N25="True",G25,)</formula1>
    </dataValidation>
    <dataValidation allowBlank="1" showInputMessage="1" showErrorMessage="1" promptTitle="Employee Name" prompt="Enter the Employee's full name." sqref="C55:E55 C38:E38 C21:E21 C174:E174 C157:E157 C140:E140 C123:E123 C106:E106 C89:E89 C72:E72"/>
    <dataValidation allowBlank="1" showInputMessage="1" showErrorMessage="1" promptTitle="Begin Date" prompt="Enter the Employee's first date of employment. If this entry is due to a change in schedule, enter the begin date of the new schedule." sqref="F55 F38 F21 F174 F157 F140 F123 F106 F89 F72"/>
    <dataValidation allowBlank="1" showInputMessage="1" showErrorMessage="1" promptTitle="End Date" prompt="Enter the Employee's last date of employment. If this is a new Employee, enter the last day of the budget period. If this entry is due to a change in schedule, enter the end date of the current schedule." sqref="G55 G38 G21 G174 G157 G140 G123 G106 G89 G72"/>
    <dataValidation allowBlank="1" showInputMessage="1" showErrorMessage="1" promptTitle="S.U.T.A. Rate" prompt="Enter the S.U.T.A. rate assigned by the Texas Workforce Commission." sqref="I55 I38 I21 I174 I157 I140 I123 I106 I89 I72"/>
    <dataValidation allowBlank="1" showInputMessage="1" showErrorMessage="1" promptTitle="Bonus Pay" prompt="Enter the amount of any bonus paid to the Employee." sqref="G65 G48 G31 G184 G167 G150 G133 G116 G99 G82"/>
    <dataValidation allowBlank="1" showInputMessage="1" showErrorMessage="1" promptTitle="Number of Bonus Payments" prompt="Enter how many bonus payments the employee will receive during the budget period." sqref="H65 H48 H31 H184 H167 H150 H133 H116 H99 H82"/>
    <dataValidation allowBlank="1" showInputMessage="1" showErrorMessage="1" promptTitle="Paid Holidays" prompt="Enter the dollar amount per day of any paid holidays the Employee will receive." sqref="G66 G49 G32 G185 G168 G151 G134 G117 G100 G83"/>
    <dataValidation allowBlank="1" showInputMessage="1" showErrorMessage="1" promptTitle="Number of Paid Holidays" prompt="Enter the number of paid holidays the Employee will receive." sqref="H66 H49 H32 H185 H168 H151 H134 H117 H100 H83"/>
    <dataValidation allowBlank="1" showInputMessage="1" showErrorMessage="1" promptTitle="Paid Vacation Days" prompt="Enter the dollar amount per day of any vacation the Employee will receive." sqref="G67 G50 G33 G186 G169 G152 G135 G118 G101 G84"/>
    <dataValidation allowBlank="1" showInputMessage="1" showErrorMessage="1" promptTitle="Number of Vacation Days" prompt="Enter the number of paid vacation days the Employee will receive." sqref="H67 H50 H33 H186 H169 H152 H135 H118 H101 H84"/>
    <dataValidation allowBlank="1" showInputMessage="1" showErrorMessage="1" promptTitle="Paid Sick Leave" prompt="Enter the dollar amount per day of any sick leave the Employee will receive." sqref="G68 G51 G34 G187 G170 G153 G136 G119 G102 G85"/>
    <dataValidation allowBlank="1" showInputMessage="1" showErrorMessage="1" promptTitle="Other Compensation" prompt="If the Employee receives compenation other than those listed above, give a description of the type of compensation in this cell." sqref="E69:F69 E52:F52 E35:F35 E188:F188 E171:F171 E154:F154 E137:F137 E120:F120 E103:F103 E86:F86"/>
    <dataValidation allowBlank="1" showInputMessage="1" showErrorMessage="1" promptTitle="Other Compensation" prompt="Enter the amount of any other compensation paid to the Employee." sqref="G69 G52 G35 G188 G171 G154 G137 G120 G103 G86"/>
    <dataValidation allowBlank="1" showInputMessage="1" showErrorMessage="1" promptTitle="Number of Other Payments" prompt="Enter the number of payments of other compensation the Employee will receive." sqref="H69 H52 H35 H188 H171 H154 H137 H120 H103 H86"/>
    <dataValidation type="custom" allowBlank="1" showInputMessage="1" showErrorMessage="1" promptTitle="SHL Pay Rate" prompt="Enter the hourly pay rate for Supported Home Living." errorTitle="Minimum Wage" error="The minimum allowable wage is $7.25." sqref="H59 H42 H25 H178 H161 H144 H127 H110 H93 H76">
      <formula1>IF(H59&gt;=7.25,H59,)</formula1>
    </dataValidation>
    <dataValidation allowBlank="1" showErrorMessage="1" promptTitle="Information Only Page" prompt="This page is for Information only.  It is not a part of the Client's budget." sqref="B1:L1"/>
  </dataValidations>
  <printOptions horizontalCentered="1"/>
  <pageMargins left="0.2" right="0.2" top="0.53" bottom="0.45" header="0" footer="0.17"/>
  <pageSetup fitToHeight="0" fitToWidth="1" horizontalDpi="600" verticalDpi="600" orientation="portrait" scale="82" r:id="rId1"/>
  <headerFooter alignWithMargins="0">
    <oddHeader>&amp;L&amp;8Texas Department of 
Aging and Disability Services&amp;R&amp;8Personal Care Services CDS Budget
September 2009</oddHeader>
    <oddFooter>&amp;R&amp;8Date and Time Created
&amp;D &amp;T</oddFooter>
  </headerFooter>
  <ignoredErrors>
    <ignoredError sqref="L11" evalError="1"/>
  </ignoredErrors>
</worksheet>
</file>

<file path=xl/worksheets/sheet7.xml><?xml version="1.0" encoding="utf-8"?>
<worksheet xmlns="http://schemas.openxmlformats.org/spreadsheetml/2006/main" xmlns:r="http://schemas.openxmlformats.org/officeDocument/2006/relationships">
  <sheetPr>
    <pageSetUpPr fitToPage="1"/>
  </sheetPr>
  <dimension ref="A1:K62"/>
  <sheetViews>
    <sheetView zoomScale="75" zoomScaleNormal="75" workbookViewId="0" topLeftCell="A1">
      <selection activeCell="R14" sqref="R14"/>
    </sheetView>
  </sheetViews>
  <sheetFormatPr defaultColWidth="9.140625" defaultRowHeight="12.75"/>
  <cols>
    <col min="1" max="1" width="4.421875" style="1" customWidth="1"/>
    <col min="2" max="2" width="4.140625" style="1" customWidth="1"/>
    <col min="3" max="3" width="46.57421875" style="1" customWidth="1"/>
    <col min="4" max="4" width="16.421875" style="1" customWidth="1"/>
    <col min="5" max="5" width="4.28125" style="1" customWidth="1"/>
    <col min="6" max="6" width="16.28125" style="1" customWidth="1"/>
    <col min="7" max="7" width="4.140625" style="1" customWidth="1"/>
    <col min="8" max="8" width="4.421875" style="1" customWidth="1"/>
    <col min="9" max="9" width="9.140625" style="1" customWidth="1"/>
    <col min="10" max="10" width="9.140625" style="1" hidden="1" customWidth="1"/>
    <col min="11" max="16384" width="9.140625" style="1" customWidth="1"/>
  </cols>
  <sheetData>
    <row r="1" ht="12.75">
      <c r="B1" s="26"/>
    </row>
    <row r="2" spans="2:8" ht="38.25" customHeight="1">
      <c r="B2" s="250" t="s">
        <v>192</v>
      </c>
      <c r="C2" s="250"/>
      <c r="D2" s="250"/>
      <c r="E2" s="250"/>
      <c r="F2" s="250"/>
      <c r="G2" s="250"/>
      <c r="H2" s="2"/>
    </row>
    <row r="3" spans="2:8" ht="15">
      <c r="B3" s="404" t="s">
        <v>66</v>
      </c>
      <c r="C3" s="404"/>
      <c r="D3" s="404"/>
      <c r="E3" s="404"/>
      <c r="F3" s="404"/>
      <c r="G3" s="404"/>
      <c r="H3" s="20"/>
    </row>
    <row r="4" spans="2:8" ht="15">
      <c r="B4" s="26"/>
      <c r="C4" s="20"/>
      <c r="D4" s="20"/>
      <c r="E4" s="20"/>
      <c r="F4" s="20"/>
      <c r="G4" s="20"/>
      <c r="H4" s="20"/>
    </row>
    <row r="5" spans="2:8" ht="15.75" thickBot="1">
      <c r="B5" s="26"/>
      <c r="C5" s="21">
        <f>Consumer_Name</f>
        <v>0</v>
      </c>
      <c r="D5" s="27"/>
      <c r="E5" s="27"/>
      <c r="F5" s="21">
        <f>Medicaid_Number</f>
        <v>0</v>
      </c>
      <c r="G5" s="27"/>
      <c r="H5" s="27"/>
    </row>
    <row r="6" spans="2:10" ht="14.25">
      <c r="B6" s="26"/>
      <c r="C6" s="22" t="s">
        <v>36</v>
      </c>
      <c r="D6" s="22"/>
      <c r="E6" s="22"/>
      <c r="F6" s="28" t="s">
        <v>37</v>
      </c>
      <c r="G6" s="29"/>
      <c r="H6" s="29"/>
      <c r="J6" s="1">
        <v>1</v>
      </c>
    </row>
    <row r="7" spans="2:10" ht="15" thickBot="1">
      <c r="B7" s="26"/>
      <c r="C7" s="22"/>
      <c r="D7" s="22"/>
      <c r="E7" s="22"/>
      <c r="F7" s="29"/>
      <c r="G7" s="29"/>
      <c r="H7" s="29"/>
      <c r="J7" s="1">
        <v>2</v>
      </c>
    </row>
    <row r="8" spans="2:10" ht="15.75" thickBot="1">
      <c r="B8" s="26"/>
      <c r="C8" s="23" t="s">
        <v>67</v>
      </c>
      <c r="D8" s="111"/>
      <c r="E8" s="22" t="s">
        <v>6</v>
      </c>
      <c r="F8" s="111"/>
      <c r="G8" s="24"/>
      <c r="H8" s="29"/>
      <c r="J8" s="1">
        <v>3</v>
      </c>
    </row>
    <row r="9" spans="1:10" ht="16.5" thickBot="1">
      <c r="A9" s="11"/>
      <c r="B9" s="11"/>
      <c r="C9" s="23" t="s">
        <v>68</v>
      </c>
      <c r="D9" s="35"/>
      <c r="E9" s="72"/>
      <c r="F9" s="11"/>
      <c r="J9" s="1">
        <v>4</v>
      </c>
    </row>
    <row r="10" spans="1:6" ht="15.75">
      <c r="A10" s="11"/>
      <c r="B10" s="11"/>
      <c r="C10" s="23"/>
      <c r="D10" s="115"/>
      <c r="E10" s="72"/>
      <c r="F10" s="11"/>
    </row>
    <row r="11" spans="1:6" ht="15.75">
      <c r="A11" s="11"/>
      <c r="B11" s="11"/>
      <c r="C11" s="88"/>
      <c r="D11" s="62"/>
      <c r="E11" s="72"/>
      <c r="F11" s="11"/>
    </row>
    <row r="12" spans="1:7" ht="15.75" customHeight="1">
      <c r="A12" s="11"/>
      <c r="B12" s="262" t="s">
        <v>79</v>
      </c>
      <c r="C12" s="262"/>
      <c r="D12" s="262"/>
      <c r="E12" s="262"/>
      <c r="F12" s="262"/>
      <c r="G12" s="262"/>
    </row>
    <row r="13" spans="1:6" ht="13.5" thickBot="1">
      <c r="A13" s="11"/>
      <c r="B13" s="11"/>
      <c r="C13" s="11"/>
      <c r="D13" s="11"/>
      <c r="E13" s="11"/>
      <c r="F13" s="11"/>
    </row>
    <row r="14" spans="1:7" ht="19.5" thickBot="1">
      <c r="A14" s="11"/>
      <c r="B14" s="288" t="s">
        <v>123</v>
      </c>
      <c r="C14" s="289"/>
      <c r="D14" s="289"/>
      <c r="E14" s="289"/>
      <c r="F14" s="289"/>
      <c r="G14" s="363"/>
    </row>
    <row r="15" spans="1:7" ht="6" customHeight="1" thickBot="1">
      <c r="A15" s="11"/>
      <c r="B15" s="83"/>
      <c r="C15" s="84"/>
      <c r="D15" s="84"/>
      <c r="E15" s="84"/>
      <c r="F15" s="84"/>
      <c r="G15" s="85"/>
    </row>
    <row r="16" spans="1:7" ht="17.25" customHeight="1">
      <c r="A16" s="11"/>
      <c r="B16" s="25"/>
      <c r="C16" s="405" t="s">
        <v>124</v>
      </c>
      <c r="D16" s="406"/>
      <c r="E16" s="48"/>
      <c r="F16" s="90">
        <f>Taxable</f>
        <v>0</v>
      </c>
      <c r="G16" s="91"/>
    </row>
    <row r="17" spans="1:7" ht="17.25" customHeight="1" thickBot="1">
      <c r="A17" s="11"/>
      <c r="B17" s="25"/>
      <c r="C17" s="407" t="s">
        <v>125</v>
      </c>
      <c r="D17" s="408"/>
      <c r="E17" s="10"/>
      <c r="F17" s="92">
        <f>'Taxable Wage &amp; Compensation'!L10</f>
        <v>0</v>
      </c>
      <c r="G17" s="91"/>
    </row>
    <row r="18" spans="1:7" ht="15" customHeight="1" thickBot="1">
      <c r="A18" s="11"/>
      <c r="B18" s="25"/>
      <c r="C18" s="93"/>
      <c r="D18" s="93"/>
      <c r="E18" s="94"/>
      <c r="F18" s="94"/>
      <c r="G18" s="91"/>
    </row>
    <row r="19" spans="1:7" ht="16.5" thickBot="1">
      <c r="A19" s="11"/>
      <c r="B19" s="95"/>
      <c r="C19" s="393" t="s">
        <v>81</v>
      </c>
      <c r="D19" s="394"/>
      <c r="E19" s="394"/>
      <c r="F19" s="395"/>
      <c r="G19" s="96"/>
    </row>
    <row r="20" spans="1:7" ht="15" thickBot="1">
      <c r="A20" s="11"/>
      <c r="B20" s="95"/>
      <c r="C20" s="89"/>
      <c r="D20" s="396" t="s">
        <v>69</v>
      </c>
      <c r="E20" s="396"/>
      <c r="F20" s="97" t="s">
        <v>70</v>
      </c>
      <c r="G20" s="96"/>
    </row>
    <row r="21" spans="2:7" ht="15" thickBot="1">
      <c r="B21" s="95"/>
      <c r="C21" s="98" t="s">
        <v>71</v>
      </c>
      <c r="D21" s="390">
        <f>F16/4</f>
        <v>0</v>
      </c>
      <c r="E21" s="391"/>
      <c r="F21" s="112"/>
      <c r="G21" s="96"/>
    </row>
    <row r="22" spans="2:7" ht="15" thickBot="1">
      <c r="B22" s="95"/>
      <c r="C22" s="98" t="s">
        <v>72</v>
      </c>
      <c r="D22" s="390">
        <f>F16/4</f>
        <v>0</v>
      </c>
      <c r="E22" s="391"/>
      <c r="F22" s="112"/>
      <c r="G22" s="96"/>
    </row>
    <row r="23" spans="2:7" ht="15" thickBot="1">
      <c r="B23" s="95"/>
      <c r="C23" s="98" t="s">
        <v>73</v>
      </c>
      <c r="D23" s="390">
        <f>F16/4</f>
        <v>0</v>
      </c>
      <c r="E23" s="391"/>
      <c r="F23" s="112"/>
      <c r="G23" s="96"/>
    </row>
    <row r="24" spans="2:7" ht="15" thickBot="1">
      <c r="B24" s="95"/>
      <c r="C24" s="98" t="s">
        <v>74</v>
      </c>
      <c r="D24" s="390">
        <f>F16/4</f>
        <v>0</v>
      </c>
      <c r="E24" s="391"/>
      <c r="F24" s="112"/>
      <c r="G24" s="96"/>
    </row>
    <row r="25" spans="2:7" ht="15.75" thickBot="1">
      <c r="B25" s="95"/>
      <c r="C25" s="99" t="s">
        <v>126</v>
      </c>
      <c r="D25" s="392">
        <f>SUM(D21:E24)</f>
        <v>0</v>
      </c>
      <c r="E25" s="392"/>
      <c r="F25" s="100">
        <f>SUM(F21:F24)</f>
        <v>0</v>
      </c>
      <c r="G25" s="96"/>
    </row>
    <row r="26" spans="2:7" ht="15" customHeight="1" thickBot="1">
      <c r="B26" s="95"/>
      <c r="C26" s="101"/>
      <c r="D26" s="102"/>
      <c r="E26" s="103"/>
      <c r="F26" s="103"/>
      <c r="G26" s="96"/>
    </row>
    <row r="27" spans="2:7" ht="15" customHeight="1" thickBot="1">
      <c r="B27" s="95"/>
      <c r="C27" s="410" t="str">
        <f>Service_Type</f>
        <v>Attendant Services</v>
      </c>
      <c r="D27" s="411"/>
      <c r="E27" s="411"/>
      <c r="F27" s="412"/>
      <c r="G27" s="96"/>
    </row>
    <row r="28" spans="2:7" ht="15" customHeight="1" thickBot="1">
      <c r="B28" s="95"/>
      <c r="C28" s="104"/>
      <c r="D28" s="397" t="s">
        <v>80</v>
      </c>
      <c r="E28" s="397"/>
      <c r="F28" s="105" t="s">
        <v>70</v>
      </c>
      <c r="G28" s="96"/>
    </row>
    <row r="29" spans="2:7" ht="15" customHeight="1" thickBot="1">
      <c r="B29" s="95"/>
      <c r="C29" s="106" t="s">
        <v>75</v>
      </c>
      <c r="D29" s="398">
        <f>Annual_Auth_Hours/4</f>
        <v>0</v>
      </c>
      <c r="E29" s="399"/>
      <c r="F29" s="113"/>
      <c r="G29" s="96"/>
    </row>
    <row r="30" spans="2:7" ht="15" customHeight="1" thickBot="1">
      <c r="B30" s="95"/>
      <c r="C30" s="106" t="s">
        <v>76</v>
      </c>
      <c r="D30" s="398">
        <f>Annual_Auth_Hours/4</f>
        <v>0</v>
      </c>
      <c r="E30" s="399"/>
      <c r="F30" s="113"/>
      <c r="G30" s="96"/>
    </row>
    <row r="31" spans="2:7" ht="15" customHeight="1" thickBot="1">
      <c r="B31" s="95"/>
      <c r="C31" s="106" t="s">
        <v>77</v>
      </c>
      <c r="D31" s="398">
        <f>Annual_Auth_Hours/4</f>
        <v>0</v>
      </c>
      <c r="E31" s="399"/>
      <c r="F31" s="113"/>
      <c r="G31" s="96"/>
    </row>
    <row r="32" spans="2:7" ht="15" customHeight="1" thickBot="1">
      <c r="B32" s="95"/>
      <c r="C32" s="106" t="s">
        <v>78</v>
      </c>
      <c r="D32" s="398">
        <f>Annual_Auth_Hours/4</f>
        <v>0</v>
      </c>
      <c r="E32" s="399"/>
      <c r="F32" s="113"/>
      <c r="G32" s="96"/>
    </row>
    <row r="33" spans="2:7" ht="15.75" thickBot="1">
      <c r="B33" s="95"/>
      <c r="C33" s="99" t="s">
        <v>127</v>
      </c>
      <c r="D33" s="403">
        <f>SUM(D29:D32)</f>
        <v>0</v>
      </c>
      <c r="E33" s="403"/>
      <c r="F33" s="107">
        <f>SUM(F29:F32)</f>
        <v>0</v>
      </c>
      <c r="G33" s="96"/>
    </row>
    <row r="34" spans="2:7" ht="15" customHeight="1" thickBot="1">
      <c r="B34" s="95"/>
      <c r="C34" s="400" t="s">
        <v>128</v>
      </c>
      <c r="D34" s="401"/>
      <c r="E34" s="402"/>
      <c r="F34" s="208">
        <f>D33-F33</f>
        <v>0</v>
      </c>
      <c r="G34" s="96"/>
    </row>
    <row r="35" spans="2:10" ht="15" customHeight="1" thickBot="1">
      <c r="B35" s="95"/>
      <c r="C35" s="101"/>
      <c r="D35" s="101"/>
      <c r="E35" s="101"/>
      <c r="F35" s="150"/>
      <c r="G35" s="96"/>
      <c r="J35" s="79">
        <f>F42+F25</f>
        <v>0</v>
      </c>
    </row>
    <row r="36" spans="2:7" ht="15" customHeight="1" thickBot="1">
      <c r="B36" s="95"/>
      <c r="C36" s="393" t="s">
        <v>195</v>
      </c>
      <c r="D36" s="394"/>
      <c r="E36" s="394"/>
      <c r="F36" s="395"/>
      <c r="G36" s="96"/>
    </row>
    <row r="37" spans="2:7" ht="15" customHeight="1" thickBot="1">
      <c r="B37" s="95"/>
      <c r="C37" s="89"/>
      <c r="D37" s="396" t="s">
        <v>69</v>
      </c>
      <c r="E37" s="396"/>
      <c r="F37" s="97" t="s">
        <v>70</v>
      </c>
      <c r="G37" s="96"/>
    </row>
    <row r="38" spans="2:7" ht="15" customHeight="1" thickBot="1">
      <c r="B38" s="95"/>
      <c r="C38" s="98" t="s">
        <v>71</v>
      </c>
      <c r="D38" s="390">
        <f>ESS_Purchases/4</f>
        <v>0</v>
      </c>
      <c r="E38" s="391"/>
      <c r="F38" s="112"/>
      <c r="G38" s="96"/>
    </row>
    <row r="39" spans="2:7" ht="15" customHeight="1" thickBot="1">
      <c r="B39" s="95"/>
      <c r="C39" s="98" t="s">
        <v>72</v>
      </c>
      <c r="D39" s="390">
        <f>ESS_Purchases/4</f>
        <v>0</v>
      </c>
      <c r="E39" s="391"/>
      <c r="F39" s="112"/>
      <c r="G39" s="96"/>
    </row>
    <row r="40" spans="2:7" ht="15" customHeight="1" thickBot="1">
      <c r="B40" s="95"/>
      <c r="C40" s="98" t="s">
        <v>73</v>
      </c>
      <c r="D40" s="390">
        <f>ESS_Purchases/4</f>
        <v>0</v>
      </c>
      <c r="E40" s="391"/>
      <c r="F40" s="112"/>
      <c r="G40" s="96"/>
    </row>
    <row r="41" spans="2:7" ht="15" customHeight="1" thickBot="1">
      <c r="B41" s="95"/>
      <c r="C41" s="98" t="s">
        <v>74</v>
      </c>
      <c r="D41" s="390">
        <f>ESS_Purchases/4</f>
        <v>0</v>
      </c>
      <c r="E41" s="391"/>
      <c r="F41" s="112"/>
      <c r="G41" s="96"/>
    </row>
    <row r="42" spans="2:7" ht="15" customHeight="1" thickBot="1">
      <c r="B42" s="95"/>
      <c r="C42" s="99" t="s">
        <v>126</v>
      </c>
      <c r="D42" s="392">
        <f>SUM(D38:E41)</f>
        <v>0</v>
      </c>
      <c r="E42" s="392"/>
      <c r="F42" s="100">
        <f>SUM(F38:F41)</f>
        <v>0</v>
      </c>
      <c r="G42" s="96"/>
    </row>
    <row r="43" spans="2:7" ht="15" customHeight="1">
      <c r="B43" s="95"/>
      <c r="C43" s="101"/>
      <c r="D43" s="101"/>
      <c r="E43" s="101"/>
      <c r="F43" s="150"/>
      <c r="G43" s="96"/>
    </row>
    <row r="44" spans="2:11" ht="5.25" customHeight="1" thickBot="1">
      <c r="B44" s="25"/>
      <c r="C44" s="4"/>
      <c r="D44" s="4"/>
      <c r="E44" s="4"/>
      <c r="F44" s="4"/>
      <c r="G44" s="96"/>
      <c r="K44" s="66"/>
    </row>
    <row r="45" spans="2:11" ht="30.75" customHeight="1">
      <c r="B45" s="25"/>
      <c r="C45" s="413" t="s">
        <v>83</v>
      </c>
      <c r="D45" s="414"/>
      <c r="E45" s="209"/>
      <c r="F45" s="210">
        <f>Total_Budget-J35</f>
        <v>0</v>
      </c>
      <c r="G45" s="108"/>
      <c r="K45" s="66"/>
    </row>
    <row r="46" spans="2:11" ht="30.75" customHeight="1" thickBot="1">
      <c r="B46" s="25"/>
      <c r="C46" s="415" t="s">
        <v>82</v>
      </c>
      <c r="D46" s="416"/>
      <c r="E46" s="211"/>
      <c r="F46" s="212" t="e">
        <f>J35/Total_Budget</f>
        <v>#DIV/0!</v>
      </c>
      <c r="G46" s="109"/>
      <c r="K46" s="66"/>
    </row>
    <row r="47" spans="2:11" ht="27" customHeight="1" thickBot="1">
      <c r="B47" s="110"/>
      <c r="C47" s="409" t="s">
        <v>122</v>
      </c>
      <c r="D47" s="409"/>
      <c r="E47" s="409"/>
      <c r="F47" s="409"/>
      <c r="G47" s="86"/>
      <c r="K47" s="66"/>
    </row>
    <row r="48" spans="1:11" ht="13.5" customHeight="1">
      <c r="A48" s="22"/>
      <c r="B48" s="22"/>
      <c r="C48" s="22"/>
      <c r="D48" s="22"/>
      <c r="E48" s="22"/>
      <c r="F48" s="22"/>
      <c r="G48" s="29"/>
      <c r="H48" s="29"/>
      <c r="K48" s="66"/>
    </row>
    <row r="49" spans="1:11" ht="13.5" customHeight="1">
      <c r="A49" s="22"/>
      <c r="B49" s="22"/>
      <c r="C49" s="22"/>
      <c r="D49" s="22"/>
      <c r="E49" s="22"/>
      <c r="F49" s="22"/>
      <c r="G49" s="29"/>
      <c r="H49" s="29"/>
      <c r="K49" s="66"/>
    </row>
    <row r="50" ht="13.5" thickBot="1"/>
    <row r="51" spans="3:6" ht="12.75">
      <c r="C51" s="418" t="s">
        <v>86</v>
      </c>
      <c r="D51" s="419"/>
      <c r="E51" s="419"/>
      <c r="F51" s="420"/>
    </row>
    <row r="52" spans="3:6" ht="13.5" thickBot="1">
      <c r="C52" s="421"/>
      <c r="D52" s="422"/>
      <c r="E52" s="422"/>
      <c r="F52" s="423"/>
    </row>
    <row r="54" ht="13.5" thickBot="1"/>
    <row r="55" spans="3:6" ht="12.75">
      <c r="C55" s="424"/>
      <c r="D55" s="425"/>
      <c r="F55" s="428"/>
    </row>
    <row r="56" spans="3:6" ht="13.5" thickBot="1">
      <c r="C56" s="426"/>
      <c r="D56" s="427"/>
      <c r="F56" s="429"/>
    </row>
    <row r="57" spans="3:6" ht="12.75">
      <c r="C57" s="417" t="s">
        <v>87</v>
      </c>
      <c r="D57" s="417"/>
      <c r="F57" s="430" t="s">
        <v>85</v>
      </c>
    </row>
    <row r="58" ht="12.75">
      <c r="F58" s="431"/>
    </row>
    <row r="60" ht="12.75" customHeight="1"/>
    <row r="61" ht="13.5" thickBot="1">
      <c r="F61" s="10"/>
    </row>
    <row r="62" spans="3:6" ht="12.75">
      <c r="C62" s="417" t="s">
        <v>84</v>
      </c>
      <c r="D62" s="417"/>
      <c r="F62" s="1" t="s">
        <v>0</v>
      </c>
    </row>
  </sheetData>
  <sheetProtection password="E7F0" sheet="1" objects="1" scenarios="1"/>
  <mergeCells count="37">
    <mergeCell ref="C62:D62"/>
    <mergeCell ref="C57:D57"/>
    <mergeCell ref="C51:F52"/>
    <mergeCell ref="C55:D56"/>
    <mergeCell ref="F55:F56"/>
    <mergeCell ref="F57:F58"/>
    <mergeCell ref="C47:F47"/>
    <mergeCell ref="C27:F27"/>
    <mergeCell ref="D21:E21"/>
    <mergeCell ref="C45:D45"/>
    <mergeCell ref="C46:D46"/>
    <mergeCell ref="D30:E30"/>
    <mergeCell ref="D25:E25"/>
    <mergeCell ref="D22:E22"/>
    <mergeCell ref="D23:E23"/>
    <mergeCell ref="D24:E24"/>
    <mergeCell ref="C34:E34"/>
    <mergeCell ref="D33:E33"/>
    <mergeCell ref="B2:G2"/>
    <mergeCell ref="B3:G3"/>
    <mergeCell ref="B12:G12"/>
    <mergeCell ref="D20:E20"/>
    <mergeCell ref="B14:G14"/>
    <mergeCell ref="C16:D16"/>
    <mergeCell ref="C17:D17"/>
    <mergeCell ref="C19:F19"/>
    <mergeCell ref="D28:E28"/>
    <mergeCell ref="D29:E29"/>
    <mergeCell ref="D31:E31"/>
    <mergeCell ref="D32:E32"/>
    <mergeCell ref="D40:E40"/>
    <mergeCell ref="D41:E41"/>
    <mergeCell ref="D42:E42"/>
    <mergeCell ref="C36:F36"/>
    <mergeCell ref="D37:E37"/>
    <mergeCell ref="D38:E38"/>
    <mergeCell ref="D39:E39"/>
  </mergeCells>
  <dataValidations count="3">
    <dataValidation allowBlank="1" showInputMessage="1" showErrorMessage="1" promptTitle="Quarterly Report - From Date" prompt="Enter the begin date for the period of this quarterly report.  Be sure to change the date for each quarterly report." sqref="D8"/>
    <dataValidation allowBlank="1" showInputMessage="1" showErrorMessage="1" promptTitle="Quarterly Report- To Date" prompt="Enter the end date for the period of this quarterly report.  Be sure to change the date for each quarterly report." sqref="F8"/>
    <dataValidation type="list" allowBlank="1" showInputMessage="1" showErrorMessage="1" promptTitle="Quarter Number" prompt="Select the appropriate Quarter Number from the drop-down list.  Be sure to change the number for each quarterly report." sqref="D9">
      <formula1>$J$6:$J$9</formula1>
    </dataValidation>
  </dataValidations>
  <printOptions horizontalCentered="1"/>
  <pageMargins left="0.75" right="0.75" top="0.55" bottom="0.55" header="0.17" footer="0.17"/>
  <pageSetup fitToHeight="1" fitToWidth="1" horizontalDpi="600" verticalDpi="600" orientation="portrait" scale="76" r:id="rId1"/>
  <headerFooter alignWithMargins="0">
    <oddHeader>&amp;L&amp;8Texas Department of 
Aging and Disability Services&amp;R&amp;8Personal Care Services CDS Budget
Quarterly Report
September 2009</oddHeader>
    <oddFooter>&amp;R&amp;8Date and Time Created
&amp;D &amp;T</oddFooter>
  </headerFooter>
  <rowBreaks count="1" manualBreakCount="1">
    <brk id="59" max="7" man="1"/>
  </rowBreaks>
</worksheet>
</file>

<file path=xl/worksheets/sheet8.xml><?xml version="1.0" encoding="utf-8"?>
<worksheet xmlns="http://schemas.openxmlformats.org/spreadsheetml/2006/main" xmlns:r="http://schemas.openxmlformats.org/officeDocument/2006/relationships">
  <dimension ref="A1:I69"/>
  <sheetViews>
    <sheetView zoomScale="75" zoomScaleNormal="75" workbookViewId="0" topLeftCell="A1">
      <selection activeCell="L23" sqref="L23"/>
    </sheetView>
  </sheetViews>
  <sheetFormatPr defaultColWidth="9.140625" defaultRowHeight="12.75"/>
  <cols>
    <col min="1" max="1" width="4.140625" style="160" customWidth="1"/>
    <col min="2" max="2" width="3.00390625" style="160" customWidth="1"/>
    <col min="3" max="3" width="39.8515625" style="160" customWidth="1"/>
    <col min="4" max="4" width="5.7109375" style="160" customWidth="1"/>
    <col min="5" max="5" width="3.00390625" style="160" customWidth="1"/>
    <col min="6" max="6" width="39.7109375" style="160" customWidth="1"/>
    <col min="7" max="7" width="4.140625" style="160" customWidth="1"/>
    <col min="8" max="8" width="14.00390625" style="160" customWidth="1"/>
    <col min="9" max="9" width="4.00390625" style="160" customWidth="1"/>
    <col min="10" max="16384" width="9.140625" style="160" customWidth="1"/>
  </cols>
  <sheetData>
    <row r="1" spans="1:9" ht="12.75">
      <c r="A1" s="64"/>
      <c r="B1" s="155"/>
      <c r="C1" s="155"/>
      <c r="D1" s="155"/>
      <c r="E1" s="64"/>
      <c r="F1" s="64"/>
      <c r="G1" s="64"/>
      <c r="H1" s="64"/>
      <c r="I1" s="64"/>
    </row>
    <row r="2" spans="2:6" ht="60" customHeight="1">
      <c r="B2" s="432" t="s">
        <v>192</v>
      </c>
      <c r="C2" s="432"/>
      <c r="D2" s="432"/>
      <c r="E2" s="432"/>
      <c r="F2" s="432"/>
    </row>
    <row r="3" spans="2:6" ht="15.75">
      <c r="B3" s="433" t="s">
        <v>148</v>
      </c>
      <c r="C3" s="433"/>
      <c r="D3" s="433"/>
      <c r="E3" s="433"/>
      <c r="F3" s="433"/>
    </row>
    <row r="4" spans="2:4" ht="15.75">
      <c r="B4" s="155"/>
      <c r="C4" s="214"/>
      <c r="D4" s="214"/>
    </row>
    <row r="5" spans="2:6" ht="15.75">
      <c r="B5" s="434" t="s">
        <v>149</v>
      </c>
      <c r="C5" s="434"/>
      <c r="D5" s="434"/>
      <c r="E5" s="434"/>
      <c r="F5" s="434"/>
    </row>
    <row r="6" spans="2:6" ht="15.75">
      <c r="B6" s="215"/>
      <c r="C6" s="215"/>
      <c r="D6" s="215"/>
      <c r="E6" s="215"/>
      <c r="F6" s="215"/>
    </row>
    <row r="7" spans="2:6" ht="15.75">
      <c r="B7" s="215"/>
      <c r="C7" s="215"/>
      <c r="D7" s="215"/>
      <c r="E7" s="215"/>
      <c r="F7" s="215"/>
    </row>
    <row r="8" spans="2:6" ht="12.75" customHeight="1">
      <c r="B8" s="215"/>
      <c r="C8" s="215"/>
      <c r="D8" s="215"/>
      <c r="E8" s="215"/>
      <c r="F8" s="215"/>
    </row>
    <row r="9" spans="2:6" ht="15.75">
      <c r="B9" s="433" t="s">
        <v>150</v>
      </c>
      <c r="C9" s="433"/>
      <c r="D9" s="433"/>
      <c r="E9" s="433"/>
      <c r="F9" s="433"/>
    </row>
    <row r="10" spans="2:5" ht="9" customHeight="1">
      <c r="B10" s="155"/>
      <c r="C10" s="155"/>
      <c r="D10" s="155"/>
      <c r="E10" s="216"/>
    </row>
    <row r="11" spans="1:7" ht="12.75">
      <c r="A11" s="217"/>
      <c r="B11" s="437" t="s">
        <v>151</v>
      </c>
      <c r="C11" s="437"/>
      <c r="D11" s="217"/>
      <c r="E11" s="437" t="s">
        <v>152</v>
      </c>
      <c r="F11" s="437"/>
      <c r="G11" s="217"/>
    </row>
    <row r="12" spans="1:7" ht="12.75">
      <c r="A12" s="217"/>
      <c r="B12" s="440" t="s">
        <v>153</v>
      </c>
      <c r="C12" s="440"/>
      <c r="D12" s="157"/>
      <c r="E12" s="435" t="s">
        <v>154</v>
      </c>
      <c r="F12" s="435"/>
      <c r="G12" s="217"/>
    </row>
    <row r="13" spans="1:7" ht="12.75">
      <c r="A13" s="217"/>
      <c r="B13" s="217"/>
      <c r="C13" s="217" t="s">
        <v>155</v>
      </c>
      <c r="D13" s="217"/>
      <c r="E13" s="217"/>
      <c r="F13" s="217" t="s">
        <v>156</v>
      </c>
      <c r="G13" s="217"/>
    </row>
    <row r="14" spans="1:7" ht="12.75">
      <c r="A14" s="217"/>
      <c r="B14" s="217"/>
      <c r="C14" s="217" t="s">
        <v>23</v>
      </c>
      <c r="D14" s="217"/>
      <c r="G14" s="217"/>
    </row>
    <row r="15" spans="1:7" ht="12.75">
      <c r="A15" s="217"/>
      <c r="B15" s="217"/>
      <c r="C15" s="217" t="s">
        <v>157</v>
      </c>
      <c r="D15" s="217"/>
      <c r="G15" s="217"/>
    </row>
    <row r="16" spans="1:7" ht="12.75">
      <c r="A16" s="217"/>
      <c r="B16" s="217"/>
      <c r="C16" s="217" t="s">
        <v>158</v>
      </c>
      <c r="D16" s="217"/>
      <c r="G16" s="217"/>
    </row>
    <row r="17" spans="1:7" ht="12.75">
      <c r="A17" s="217"/>
      <c r="B17" s="217"/>
      <c r="C17" s="217" t="s">
        <v>159</v>
      </c>
      <c r="D17" s="217"/>
      <c r="G17" s="217"/>
    </row>
    <row r="18" spans="1:7" ht="12.75">
      <c r="A18" s="217"/>
      <c r="B18" s="217"/>
      <c r="C18" s="217" t="s">
        <v>160</v>
      </c>
      <c r="D18" s="217"/>
      <c r="G18" s="217"/>
    </row>
    <row r="19" spans="1:7" ht="12.75">
      <c r="A19" s="217"/>
      <c r="B19" s="217"/>
      <c r="C19" s="217"/>
      <c r="D19" s="217"/>
      <c r="G19" s="217"/>
    </row>
    <row r="20" spans="1:7" ht="12.75">
      <c r="A20" s="217"/>
      <c r="B20" s="217"/>
      <c r="C20" s="217"/>
      <c r="D20" s="157"/>
      <c r="G20" s="217"/>
    </row>
    <row r="21" spans="1:7" ht="12.75">
      <c r="A21" s="217"/>
      <c r="B21" s="217"/>
      <c r="C21" s="217"/>
      <c r="D21" s="157"/>
      <c r="G21" s="217"/>
    </row>
    <row r="22" spans="2:6" ht="15.75">
      <c r="B22" s="433" t="s">
        <v>161</v>
      </c>
      <c r="C22" s="433"/>
      <c r="D22" s="433"/>
      <c r="E22" s="433"/>
      <c r="F22" s="433"/>
    </row>
    <row r="23" spans="1:7" ht="9" customHeight="1">
      <c r="A23" s="217"/>
      <c r="B23" s="217"/>
      <c r="C23" s="217"/>
      <c r="D23" s="157"/>
      <c r="G23" s="217"/>
    </row>
    <row r="24" spans="1:7" ht="12.75">
      <c r="A24" s="217"/>
      <c r="B24" s="438" t="s">
        <v>162</v>
      </c>
      <c r="C24" s="438"/>
      <c r="D24" s="217"/>
      <c r="E24" s="437" t="s">
        <v>152</v>
      </c>
      <c r="F24" s="437"/>
      <c r="G24" s="217"/>
    </row>
    <row r="25" spans="1:7" ht="12.75">
      <c r="A25" s="217"/>
      <c r="B25" s="217"/>
      <c r="C25" s="217" t="s">
        <v>163</v>
      </c>
      <c r="D25" s="217"/>
      <c r="E25" s="439" t="s">
        <v>164</v>
      </c>
      <c r="F25" s="439"/>
      <c r="G25" s="217"/>
    </row>
    <row r="26" spans="1:7" ht="12.75">
      <c r="A26" s="217"/>
      <c r="B26" s="217"/>
      <c r="C26" s="217" t="s">
        <v>165</v>
      </c>
      <c r="D26" s="217"/>
      <c r="E26" s="439" t="s">
        <v>166</v>
      </c>
      <c r="F26" s="439"/>
      <c r="G26" s="217"/>
    </row>
    <row r="27" spans="1:7" ht="12.75">
      <c r="A27" s="217"/>
      <c r="B27" s="217"/>
      <c r="C27" s="217" t="s">
        <v>167</v>
      </c>
      <c r="D27" s="217"/>
      <c r="E27" s="219"/>
      <c r="F27" s="217" t="s">
        <v>168</v>
      </c>
      <c r="G27" s="217"/>
    </row>
    <row r="28" spans="1:7" ht="12.75">
      <c r="A28" s="217"/>
      <c r="B28" s="217"/>
      <c r="C28" s="217" t="s">
        <v>169</v>
      </c>
      <c r="D28" s="217"/>
      <c r="E28" s="219"/>
      <c r="F28" s="217" t="s">
        <v>170</v>
      </c>
      <c r="G28" s="217"/>
    </row>
    <row r="29" spans="1:7" ht="12.75">
      <c r="A29" s="217"/>
      <c r="B29" s="217"/>
      <c r="C29" s="217" t="s">
        <v>171</v>
      </c>
      <c r="D29" s="217"/>
      <c r="E29" s="219"/>
      <c r="F29" s="217" t="s">
        <v>172</v>
      </c>
      <c r="G29" s="217"/>
    </row>
    <row r="30" spans="1:7" ht="12.75">
      <c r="A30" s="217"/>
      <c r="B30" s="217"/>
      <c r="C30" s="217" t="s">
        <v>173</v>
      </c>
      <c r="D30" s="217"/>
      <c r="E30" s="217"/>
      <c r="F30" s="217"/>
      <c r="G30" s="217"/>
    </row>
    <row r="31" spans="1:7" ht="12.75">
      <c r="A31" s="217"/>
      <c r="B31" s="217"/>
      <c r="C31" s="217" t="s">
        <v>174</v>
      </c>
      <c r="D31" s="217"/>
      <c r="E31" s="437" t="s">
        <v>175</v>
      </c>
      <c r="F31" s="437"/>
      <c r="G31" s="217"/>
    </row>
    <row r="32" spans="1:7" ht="12.75">
      <c r="A32" s="217"/>
      <c r="B32" s="217"/>
      <c r="C32" s="217" t="s">
        <v>176</v>
      </c>
      <c r="D32" s="217"/>
      <c r="F32" s="217" t="s">
        <v>177</v>
      </c>
      <c r="G32" s="217"/>
    </row>
    <row r="33" spans="1:7" ht="12.75" customHeight="1">
      <c r="A33" s="217"/>
      <c r="B33" s="217"/>
      <c r="C33" s="217"/>
      <c r="D33" s="217"/>
      <c r="F33" s="217" t="s">
        <v>178</v>
      </c>
      <c r="G33" s="217"/>
    </row>
    <row r="34" spans="1:7" ht="12.75" customHeight="1">
      <c r="A34" s="217"/>
      <c r="B34" s="437" t="s">
        <v>179</v>
      </c>
      <c r="C34" s="437"/>
      <c r="D34" s="217"/>
      <c r="F34" s="217" t="s">
        <v>180</v>
      </c>
      <c r="G34" s="217"/>
    </row>
    <row r="35" spans="1:7" ht="12.75" customHeight="1">
      <c r="A35" s="217"/>
      <c r="C35" s="217" t="s">
        <v>181</v>
      </c>
      <c r="D35" s="217"/>
      <c r="F35" s="217" t="s">
        <v>182</v>
      </c>
      <c r="G35" s="217"/>
    </row>
    <row r="36" spans="1:7" ht="12.75" customHeight="1">
      <c r="A36" s="217"/>
      <c r="C36" s="217" t="s">
        <v>183</v>
      </c>
      <c r="D36" s="217"/>
      <c r="G36" s="217"/>
    </row>
    <row r="37" spans="1:7" ht="12.75">
      <c r="A37" s="217"/>
      <c r="C37" s="217" t="s">
        <v>184</v>
      </c>
      <c r="D37" s="217"/>
      <c r="E37" s="436" t="s">
        <v>185</v>
      </c>
      <c r="F37" s="436"/>
      <c r="G37" s="217"/>
    </row>
    <row r="38" spans="3:7" ht="12.75" customHeight="1">
      <c r="C38" s="217" t="s">
        <v>186</v>
      </c>
      <c r="D38" s="217"/>
      <c r="E38" s="435" t="s">
        <v>187</v>
      </c>
      <c r="F38" s="435"/>
      <c r="G38" s="217"/>
    </row>
    <row r="39" spans="1:7" ht="12.75" customHeight="1">
      <c r="A39" s="217"/>
      <c r="B39" s="217"/>
      <c r="C39" s="217" t="s">
        <v>188</v>
      </c>
      <c r="D39" s="217"/>
      <c r="F39" s="160" t="s">
        <v>189</v>
      </c>
      <c r="G39" s="217"/>
    </row>
    <row r="40" spans="1:7" ht="12.75" customHeight="1">
      <c r="A40" s="217"/>
      <c r="B40" s="219"/>
      <c r="C40" s="217"/>
      <c r="D40" s="217"/>
      <c r="F40" s="160" t="s">
        <v>190</v>
      </c>
      <c r="G40" s="217"/>
    </row>
    <row r="41" spans="4:7" ht="12.75" customHeight="1">
      <c r="D41" s="217"/>
      <c r="G41" s="217"/>
    </row>
    <row r="42" spans="3:7" ht="12.75">
      <c r="C42" s="217"/>
      <c r="D42" s="217"/>
      <c r="F42" s="217"/>
      <c r="G42" s="217"/>
    </row>
    <row r="43" spans="3:7" ht="12.75">
      <c r="C43" s="217"/>
      <c r="D43" s="217"/>
      <c r="G43" s="217"/>
    </row>
    <row r="44" spans="1:7" ht="12.75">
      <c r="A44" s="217"/>
      <c r="B44" s="157"/>
      <c r="C44" s="157"/>
      <c r="D44" s="157"/>
      <c r="E44" s="157"/>
      <c r="F44" s="157"/>
      <c r="G44" s="217"/>
    </row>
    <row r="45" spans="1:7" ht="12.75">
      <c r="A45" s="217"/>
      <c r="B45" s="217"/>
      <c r="C45" s="217"/>
      <c r="E45" s="218"/>
      <c r="F45" s="220"/>
      <c r="G45" s="217"/>
    </row>
    <row r="46" spans="4:7" ht="12.75" customHeight="1">
      <c r="D46" s="219"/>
      <c r="E46" s="219"/>
      <c r="F46" s="219"/>
      <c r="G46" s="217"/>
    </row>
    <row r="47" spans="4:7" ht="12.75" customHeight="1">
      <c r="D47" s="219"/>
      <c r="E47" s="219"/>
      <c r="F47" s="219"/>
      <c r="G47" s="217"/>
    </row>
    <row r="48" spans="4:7" ht="12.75" customHeight="1">
      <c r="D48" s="219"/>
      <c r="E48" s="219"/>
      <c r="F48" s="219"/>
      <c r="G48" s="217"/>
    </row>
    <row r="49" spans="1:7" ht="12.75">
      <c r="A49" s="219"/>
      <c r="D49" s="220"/>
      <c r="E49" s="220"/>
      <c r="F49" s="220"/>
      <c r="G49" s="217"/>
    </row>
    <row r="50" spans="1:7" ht="12.75">
      <c r="A50" s="219"/>
      <c r="D50" s="220"/>
      <c r="E50" s="220"/>
      <c r="F50" s="220"/>
      <c r="G50" s="217"/>
    </row>
    <row r="51" spans="1:7" ht="12.75">
      <c r="A51" s="219"/>
      <c r="D51" s="220"/>
      <c r="E51" s="220"/>
      <c r="F51" s="220"/>
      <c r="G51" s="217"/>
    </row>
    <row r="52" spans="1:7" ht="12.75">
      <c r="A52" s="219"/>
      <c r="B52" s="219"/>
      <c r="C52" s="217"/>
      <c r="D52" s="220"/>
      <c r="E52" s="220"/>
      <c r="F52" s="220"/>
      <c r="G52" s="217"/>
    </row>
    <row r="53" spans="1:7" ht="12.75">
      <c r="A53" s="219"/>
      <c r="B53" s="219"/>
      <c r="C53" s="217"/>
      <c r="D53" s="220"/>
      <c r="E53" s="220"/>
      <c r="F53" s="220"/>
      <c r="G53" s="217"/>
    </row>
    <row r="54" spans="1:7" ht="12.75">
      <c r="A54" s="219"/>
      <c r="B54" s="219"/>
      <c r="C54" s="217"/>
      <c r="D54" s="220"/>
      <c r="E54" s="220"/>
      <c r="F54" s="220"/>
      <c r="G54" s="217"/>
    </row>
    <row r="55" spans="1:7" ht="12.75">
      <c r="A55" s="221"/>
      <c r="B55" s="217"/>
      <c r="C55" s="217"/>
      <c r="D55" s="217"/>
      <c r="E55" s="217"/>
      <c r="F55" s="217"/>
      <c r="G55" s="217"/>
    </row>
    <row r="56" spans="1:7" ht="12.75">
      <c r="A56" s="217"/>
      <c r="B56" s="217"/>
      <c r="C56" s="217"/>
      <c r="D56" s="217"/>
      <c r="E56" s="217"/>
      <c r="F56" s="217"/>
      <c r="G56" s="217"/>
    </row>
    <row r="57" spans="1:7" ht="12.75">
      <c r="A57" s="217"/>
      <c r="B57" s="217"/>
      <c r="C57" s="217"/>
      <c r="D57" s="217"/>
      <c r="E57" s="217"/>
      <c r="F57" s="217"/>
      <c r="G57" s="217"/>
    </row>
    <row r="58" spans="1:7" ht="12.75">
      <c r="A58" s="221"/>
      <c r="B58" s="217"/>
      <c r="C58" s="217"/>
      <c r="D58" s="217"/>
      <c r="E58" s="217"/>
      <c r="F58" s="217"/>
      <c r="G58" s="217"/>
    </row>
    <row r="59" spans="1:7" ht="12.75">
      <c r="A59" s="217"/>
      <c r="B59" s="217"/>
      <c r="C59" s="157"/>
      <c r="D59" s="217"/>
      <c r="E59" s="217"/>
      <c r="F59" s="217"/>
      <c r="G59" s="217"/>
    </row>
    <row r="60" spans="1:7" ht="12.75">
      <c r="A60" s="217"/>
      <c r="B60" s="217"/>
      <c r="C60" s="217"/>
      <c r="D60" s="217"/>
      <c r="E60" s="217"/>
      <c r="F60" s="217"/>
      <c r="G60" s="217"/>
    </row>
    <row r="61" spans="1:7" ht="12.75">
      <c r="A61" s="217"/>
      <c r="B61" s="217"/>
      <c r="C61" s="217"/>
      <c r="D61" s="217"/>
      <c r="E61" s="217"/>
      <c r="F61" s="217"/>
      <c r="G61" s="217"/>
    </row>
    <row r="62" spans="1:7" ht="12.75">
      <c r="A62" s="217"/>
      <c r="B62" s="217"/>
      <c r="C62" s="217"/>
      <c r="D62" s="217"/>
      <c r="E62" s="217"/>
      <c r="F62" s="217"/>
      <c r="G62" s="217"/>
    </row>
    <row r="63" spans="1:7" ht="12.75">
      <c r="A63" s="217"/>
      <c r="B63" s="217"/>
      <c r="C63" s="217"/>
      <c r="D63" s="217"/>
      <c r="E63" s="218"/>
      <c r="F63" s="222"/>
      <c r="G63" s="217"/>
    </row>
    <row r="64" spans="1:7" ht="12.75">
      <c r="A64" s="217"/>
      <c r="B64" s="217"/>
      <c r="C64" s="217"/>
      <c r="D64" s="217"/>
      <c r="F64" s="217"/>
      <c r="G64" s="217"/>
    </row>
    <row r="65" spans="1:7" ht="12.75">
      <c r="A65" s="217"/>
      <c r="B65" s="217"/>
      <c r="C65" s="217"/>
      <c r="D65" s="217"/>
      <c r="F65" s="223"/>
      <c r="G65" s="217"/>
    </row>
    <row r="66" spans="1:7" ht="12.75">
      <c r="A66" s="217"/>
      <c r="B66" s="217"/>
      <c r="C66" s="217"/>
      <c r="D66" s="217"/>
      <c r="F66" s="217"/>
      <c r="G66" s="217"/>
    </row>
    <row r="67" spans="1:7" ht="12.75">
      <c r="A67" s="217"/>
      <c r="B67" s="217"/>
      <c r="C67" s="217"/>
      <c r="D67" s="217"/>
      <c r="F67" s="217"/>
      <c r="G67" s="217"/>
    </row>
    <row r="68" spans="1:7" ht="12.75">
      <c r="A68" s="217"/>
      <c r="B68" s="217"/>
      <c r="C68" s="217"/>
      <c r="D68" s="217"/>
      <c r="E68" s="217"/>
      <c r="F68" s="217"/>
      <c r="G68" s="217"/>
    </row>
    <row r="69" spans="1:7" ht="12.75">
      <c r="A69" s="217"/>
      <c r="B69" s="217"/>
      <c r="C69" s="217"/>
      <c r="D69" s="217"/>
      <c r="E69" s="217"/>
      <c r="F69" s="217"/>
      <c r="G69" s="217"/>
    </row>
  </sheetData>
  <sheetProtection password="E7F0" sheet="1" objects="1" scenarios="1"/>
  <mergeCells count="17">
    <mergeCell ref="E26:F26"/>
    <mergeCell ref="E31:F31"/>
    <mergeCell ref="B22:F22"/>
    <mergeCell ref="B9:F9"/>
    <mergeCell ref="B11:C11"/>
    <mergeCell ref="B12:C12"/>
    <mergeCell ref="E25:F25"/>
    <mergeCell ref="B2:F2"/>
    <mergeCell ref="B3:F3"/>
    <mergeCell ref="B5:F5"/>
    <mergeCell ref="E38:F38"/>
    <mergeCell ref="E37:F37"/>
    <mergeCell ref="B34:C34"/>
    <mergeCell ref="B24:C24"/>
    <mergeCell ref="E12:F12"/>
    <mergeCell ref="E24:F24"/>
    <mergeCell ref="E11:F11"/>
  </mergeCells>
  <dataValidations count="1">
    <dataValidation allowBlank="1" showErrorMessage="1" promptTitle="Information Only Page" prompt="This page is for Information only.  It is not a part of the Client's budget." sqref="B2"/>
  </dataValidations>
  <printOptions horizontalCentered="1"/>
  <pageMargins left="0.2" right="0.2" top="0.75" bottom="0.25" header="0" footer="0.25"/>
  <pageSetup horizontalDpi="600" verticalDpi="600" orientation="portrait" r:id="rId1"/>
  <headerFooter alignWithMargins="0">
    <oddHeader>&amp;L&amp;8Texas Department of 
Aging and Disability Services&amp;R&amp;8Personal Care Services CDS Budget
September 2009</oddHeader>
    <oddFooter>&amp;R&amp;8Date and Time Created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Department of Aging and Disability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DADS CDS Attendant Care Budget</dc:title>
  <dc:subject/>
  <dc:creator>Sarah E. Hambrick</dc:creator>
  <cp:keywords/>
  <dc:description/>
  <cp:lastModifiedBy>Authorized User</cp:lastModifiedBy>
  <cp:lastPrinted>2010-09-15T19:12:22Z</cp:lastPrinted>
  <dcterms:created xsi:type="dcterms:W3CDTF">2001-07-04T15:10:40Z</dcterms:created>
  <dcterms:modified xsi:type="dcterms:W3CDTF">2010-09-15T19:13:38Z</dcterms:modified>
  <cp:category>CDS</cp:category>
  <cp:version/>
  <cp:contentType/>
  <cp:contentStatus/>
</cp:coreProperties>
</file>